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indnexstore20\4donline_optimal_prd\projects\prod\ED_HAZMAT\PROJECTS\DRC_CONFLICT_MINERALS\DOCS_DISCLAIMER\02192021\SGST\"/>
    </mc:Choice>
  </mc:AlternateContent>
  <xr:revisionPtr revIDLastSave="0" documentId="13_ncr:1_{3B854BFF-84F3-4CEE-8176-451AA1095CD1}" xr6:coauthVersionLast="45" xr6:coauthVersionMax="45" xr10:uidLastSave="{00000000-0000-0000-0000-000000000000}"/>
  <bookViews>
    <workbookView xWindow="-120" yWindow="-120" windowWidth="20730" windowHeight="11160" tabRatio="830" xr2:uid="{00000000-000D-0000-FFFF-FFFF00000000}"/>
  </bookViews>
  <sheets>
    <sheet name="Disclaimer" sheetId="9" r:id="rId1"/>
    <sheet name="Revision" sheetId="1" r:id="rId2"/>
    <sheet name="Instructions" sheetId="2" r:id="rId3"/>
    <sheet name="Definition" sheetId="3" r:id="rId4"/>
    <sheet name="Declaration" sheetId="4" r:id="rId5"/>
    <sheet name="Smelter List" sheetId="5" r:id="rId6"/>
    <sheet name="Checker" sheetId="6" r:id="rId7"/>
    <sheet name="Product List" sheetId="7" r:id="rId8"/>
    <sheet name="Smelter Look-up" sheetId="8" r:id="rId9"/>
  </sheets>
  <externalReferences>
    <externalReference r:id="rId10"/>
    <externalReference r:id="rId11"/>
    <externalReference r:id="rId12"/>
  </externalReferences>
  <definedNames>
    <definedName name="CL" comment="CountryList" localSheetId="0">#REF!</definedName>
    <definedName name="CL">[1]C!$B$2:$B$250</definedName>
    <definedName name="LN" comment="language list for dropdown" localSheetId="0">#REF!</definedName>
    <definedName name="LN">[1]L!$D$1:$M$1</definedName>
    <definedName name="Metal" localSheetId="5">'[1]Smelter List'!$W$3:$Z$3</definedName>
    <definedName name="MetalSmelter" localSheetId="0">#REF!</definedName>
    <definedName name="MetalSmelter">'[1]Smelter Look-up'!#REF!</definedName>
    <definedName name="SL" comment="Selected Lanruage" localSheetId="0">#REF!</definedName>
    <definedName name="SL">[1]Declaration!$P$3</definedName>
    <definedName name="SmelterID">#REF!</definedName>
    <definedName name="SmelterIdetifiedForMetal">#REF!</definedName>
    <definedName name="SN" comment="smelter list for dropdown" localSheetId="0">OFFSET(#REF!,MATCH(!$B1,#REF!,0)-4,0,COUNTIF(#REF!,!$B1),1)</definedName>
    <definedName name="SN">OFFSET('[1]Smelter Look-up'!$B$4,MATCH(!$B1,'[1]Smelter Look-up'!$A:$A,0)-4,0,COUNTIF('[1]Smelter Look-up'!$A:$A,!$B1),1)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505" i="5" l="1"/>
  <c r="S2505" i="5"/>
  <c r="X2504" i="5"/>
  <c r="V2504" i="5"/>
  <c r="T2504" i="5"/>
  <c r="S2504" i="5"/>
  <c r="V2503" i="5"/>
  <c r="T2503" i="5"/>
  <c r="S2503" i="5"/>
  <c r="V2502" i="5"/>
  <c r="T2502" i="5"/>
  <c r="S2502" i="5"/>
  <c r="V2501" i="5"/>
  <c r="T2501" i="5"/>
  <c r="S2501" i="5"/>
  <c r="V2500" i="5"/>
  <c r="T2500" i="5"/>
  <c r="S2500" i="5"/>
  <c r="V2499" i="5"/>
  <c r="T2499" i="5"/>
  <c r="S2499" i="5"/>
  <c r="V2498" i="5"/>
  <c r="T2498" i="5"/>
  <c r="S2498" i="5"/>
  <c r="V2497" i="5"/>
  <c r="T2497" i="5"/>
  <c r="S2497" i="5"/>
  <c r="V2496" i="5"/>
  <c r="T2496" i="5"/>
  <c r="S2496" i="5"/>
  <c r="V2495" i="5"/>
  <c r="T2495" i="5"/>
  <c r="S2495" i="5"/>
  <c r="V2494" i="5"/>
  <c r="T2494" i="5"/>
  <c r="S2494" i="5"/>
  <c r="V2493" i="5"/>
  <c r="T2493" i="5"/>
  <c r="S2493" i="5"/>
  <c r="X2492" i="5"/>
  <c r="V2492" i="5"/>
  <c r="T2492" i="5"/>
  <c r="S2492" i="5"/>
  <c r="X2491" i="5"/>
  <c r="V2491" i="5"/>
  <c r="T2491" i="5"/>
  <c r="S2491" i="5"/>
  <c r="X2490" i="5"/>
  <c r="V2490" i="5"/>
  <c r="T2490" i="5"/>
  <c r="S2490" i="5"/>
  <c r="X2489" i="5"/>
  <c r="V2489" i="5"/>
  <c r="T2489" i="5"/>
  <c r="S2489" i="5"/>
  <c r="X2488" i="5"/>
  <c r="V2488" i="5"/>
  <c r="T2488" i="5"/>
  <c r="S2488" i="5"/>
  <c r="X2487" i="5"/>
  <c r="V2487" i="5"/>
  <c r="T2487" i="5"/>
  <c r="S2487" i="5"/>
  <c r="X2486" i="5"/>
  <c r="V2486" i="5"/>
  <c r="T2486" i="5"/>
  <c r="S2486" i="5"/>
  <c r="X2485" i="5"/>
  <c r="V2485" i="5"/>
  <c r="T2485" i="5"/>
  <c r="S2485" i="5"/>
  <c r="X2484" i="5"/>
  <c r="V2484" i="5"/>
  <c r="T2484" i="5"/>
  <c r="S2484" i="5"/>
  <c r="X2483" i="5"/>
  <c r="V2483" i="5"/>
  <c r="T2483" i="5"/>
  <c r="S2483" i="5"/>
  <c r="X2482" i="5"/>
  <c r="V2482" i="5"/>
  <c r="T2482" i="5"/>
  <c r="S2482" i="5"/>
  <c r="X2481" i="5"/>
  <c r="V2481" i="5"/>
  <c r="T2481" i="5"/>
  <c r="S2481" i="5"/>
  <c r="X2480" i="5"/>
  <c r="V2480" i="5"/>
  <c r="T2480" i="5"/>
  <c r="S2480" i="5"/>
  <c r="X2479" i="5"/>
  <c r="V2479" i="5"/>
  <c r="T2479" i="5"/>
  <c r="S2479" i="5"/>
  <c r="X2478" i="5"/>
  <c r="V2478" i="5"/>
  <c r="T2478" i="5"/>
  <c r="S2478" i="5"/>
  <c r="X2477" i="5"/>
  <c r="V2477" i="5"/>
  <c r="T2477" i="5"/>
  <c r="S2477" i="5"/>
  <c r="X2476" i="5"/>
  <c r="V2476" i="5"/>
  <c r="T2476" i="5"/>
  <c r="S2476" i="5"/>
  <c r="X2475" i="5"/>
  <c r="V2475" i="5"/>
  <c r="T2475" i="5"/>
  <c r="S2475" i="5"/>
  <c r="X2474" i="5"/>
  <c r="V2474" i="5"/>
  <c r="T2474" i="5"/>
  <c r="S2474" i="5"/>
  <c r="X2473" i="5"/>
  <c r="V2473" i="5"/>
  <c r="T2473" i="5"/>
  <c r="S2473" i="5"/>
  <c r="X2472" i="5"/>
  <c r="V2472" i="5"/>
  <c r="T2472" i="5"/>
  <c r="S2472" i="5"/>
  <c r="X2471" i="5"/>
  <c r="V2471" i="5"/>
  <c r="T2471" i="5"/>
  <c r="S2471" i="5"/>
  <c r="X2470" i="5"/>
  <c r="V2470" i="5"/>
  <c r="T2470" i="5"/>
  <c r="S2470" i="5"/>
  <c r="X2469" i="5"/>
  <c r="V2469" i="5"/>
  <c r="T2469" i="5"/>
  <c r="S2469" i="5"/>
  <c r="X2468" i="5"/>
  <c r="V2468" i="5"/>
  <c r="T2468" i="5"/>
  <c r="S2468" i="5"/>
  <c r="X2467" i="5"/>
  <c r="V2467" i="5"/>
  <c r="T2467" i="5"/>
  <c r="S2467" i="5"/>
  <c r="X2466" i="5"/>
  <c r="V2466" i="5"/>
  <c r="T2466" i="5"/>
  <c r="S2466" i="5"/>
  <c r="X2465" i="5"/>
  <c r="V2465" i="5"/>
  <c r="T2465" i="5"/>
  <c r="S2465" i="5"/>
  <c r="X2464" i="5"/>
  <c r="V2464" i="5"/>
  <c r="T2464" i="5"/>
  <c r="S2464" i="5"/>
  <c r="X2463" i="5"/>
  <c r="V2463" i="5"/>
  <c r="T2463" i="5"/>
  <c r="S2463" i="5"/>
  <c r="X2462" i="5"/>
  <c r="V2462" i="5"/>
  <c r="T2462" i="5"/>
  <c r="S2462" i="5"/>
  <c r="X2461" i="5"/>
  <c r="V2461" i="5"/>
  <c r="T2461" i="5"/>
  <c r="S2461" i="5"/>
  <c r="X2460" i="5"/>
  <c r="V2460" i="5"/>
  <c r="T2460" i="5"/>
  <c r="S2460" i="5"/>
  <c r="X2459" i="5"/>
  <c r="V2459" i="5"/>
  <c r="T2459" i="5"/>
  <c r="S2459" i="5"/>
  <c r="X2458" i="5"/>
  <c r="V2458" i="5"/>
  <c r="T2458" i="5"/>
  <c r="S2458" i="5"/>
  <c r="X2457" i="5"/>
  <c r="V2457" i="5"/>
  <c r="T2457" i="5"/>
  <c r="S2457" i="5"/>
  <c r="X2456" i="5"/>
  <c r="V2456" i="5"/>
  <c r="T2456" i="5"/>
  <c r="S2456" i="5"/>
  <c r="X2455" i="5"/>
  <c r="V2455" i="5"/>
  <c r="T2455" i="5"/>
  <c r="S2455" i="5"/>
  <c r="X2454" i="5"/>
  <c r="V2454" i="5"/>
  <c r="T2454" i="5"/>
  <c r="S2454" i="5"/>
  <c r="X2453" i="5"/>
  <c r="V2453" i="5"/>
  <c r="T2453" i="5"/>
  <c r="S2453" i="5"/>
  <c r="X2452" i="5"/>
  <c r="V2452" i="5"/>
  <c r="T2452" i="5"/>
  <c r="S2452" i="5"/>
  <c r="X2451" i="5"/>
  <c r="V2451" i="5"/>
  <c r="T2451" i="5"/>
  <c r="S2451" i="5"/>
  <c r="X2450" i="5"/>
  <c r="V2450" i="5"/>
  <c r="T2450" i="5"/>
  <c r="S2450" i="5"/>
  <c r="X2449" i="5"/>
  <c r="V2449" i="5"/>
  <c r="T2449" i="5"/>
  <c r="S2449" i="5"/>
  <c r="X2448" i="5"/>
  <c r="V2448" i="5"/>
  <c r="T2448" i="5"/>
  <c r="S2448" i="5"/>
  <c r="X2447" i="5"/>
  <c r="V2447" i="5"/>
  <c r="T2447" i="5"/>
  <c r="S2447" i="5"/>
  <c r="X2446" i="5"/>
  <c r="V2446" i="5"/>
  <c r="T2446" i="5"/>
  <c r="S2446" i="5"/>
  <c r="X2445" i="5"/>
  <c r="V2445" i="5"/>
  <c r="T2445" i="5"/>
  <c r="S2445" i="5"/>
  <c r="X2444" i="5"/>
  <c r="V2444" i="5"/>
  <c r="T2444" i="5"/>
  <c r="S2444" i="5"/>
  <c r="X2443" i="5"/>
  <c r="V2443" i="5"/>
  <c r="T2443" i="5"/>
  <c r="S2443" i="5"/>
  <c r="X2442" i="5"/>
  <c r="V2442" i="5"/>
  <c r="T2442" i="5"/>
  <c r="S2442" i="5"/>
  <c r="X2441" i="5"/>
  <c r="V2441" i="5"/>
  <c r="T2441" i="5"/>
  <c r="S2441" i="5"/>
  <c r="X2440" i="5"/>
  <c r="V2440" i="5"/>
  <c r="T2440" i="5"/>
  <c r="S2440" i="5"/>
  <c r="X2439" i="5"/>
  <c r="V2439" i="5"/>
  <c r="T2439" i="5"/>
  <c r="S2439" i="5"/>
  <c r="X2438" i="5"/>
  <c r="V2438" i="5"/>
  <c r="T2438" i="5"/>
  <c r="S2438" i="5"/>
  <c r="X2437" i="5"/>
  <c r="V2437" i="5"/>
  <c r="T2437" i="5"/>
  <c r="S2437" i="5"/>
  <c r="X2436" i="5"/>
  <c r="V2436" i="5"/>
  <c r="T2436" i="5"/>
  <c r="S2436" i="5"/>
  <c r="X2435" i="5"/>
  <c r="V2435" i="5"/>
  <c r="T2435" i="5"/>
  <c r="S2435" i="5"/>
  <c r="X2434" i="5"/>
  <c r="V2434" i="5"/>
  <c r="T2434" i="5"/>
  <c r="S2434" i="5"/>
  <c r="X2433" i="5"/>
  <c r="V2433" i="5"/>
  <c r="T2433" i="5"/>
  <c r="S2433" i="5"/>
  <c r="X2432" i="5"/>
  <c r="V2432" i="5"/>
  <c r="T2432" i="5"/>
  <c r="S2432" i="5"/>
  <c r="X2431" i="5"/>
  <c r="V2431" i="5"/>
  <c r="T2431" i="5"/>
  <c r="S2431" i="5"/>
  <c r="X2430" i="5"/>
  <c r="V2430" i="5"/>
  <c r="T2430" i="5"/>
  <c r="S2430" i="5"/>
  <c r="X2429" i="5"/>
  <c r="V2429" i="5"/>
  <c r="T2429" i="5"/>
  <c r="S2429" i="5"/>
  <c r="X2428" i="5"/>
  <c r="V2428" i="5"/>
  <c r="T2428" i="5"/>
  <c r="S2428" i="5"/>
  <c r="X2427" i="5"/>
  <c r="V2427" i="5"/>
  <c r="T2427" i="5"/>
  <c r="S2427" i="5"/>
  <c r="X2426" i="5"/>
  <c r="V2426" i="5"/>
  <c r="T2426" i="5"/>
  <c r="S2426" i="5"/>
  <c r="X2425" i="5"/>
  <c r="V2425" i="5"/>
  <c r="T2425" i="5"/>
  <c r="S2425" i="5"/>
  <c r="X2424" i="5"/>
  <c r="V2424" i="5"/>
  <c r="T2424" i="5"/>
  <c r="S2424" i="5"/>
  <c r="X2423" i="5"/>
  <c r="V2423" i="5"/>
  <c r="T2423" i="5"/>
  <c r="S2423" i="5"/>
  <c r="X2422" i="5"/>
  <c r="V2422" i="5"/>
  <c r="T2422" i="5"/>
  <c r="S2422" i="5"/>
  <c r="X2421" i="5"/>
  <c r="V2421" i="5"/>
  <c r="T2421" i="5"/>
  <c r="S2421" i="5"/>
  <c r="X2420" i="5"/>
  <c r="V2420" i="5"/>
  <c r="T2420" i="5"/>
  <c r="S2420" i="5"/>
  <c r="X2419" i="5"/>
  <c r="V2419" i="5"/>
  <c r="T2419" i="5"/>
  <c r="S2419" i="5"/>
  <c r="X2418" i="5"/>
  <c r="V2418" i="5"/>
  <c r="T2418" i="5"/>
  <c r="S2418" i="5"/>
  <c r="X2417" i="5"/>
  <c r="V2417" i="5"/>
  <c r="T2417" i="5"/>
  <c r="S2417" i="5"/>
  <c r="X2416" i="5"/>
  <c r="V2416" i="5"/>
  <c r="T2416" i="5"/>
  <c r="S2416" i="5"/>
  <c r="X2415" i="5"/>
  <c r="V2415" i="5"/>
  <c r="T2415" i="5"/>
  <c r="S2415" i="5"/>
  <c r="X2414" i="5"/>
  <c r="V2414" i="5"/>
  <c r="T2414" i="5"/>
  <c r="S2414" i="5"/>
  <c r="X2413" i="5"/>
  <c r="V2413" i="5"/>
  <c r="T2413" i="5"/>
  <c r="S2413" i="5"/>
  <c r="X2412" i="5"/>
  <c r="V2412" i="5"/>
  <c r="T2412" i="5"/>
  <c r="S2412" i="5"/>
  <c r="X2411" i="5"/>
  <c r="V2411" i="5"/>
  <c r="T2411" i="5"/>
  <c r="S2411" i="5"/>
  <c r="X2410" i="5"/>
  <c r="V2410" i="5"/>
  <c r="T2410" i="5"/>
  <c r="S2410" i="5"/>
  <c r="X2409" i="5"/>
  <c r="V2409" i="5"/>
  <c r="T2409" i="5"/>
  <c r="S2409" i="5"/>
  <c r="X2408" i="5"/>
  <c r="V2408" i="5"/>
  <c r="T2408" i="5"/>
  <c r="S2408" i="5"/>
  <c r="X2407" i="5"/>
  <c r="V2407" i="5"/>
  <c r="T2407" i="5"/>
  <c r="S2407" i="5"/>
  <c r="X2406" i="5"/>
  <c r="V2406" i="5"/>
  <c r="T2406" i="5"/>
  <c r="S2406" i="5"/>
  <c r="X2405" i="5"/>
  <c r="V2405" i="5"/>
  <c r="T2405" i="5"/>
  <c r="S2405" i="5"/>
  <c r="X2404" i="5"/>
  <c r="V2404" i="5"/>
  <c r="T2404" i="5"/>
  <c r="S2404" i="5"/>
  <c r="X2403" i="5"/>
  <c r="V2403" i="5"/>
  <c r="T2403" i="5"/>
  <c r="S2403" i="5"/>
  <c r="X2402" i="5"/>
  <c r="V2402" i="5"/>
  <c r="T2402" i="5"/>
  <c r="S2402" i="5"/>
  <c r="X2401" i="5"/>
  <c r="V2401" i="5"/>
  <c r="T2401" i="5"/>
  <c r="S2401" i="5"/>
  <c r="X2400" i="5"/>
  <c r="V2400" i="5"/>
  <c r="T2400" i="5"/>
  <c r="S2400" i="5"/>
  <c r="X2399" i="5"/>
  <c r="V2399" i="5"/>
  <c r="T2399" i="5"/>
  <c r="S2399" i="5"/>
  <c r="X2398" i="5"/>
  <c r="V2398" i="5"/>
  <c r="T2398" i="5"/>
  <c r="S2398" i="5"/>
  <c r="X2397" i="5"/>
  <c r="V2397" i="5"/>
  <c r="T2397" i="5"/>
  <c r="S2397" i="5"/>
  <c r="X2396" i="5"/>
  <c r="V2396" i="5"/>
  <c r="T2396" i="5"/>
  <c r="S2396" i="5"/>
  <c r="X2395" i="5"/>
  <c r="V2395" i="5"/>
  <c r="T2395" i="5"/>
  <c r="S2395" i="5"/>
  <c r="X2394" i="5"/>
  <c r="V2394" i="5"/>
  <c r="T2394" i="5"/>
  <c r="S2394" i="5"/>
  <c r="X2393" i="5"/>
  <c r="V2393" i="5"/>
  <c r="T2393" i="5"/>
  <c r="S2393" i="5"/>
  <c r="X2392" i="5"/>
  <c r="V2392" i="5"/>
  <c r="T2392" i="5"/>
  <c r="S2392" i="5"/>
  <c r="X2391" i="5"/>
  <c r="V2391" i="5"/>
  <c r="T2391" i="5"/>
  <c r="S2391" i="5"/>
  <c r="X2390" i="5"/>
  <c r="V2390" i="5"/>
  <c r="T2390" i="5"/>
  <c r="S2390" i="5"/>
  <c r="X2389" i="5"/>
  <c r="V2389" i="5"/>
  <c r="T2389" i="5"/>
  <c r="S2389" i="5"/>
  <c r="X2388" i="5"/>
  <c r="V2388" i="5"/>
  <c r="T2388" i="5"/>
  <c r="S2388" i="5"/>
  <c r="X2387" i="5"/>
  <c r="V2387" i="5"/>
  <c r="T2387" i="5"/>
  <c r="S2387" i="5"/>
  <c r="X2386" i="5"/>
  <c r="V2386" i="5"/>
  <c r="T2386" i="5"/>
  <c r="S2386" i="5"/>
  <c r="X2385" i="5"/>
  <c r="V2385" i="5"/>
  <c r="T2385" i="5"/>
  <c r="S2385" i="5"/>
  <c r="X2384" i="5"/>
  <c r="V2384" i="5"/>
  <c r="T2384" i="5"/>
  <c r="S2384" i="5"/>
  <c r="X2383" i="5"/>
  <c r="V2383" i="5"/>
  <c r="T2383" i="5"/>
  <c r="S2383" i="5"/>
  <c r="X2382" i="5"/>
  <c r="V2382" i="5"/>
  <c r="T2382" i="5"/>
  <c r="S2382" i="5"/>
  <c r="X2381" i="5"/>
  <c r="V2381" i="5"/>
  <c r="T2381" i="5"/>
  <c r="S2381" i="5"/>
  <c r="X2380" i="5"/>
  <c r="V2380" i="5"/>
  <c r="T2380" i="5"/>
  <c r="S2380" i="5"/>
  <c r="X2379" i="5"/>
  <c r="V2379" i="5"/>
  <c r="T2379" i="5"/>
  <c r="S2379" i="5"/>
  <c r="X2378" i="5"/>
  <c r="V2378" i="5"/>
  <c r="T2378" i="5"/>
  <c r="S2378" i="5"/>
  <c r="X2377" i="5"/>
  <c r="V2377" i="5"/>
  <c r="T2377" i="5"/>
  <c r="S2377" i="5"/>
  <c r="X2376" i="5"/>
  <c r="V2376" i="5"/>
  <c r="T2376" i="5"/>
  <c r="S2376" i="5"/>
  <c r="X2375" i="5"/>
  <c r="V2375" i="5"/>
  <c r="T2375" i="5"/>
  <c r="S2375" i="5"/>
  <c r="X2374" i="5"/>
  <c r="V2374" i="5"/>
  <c r="T2374" i="5"/>
  <c r="S2374" i="5"/>
  <c r="X2373" i="5"/>
  <c r="V2373" i="5"/>
  <c r="T2373" i="5"/>
  <c r="S2373" i="5"/>
  <c r="X2372" i="5"/>
  <c r="V2372" i="5"/>
  <c r="T2372" i="5"/>
  <c r="S2372" i="5"/>
  <c r="X2371" i="5"/>
  <c r="V2371" i="5"/>
  <c r="T2371" i="5"/>
  <c r="S2371" i="5"/>
  <c r="X2370" i="5"/>
  <c r="V2370" i="5"/>
  <c r="T2370" i="5"/>
  <c r="S2370" i="5"/>
  <c r="X2369" i="5"/>
  <c r="V2369" i="5"/>
  <c r="T2369" i="5"/>
  <c r="S2369" i="5"/>
  <c r="X2368" i="5"/>
  <c r="V2368" i="5"/>
  <c r="T2368" i="5"/>
  <c r="S2368" i="5"/>
  <c r="X2367" i="5"/>
  <c r="V2367" i="5"/>
  <c r="T2367" i="5"/>
  <c r="S2367" i="5"/>
  <c r="X2366" i="5"/>
  <c r="V2366" i="5"/>
  <c r="T2366" i="5"/>
  <c r="S2366" i="5"/>
  <c r="X2365" i="5"/>
  <c r="V2365" i="5"/>
  <c r="T2365" i="5"/>
  <c r="S2365" i="5"/>
  <c r="X2364" i="5"/>
  <c r="V2364" i="5"/>
  <c r="T2364" i="5"/>
  <c r="S2364" i="5"/>
  <c r="X2363" i="5"/>
  <c r="V2363" i="5"/>
  <c r="T2363" i="5"/>
  <c r="S2363" i="5"/>
  <c r="X2362" i="5"/>
  <c r="V2362" i="5"/>
  <c r="T2362" i="5"/>
  <c r="S2362" i="5"/>
  <c r="X2361" i="5"/>
  <c r="V2361" i="5"/>
  <c r="T2361" i="5"/>
  <c r="S2361" i="5"/>
  <c r="X2360" i="5"/>
  <c r="V2360" i="5"/>
  <c r="T2360" i="5"/>
  <c r="S2360" i="5"/>
  <c r="X2359" i="5"/>
  <c r="V2359" i="5"/>
  <c r="T2359" i="5"/>
  <c r="S2359" i="5"/>
  <c r="X2358" i="5"/>
  <c r="V2358" i="5"/>
  <c r="T2358" i="5"/>
  <c r="S2358" i="5"/>
  <c r="X2357" i="5"/>
  <c r="V2357" i="5"/>
  <c r="T2357" i="5"/>
  <c r="S2357" i="5"/>
  <c r="X2356" i="5"/>
  <c r="V2356" i="5"/>
  <c r="T2356" i="5"/>
  <c r="S2356" i="5"/>
  <c r="X2355" i="5"/>
  <c r="V2355" i="5"/>
  <c r="T2355" i="5"/>
  <c r="S2355" i="5"/>
  <c r="X2354" i="5"/>
  <c r="V2354" i="5"/>
  <c r="T2354" i="5"/>
  <c r="S2354" i="5"/>
  <c r="X2353" i="5"/>
  <c r="V2353" i="5"/>
  <c r="T2353" i="5"/>
  <c r="S2353" i="5"/>
  <c r="X2352" i="5"/>
  <c r="V2352" i="5"/>
  <c r="T2352" i="5"/>
  <c r="S2352" i="5"/>
  <c r="X2351" i="5"/>
  <c r="V2351" i="5"/>
  <c r="T2351" i="5"/>
  <c r="S2351" i="5"/>
  <c r="X2350" i="5"/>
  <c r="V2350" i="5"/>
  <c r="T2350" i="5"/>
  <c r="S2350" i="5"/>
  <c r="X2349" i="5"/>
  <c r="V2349" i="5"/>
  <c r="T2349" i="5"/>
  <c r="S2349" i="5"/>
  <c r="X2348" i="5"/>
  <c r="V2348" i="5"/>
  <c r="T2348" i="5"/>
  <c r="S2348" i="5"/>
  <c r="X2347" i="5"/>
  <c r="V2347" i="5"/>
  <c r="T2347" i="5"/>
  <c r="S2347" i="5"/>
  <c r="X2346" i="5"/>
  <c r="V2346" i="5"/>
  <c r="T2346" i="5"/>
  <c r="S2346" i="5"/>
  <c r="X2345" i="5"/>
  <c r="V2345" i="5"/>
  <c r="T2345" i="5"/>
  <c r="S2345" i="5"/>
  <c r="X2344" i="5"/>
  <c r="V2344" i="5"/>
  <c r="T2344" i="5"/>
  <c r="S2344" i="5"/>
  <c r="X2343" i="5"/>
  <c r="V2343" i="5"/>
  <c r="T2343" i="5"/>
  <c r="S2343" i="5"/>
  <c r="X2342" i="5"/>
  <c r="V2342" i="5"/>
  <c r="T2342" i="5"/>
  <c r="S2342" i="5"/>
  <c r="X2341" i="5"/>
  <c r="V2341" i="5"/>
  <c r="T2341" i="5"/>
  <c r="S2341" i="5"/>
  <c r="X2340" i="5"/>
  <c r="V2340" i="5"/>
  <c r="T2340" i="5"/>
  <c r="S2340" i="5"/>
  <c r="X2339" i="5"/>
  <c r="V2339" i="5"/>
  <c r="T2339" i="5"/>
  <c r="S2339" i="5"/>
  <c r="X2338" i="5"/>
  <c r="V2338" i="5"/>
  <c r="T2338" i="5"/>
  <c r="S2338" i="5"/>
  <c r="X2337" i="5"/>
  <c r="V2337" i="5"/>
  <c r="T2337" i="5"/>
  <c r="S2337" i="5"/>
  <c r="X2336" i="5"/>
  <c r="V2336" i="5"/>
  <c r="T2336" i="5"/>
  <c r="S2336" i="5"/>
  <c r="X2335" i="5"/>
  <c r="V2335" i="5"/>
  <c r="T2335" i="5"/>
  <c r="S2335" i="5"/>
  <c r="X2334" i="5"/>
  <c r="V2334" i="5"/>
  <c r="T2334" i="5"/>
  <c r="S2334" i="5"/>
  <c r="X2333" i="5"/>
  <c r="V2333" i="5"/>
  <c r="T2333" i="5"/>
  <c r="S2333" i="5"/>
  <c r="X2332" i="5"/>
  <c r="V2332" i="5"/>
  <c r="T2332" i="5"/>
  <c r="S2332" i="5"/>
  <c r="X2331" i="5"/>
  <c r="V2331" i="5"/>
  <c r="T2331" i="5"/>
  <c r="S2331" i="5"/>
  <c r="X2330" i="5"/>
  <c r="V2330" i="5"/>
  <c r="T2330" i="5"/>
  <c r="S2330" i="5"/>
  <c r="X2329" i="5"/>
  <c r="V2329" i="5"/>
  <c r="T2329" i="5"/>
  <c r="S2329" i="5"/>
  <c r="X2328" i="5"/>
  <c r="V2328" i="5"/>
  <c r="T2328" i="5"/>
  <c r="S2328" i="5"/>
  <c r="X2327" i="5"/>
  <c r="V2327" i="5"/>
  <c r="T2327" i="5"/>
  <c r="S2327" i="5"/>
  <c r="X2326" i="5"/>
  <c r="V2326" i="5"/>
  <c r="T2326" i="5"/>
  <c r="S2326" i="5"/>
  <c r="X2325" i="5"/>
  <c r="V2325" i="5"/>
  <c r="T2325" i="5"/>
  <c r="S2325" i="5"/>
  <c r="X2324" i="5"/>
  <c r="V2324" i="5"/>
  <c r="T2324" i="5"/>
  <c r="S2324" i="5"/>
  <c r="X2323" i="5"/>
  <c r="V2323" i="5"/>
  <c r="T2323" i="5"/>
  <c r="S2323" i="5"/>
  <c r="X2322" i="5"/>
  <c r="V2322" i="5"/>
  <c r="T2322" i="5"/>
  <c r="S2322" i="5"/>
  <c r="X2321" i="5"/>
  <c r="V2321" i="5"/>
  <c r="T2321" i="5"/>
  <c r="S2321" i="5"/>
  <c r="X2320" i="5"/>
  <c r="V2320" i="5"/>
  <c r="T2320" i="5"/>
  <c r="S2320" i="5"/>
  <c r="X2319" i="5"/>
  <c r="V2319" i="5"/>
  <c r="T2319" i="5"/>
  <c r="S2319" i="5"/>
  <c r="X2318" i="5"/>
  <c r="V2318" i="5"/>
  <c r="T2318" i="5"/>
  <c r="S2318" i="5"/>
  <c r="X2317" i="5"/>
  <c r="V2317" i="5"/>
  <c r="T2317" i="5"/>
  <c r="S2317" i="5"/>
  <c r="X2316" i="5"/>
  <c r="V2316" i="5"/>
  <c r="T2316" i="5"/>
  <c r="S2316" i="5"/>
  <c r="X2315" i="5"/>
  <c r="V2315" i="5"/>
  <c r="T2315" i="5"/>
  <c r="S2315" i="5"/>
  <c r="X2314" i="5"/>
  <c r="V2314" i="5"/>
  <c r="T2314" i="5"/>
  <c r="S2314" i="5"/>
  <c r="X2313" i="5"/>
  <c r="V2313" i="5"/>
  <c r="T2313" i="5"/>
  <c r="S2313" i="5"/>
  <c r="X2312" i="5"/>
  <c r="V2312" i="5"/>
  <c r="T2312" i="5"/>
  <c r="S2312" i="5"/>
  <c r="X2311" i="5"/>
  <c r="V2311" i="5"/>
  <c r="T2311" i="5"/>
  <c r="S2311" i="5"/>
  <c r="X2310" i="5"/>
  <c r="V2310" i="5"/>
  <c r="T2310" i="5"/>
  <c r="S2310" i="5"/>
  <c r="X2309" i="5"/>
  <c r="V2309" i="5"/>
  <c r="T2309" i="5"/>
  <c r="S2309" i="5"/>
  <c r="X2308" i="5"/>
  <c r="V2308" i="5"/>
  <c r="T2308" i="5"/>
  <c r="S2308" i="5"/>
  <c r="X2307" i="5"/>
  <c r="V2307" i="5"/>
  <c r="T2307" i="5"/>
  <c r="S2307" i="5"/>
  <c r="X2306" i="5"/>
  <c r="V2306" i="5"/>
  <c r="T2306" i="5"/>
  <c r="S2306" i="5"/>
  <c r="X2305" i="5"/>
  <c r="V2305" i="5"/>
  <c r="T2305" i="5"/>
  <c r="S2305" i="5"/>
  <c r="X2304" i="5"/>
  <c r="V2304" i="5"/>
  <c r="T2304" i="5"/>
  <c r="S2304" i="5"/>
  <c r="X2303" i="5"/>
  <c r="V2303" i="5"/>
  <c r="T2303" i="5"/>
  <c r="S2303" i="5"/>
  <c r="X2302" i="5"/>
  <c r="V2302" i="5"/>
  <c r="T2302" i="5"/>
  <c r="S2302" i="5"/>
  <c r="X2301" i="5"/>
  <c r="V2301" i="5"/>
  <c r="T2301" i="5"/>
  <c r="S2301" i="5"/>
  <c r="X2300" i="5"/>
  <c r="V2300" i="5"/>
  <c r="T2300" i="5"/>
  <c r="S2300" i="5"/>
  <c r="X2299" i="5"/>
  <c r="V2299" i="5"/>
  <c r="T2299" i="5"/>
  <c r="S2299" i="5"/>
  <c r="X2298" i="5"/>
  <c r="V2298" i="5"/>
  <c r="T2298" i="5"/>
  <c r="S2298" i="5"/>
  <c r="X2297" i="5"/>
  <c r="V2297" i="5"/>
  <c r="T2297" i="5"/>
  <c r="S2297" i="5"/>
  <c r="X2296" i="5"/>
  <c r="V2296" i="5"/>
  <c r="T2296" i="5"/>
  <c r="S2296" i="5"/>
  <c r="X2295" i="5"/>
  <c r="V2295" i="5"/>
  <c r="T2295" i="5"/>
  <c r="S2295" i="5"/>
  <c r="X2294" i="5"/>
  <c r="V2294" i="5"/>
  <c r="T2294" i="5"/>
  <c r="S2294" i="5"/>
  <c r="X2293" i="5"/>
  <c r="V2293" i="5"/>
  <c r="T2293" i="5"/>
  <c r="S2293" i="5"/>
  <c r="X2292" i="5"/>
  <c r="V2292" i="5"/>
  <c r="T2292" i="5"/>
  <c r="S2292" i="5"/>
  <c r="X2291" i="5"/>
  <c r="V2291" i="5"/>
  <c r="T2291" i="5"/>
  <c r="S2291" i="5"/>
  <c r="X2290" i="5"/>
  <c r="V2290" i="5"/>
  <c r="T2290" i="5"/>
  <c r="S2290" i="5"/>
  <c r="X2289" i="5"/>
  <c r="V2289" i="5"/>
  <c r="T2289" i="5"/>
  <c r="S2289" i="5"/>
  <c r="X2288" i="5"/>
  <c r="V2288" i="5"/>
  <c r="T2288" i="5"/>
  <c r="S2288" i="5"/>
  <c r="X2287" i="5"/>
  <c r="V2287" i="5"/>
  <c r="T2287" i="5"/>
  <c r="S2287" i="5"/>
  <c r="X2286" i="5"/>
  <c r="V2286" i="5"/>
  <c r="T2286" i="5"/>
  <c r="S2286" i="5"/>
  <c r="X2285" i="5"/>
  <c r="V2285" i="5"/>
  <c r="T2285" i="5"/>
  <c r="S2285" i="5"/>
  <c r="X2284" i="5"/>
  <c r="V2284" i="5"/>
  <c r="T2284" i="5"/>
  <c r="S2284" i="5"/>
  <c r="X2283" i="5"/>
  <c r="V2283" i="5"/>
  <c r="T2283" i="5"/>
  <c r="S2283" i="5"/>
  <c r="X2282" i="5"/>
  <c r="V2282" i="5"/>
  <c r="T2282" i="5"/>
  <c r="S2282" i="5"/>
  <c r="X2281" i="5"/>
  <c r="V2281" i="5"/>
  <c r="T2281" i="5"/>
  <c r="S2281" i="5"/>
  <c r="X2280" i="5"/>
  <c r="V2280" i="5"/>
  <c r="T2280" i="5"/>
  <c r="S2280" i="5"/>
  <c r="X2279" i="5"/>
  <c r="V2279" i="5"/>
  <c r="T2279" i="5"/>
  <c r="S2279" i="5"/>
  <c r="X2278" i="5"/>
  <c r="V2278" i="5"/>
  <c r="T2278" i="5"/>
  <c r="S2278" i="5"/>
  <c r="X2277" i="5"/>
  <c r="V2277" i="5"/>
  <c r="T2277" i="5"/>
  <c r="S2277" i="5"/>
  <c r="X2276" i="5"/>
  <c r="V2276" i="5"/>
  <c r="T2276" i="5"/>
  <c r="S2276" i="5"/>
  <c r="X2275" i="5"/>
  <c r="V2275" i="5"/>
  <c r="T2275" i="5"/>
  <c r="S2275" i="5"/>
  <c r="X2274" i="5"/>
  <c r="V2274" i="5"/>
  <c r="T2274" i="5"/>
  <c r="S2274" i="5"/>
  <c r="X2273" i="5"/>
  <c r="V2273" i="5"/>
  <c r="T2273" i="5"/>
  <c r="S2273" i="5"/>
  <c r="X2272" i="5"/>
  <c r="V2272" i="5"/>
  <c r="T2272" i="5"/>
  <c r="S2272" i="5"/>
  <c r="X2271" i="5"/>
  <c r="V2271" i="5"/>
  <c r="T2271" i="5"/>
  <c r="S2271" i="5"/>
  <c r="X2270" i="5"/>
  <c r="V2270" i="5"/>
  <c r="T2270" i="5"/>
  <c r="S2270" i="5"/>
  <c r="X2269" i="5"/>
  <c r="V2269" i="5"/>
  <c r="T2269" i="5"/>
  <c r="S2269" i="5"/>
  <c r="X2268" i="5"/>
  <c r="V2268" i="5"/>
  <c r="T2268" i="5"/>
  <c r="S2268" i="5"/>
  <c r="X2267" i="5"/>
  <c r="V2267" i="5"/>
  <c r="T2267" i="5"/>
  <c r="S2267" i="5"/>
  <c r="X2266" i="5"/>
  <c r="V2266" i="5"/>
  <c r="T2266" i="5"/>
  <c r="S2266" i="5"/>
  <c r="X2265" i="5"/>
  <c r="V2265" i="5"/>
  <c r="T2265" i="5"/>
  <c r="S2265" i="5"/>
  <c r="X2264" i="5"/>
  <c r="V2264" i="5"/>
  <c r="T2264" i="5"/>
  <c r="S2264" i="5"/>
  <c r="X2263" i="5"/>
  <c r="V2263" i="5"/>
  <c r="T2263" i="5"/>
  <c r="S2263" i="5"/>
  <c r="X2262" i="5"/>
  <c r="V2262" i="5"/>
  <c r="T2262" i="5"/>
  <c r="S2262" i="5"/>
  <c r="X2261" i="5"/>
  <c r="V2261" i="5"/>
  <c r="T2261" i="5"/>
  <c r="S2261" i="5"/>
  <c r="X2260" i="5"/>
  <c r="V2260" i="5"/>
  <c r="T2260" i="5"/>
  <c r="S2260" i="5"/>
  <c r="X2259" i="5"/>
  <c r="V2259" i="5"/>
  <c r="T2259" i="5"/>
  <c r="S2259" i="5"/>
  <c r="X2258" i="5"/>
  <c r="V2258" i="5"/>
  <c r="T2258" i="5"/>
  <c r="S2258" i="5"/>
  <c r="X2257" i="5"/>
  <c r="V2257" i="5"/>
  <c r="T2257" i="5"/>
  <c r="S2257" i="5"/>
  <c r="X2256" i="5"/>
  <c r="V2256" i="5"/>
  <c r="T2256" i="5"/>
  <c r="S2256" i="5"/>
  <c r="X2255" i="5"/>
  <c r="V2255" i="5"/>
  <c r="T2255" i="5"/>
  <c r="S2255" i="5"/>
  <c r="X2254" i="5"/>
  <c r="V2254" i="5"/>
  <c r="T2254" i="5"/>
  <c r="S2254" i="5"/>
  <c r="X2253" i="5"/>
  <c r="V2253" i="5"/>
  <c r="T2253" i="5"/>
  <c r="S2253" i="5"/>
  <c r="X2252" i="5"/>
  <c r="V2252" i="5"/>
  <c r="T2252" i="5"/>
  <c r="S2252" i="5"/>
  <c r="X2251" i="5"/>
  <c r="V2251" i="5"/>
  <c r="T2251" i="5"/>
  <c r="S2251" i="5"/>
  <c r="X2250" i="5"/>
  <c r="V2250" i="5"/>
  <c r="T2250" i="5"/>
  <c r="S2250" i="5"/>
  <c r="X2249" i="5"/>
  <c r="V2249" i="5"/>
  <c r="T2249" i="5"/>
  <c r="S2249" i="5"/>
  <c r="X2248" i="5"/>
  <c r="V2248" i="5"/>
  <c r="T2248" i="5"/>
  <c r="S2248" i="5"/>
  <c r="X2247" i="5"/>
  <c r="V2247" i="5"/>
  <c r="T2247" i="5"/>
  <c r="S2247" i="5"/>
  <c r="X2246" i="5"/>
  <c r="V2246" i="5"/>
  <c r="T2246" i="5"/>
  <c r="S2246" i="5"/>
  <c r="X2245" i="5"/>
  <c r="V2245" i="5"/>
  <c r="T2245" i="5"/>
  <c r="S2245" i="5"/>
  <c r="X2244" i="5"/>
  <c r="V2244" i="5"/>
  <c r="T2244" i="5"/>
  <c r="S2244" i="5"/>
  <c r="X2243" i="5"/>
  <c r="V2243" i="5"/>
  <c r="T2243" i="5"/>
  <c r="S2243" i="5"/>
  <c r="X2242" i="5"/>
  <c r="V2242" i="5"/>
  <c r="T2242" i="5"/>
  <c r="S2242" i="5"/>
  <c r="X2241" i="5"/>
  <c r="V2241" i="5"/>
  <c r="T2241" i="5"/>
  <c r="S2241" i="5"/>
  <c r="X2240" i="5"/>
  <c r="V2240" i="5"/>
  <c r="T2240" i="5"/>
  <c r="S2240" i="5"/>
  <c r="X2239" i="5"/>
  <c r="V2239" i="5"/>
  <c r="T2239" i="5"/>
  <c r="S2239" i="5"/>
  <c r="X2238" i="5"/>
  <c r="V2238" i="5"/>
  <c r="T2238" i="5"/>
  <c r="S2238" i="5"/>
  <c r="X2237" i="5"/>
  <c r="V2237" i="5"/>
  <c r="T2237" i="5"/>
  <c r="S2237" i="5"/>
  <c r="X2236" i="5"/>
  <c r="V2236" i="5"/>
  <c r="T2236" i="5"/>
  <c r="S2236" i="5"/>
  <c r="X2235" i="5"/>
  <c r="V2235" i="5"/>
  <c r="T2235" i="5"/>
  <c r="S2235" i="5"/>
  <c r="X2234" i="5"/>
  <c r="V2234" i="5"/>
  <c r="T2234" i="5"/>
  <c r="S2234" i="5"/>
  <c r="X2233" i="5"/>
  <c r="V2233" i="5"/>
  <c r="T2233" i="5"/>
  <c r="S2233" i="5"/>
  <c r="X2232" i="5"/>
  <c r="V2232" i="5"/>
  <c r="T2232" i="5"/>
  <c r="S2232" i="5"/>
  <c r="X2231" i="5"/>
  <c r="V2231" i="5"/>
  <c r="T2231" i="5"/>
  <c r="S2231" i="5"/>
  <c r="X2230" i="5"/>
  <c r="V2230" i="5"/>
  <c r="T2230" i="5"/>
  <c r="S2230" i="5"/>
  <c r="X2229" i="5"/>
  <c r="V2229" i="5"/>
  <c r="T2229" i="5"/>
  <c r="S2229" i="5"/>
  <c r="X2228" i="5"/>
  <c r="V2228" i="5"/>
  <c r="T2228" i="5"/>
  <c r="S2228" i="5"/>
  <c r="X2227" i="5"/>
  <c r="V2227" i="5"/>
  <c r="T2227" i="5"/>
  <c r="S2227" i="5"/>
  <c r="X2226" i="5"/>
  <c r="V2226" i="5"/>
  <c r="T2226" i="5"/>
  <c r="S2226" i="5"/>
  <c r="X2225" i="5"/>
  <c r="V2225" i="5"/>
  <c r="T2225" i="5"/>
  <c r="S2225" i="5"/>
  <c r="X2224" i="5"/>
  <c r="V2224" i="5"/>
  <c r="T2224" i="5"/>
  <c r="S2224" i="5"/>
  <c r="X2223" i="5"/>
  <c r="V2223" i="5"/>
  <c r="T2223" i="5"/>
  <c r="S2223" i="5"/>
  <c r="X2222" i="5"/>
  <c r="V2222" i="5"/>
  <c r="T2222" i="5"/>
  <c r="S2222" i="5"/>
  <c r="X2221" i="5"/>
  <c r="V2221" i="5"/>
  <c r="T2221" i="5"/>
  <c r="S2221" i="5"/>
  <c r="X2220" i="5"/>
  <c r="V2220" i="5"/>
  <c r="T2220" i="5"/>
  <c r="S2220" i="5"/>
  <c r="X2219" i="5"/>
  <c r="V2219" i="5"/>
  <c r="T2219" i="5"/>
  <c r="S2219" i="5"/>
  <c r="X2218" i="5"/>
  <c r="V2218" i="5"/>
  <c r="T2218" i="5"/>
  <c r="S2218" i="5"/>
  <c r="X2217" i="5"/>
  <c r="V2217" i="5"/>
  <c r="T2217" i="5"/>
  <c r="S2217" i="5"/>
  <c r="X2216" i="5"/>
  <c r="V2216" i="5"/>
  <c r="T2216" i="5"/>
  <c r="S2216" i="5"/>
  <c r="X2215" i="5"/>
  <c r="V2215" i="5"/>
  <c r="T2215" i="5"/>
  <c r="S2215" i="5"/>
  <c r="X2214" i="5"/>
  <c r="V2214" i="5"/>
  <c r="T2214" i="5"/>
  <c r="S2214" i="5"/>
  <c r="X2213" i="5"/>
  <c r="V2213" i="5"/>
  <c r="T2213" i="5"/>
  <c r="S2213" i="5"/>
  <c r="X2212" i="5"/>
  <c r="V2212" i="5"/>
  <c r="T2212" i="5"/>
  <c r="S2212" i="5"/>
  <c r="X2211" i="5"/>
  <c r="V2211" i="5"/>
  <c r="T2211" i="5"/>
  <c r="S2211" i="5"/>
  <c r="X2210" i="5"/>
  <c r="V2210" i="5"/>
  <c r="T2210" i="5"/>
  <c r="S2210" i="5"/>
  <c r="X2209" i="5"/>
  <c r="V2209" i="5"/>
  <c r="T2209" i="5"/>
  <c r="S2209" i="5"/>
  <c r="X2208" i="5"/>
  <c r="V2208" i="5"/>
  <c r="T2208" i="5"/>
  <c r="S2208" i="5"/>
  <c r="X2207" i="5"/>
  <c r="V2207" i="5"/>
  <c r="T2207" i="5"/>
  <c r="S2207" i="5"/>
  <c r="X2206" i="5"/>
  <c r="V2206" i="5"/>
  <c r="T2206" i="5"/>
  <c r="S2206" i="5"/>
  <c r="X2205" i="5"/>
  <c r="V2205" i="5"/>
  <c r="T2205" i="5"/>
  <c r="S2205" i="5"/>
  <c r="X2204" i="5"/>
  <c r="V2204" i="5"/>
  <c r="T2204" i="5"/>
  <c r="S2204" i="5"/>
  <c r="X2203" i="5"/>
  <c r="V2203" i="5"/>
  <c r="T2203" i="5"/>
  <c r="S2203" i="5"/>
  <c r="X2202" i="5"/>
  <c r="V2202" i="5"/>
  <c r="T2202" i="5"/>
  <c r="S2202" i="5"/>
  <c r="X2201" i="5"/>
  <c r="V2201" i="5"/>
  <c r="T2201" i="5"/>
  <c r="S2201" i="5"/>
  <c r="X2200" i="5"/>
  <c r="V2200" i="5"/>
  <c r="T2200" i="5"/>
  <c r="S2200" i="5"/>
  <c r="X2199" i="5"/>
  <c r="V2199" i="5"/>
  <c r="T2199" i="5"/>
  <c r="S2199" i="5"/>
  <c r="X2198" i="5"/>
  <c r="V2198" i="5"/>
  <c r="T2198" i="5"/>
  <c r="S2198" i="5"/>
  <c r="X2197" i="5"/>
  <c r="V2197" i="5"/>
  <c r="T2197" i="5"/>
  <c r="S2197" i="5"/>
  <c r="X2196" i="5"/>
  <c r="V2196" i="5"/>
  <c r="T2196" i="5"/>
  <c r="S2196" i="5"/>
  <c r="X2195" i="5"/>
  <c r="V2195" i="5"/>
  <c r="T2195" i="5"/>
  <c r="S2195" i="5"/>
  <c r="X2194" i="5"/>
  <c r="V2194" i="5"/>
  <c r="T2194" i="5"/>
  <c r="S2194" i="5"/>
  <c r="X2193" i="5"/>
  <c r="V2193" i="5"/>
  <c r="T2193" i="5"/>
  <c r="S2193" i="5"/>
  <c r="X2192" i="5"/>
  <c r="V2192" i="5"/>
  <c r="T2192" i="5"/>
  <c r="S2192" i="5"/>
  <c r="X2191" i="5"/>
  <c r="V2191" i="5"/>
  <c r="T2191" i="5"/>
  <c r="S2191" i="5"/>
  <c r="X2190" i="5"/>
  <c r="V2190" i="5"/>
  <c r="T2190" i="5"/>
  <c r="S2190" i="5"/>
  <c r="X2189" i="5"/>
  <c r="V2189" i="5"/>
  <c r="T2189" i="5"/>
  <c r="S2189" i="5"/>
  <c r="X2188" i="5"/>
  <c r="V2188" i="5"/>
  <c r="T2188" i="5"/>
  <c r="S2188" i="5"/>
  <c r="X2187" i="5"/>
  <c r="V2187" i="5"/>
  <c r="T2187" i="5"/>
  <c r="S2187" i="5"/>
  <c r="X2186" i="5"/>
  <c r="V2186" i="5"/>
  <c r="T2186" i="5"/>
  <c r="S2186" i="5"/>
  <c r="X2185" i="5"/>
  <c r="V2185" i="5"/>
  <c r="T2185" i="5"/>
  <c r="S2185" i="5"/>
  <c r="X2184" i="5"/>
  <c r="V2184" i="5"/>
  <c r="T2184" i="5"/>
  <c r="S2184" i="5"/>
  <c r="X2183" i="5"/>
  <c r="V2183" i="5"/>
  <c r="T2183" i="5"/>
  <c r="S2183" i="5"/>
  <c r="X2182" i="5"/>
  <c r="V2182" i="5"/>
  <c r="T2182" i="5"/>
  <c r="S2182" i="5"/>
  <c r="X2181" i="5"/>
  <c r="V2181" i="5"/>
  <c r="T2181" i="5"/>
  <c r="S2181" i="5"/>
  <c r="X2180" i="5"/>
  <c r="V2180" i="5"/>
  <c r="T2180" i="5"/>
  <c r="S2180" i="5"/>
  <c r="X2179" i="5"/>
  <c r="V2179" i="5"/>
  <c r="T2179" i="5"/>
  <c r="S2179" i="5"/>
  <c r="X2178" i="5"/>
  <c r="V2178" i="5"/>
  <c r="T2178" i="5"/>
  <c r="S2178" i="5"/>
  <c r="X2177" i="5"/>
  <c r="V2177" i="5"/>
  <c r="T2177" i="5"/>
  <c r="S2177" i="5"/>
  <c r="X2176" i="5"/>
  <c r="V2176" i="5"/>
  <c r="T2176" i="5"/>
  <c r="S2176" i="5"/>
  <c r="X2175" i="5"/>
  <c r="V2175" i="5"/>
  <c r="T2175" i="5"/>
  <c r="S2175" i="5"/>
  <c r="X2174" i="5"/>
  <c r="V2174" i="5"/>
  <c r="T2174" i="5"/>
  <c r="S2174" i="5"/>
  <c r="X2173" i="5"/>
  <c r="V2173" i="5"/>
  <c r="T2173" i="5"/>
  <c r="S2173" i="5"/>
  <c r="X2172" i="5"/>
  <c r="V2172" i="5"/>
  <c r="T2172" i="5"/>
  <c r="S2172" i="5"/>
  <c r="X2171" i="5"/>
  <c r="V2171" i="5"/>
  <c r="T2171" i="5"/>
  <c r="S2171" i="5"/>
  <c r="X2170" i="5"/>
  <c r="V2170" i="5"/>
  <c r="T2170" i="5"/>
  <c r="S2170" i="5"/>
  <c r="X2169" i="5"/>
  <c r="V2169" i="5"/>
  <c r="T2169" i="5"/>
  <c r="S2169" i="5"/>
  <c r="X2168" i="5"/>
  <c r="V2168" i="5"/>
  <c r="T2168" i="5"/>
  <c r="S2168" i="5"/>
  <c r="X2167" i="5"/>
  <c r="V2167" i="5"/>
  <c r="T2167" i="5"/>
  <c r="S2167" i="5"/>
  <c r="X2166" i="5"/>
  <c r="V2166" i="5"/>
  <c r="T2166" i="5"/>
  <c r="S2166" i="5"/>
  <c r="X2165" i="5"/>
  <c r="V2165" i="5"/>
  <c r="T2165" i="5"/>
  <c r="S2165" i="5"/>
  <c r="X2164" i="5"/>
  <c r="V2164" i="5"/>
  <c r="T2164" i="5"/>
  <c r="S2164" i="5"/>
  <c r="X2163" i="5"/>
  <c r="V2163" i="5"/>
  <c r="T2163" i="5"/>
  <c r="S2163" i="5"/>
  <c r="X2162" i="5"/>
  <c r="V2162" i="5"/>
  <c r="T2162" i="5"/>
  <c r="S2162" i="5"/>
  <c r="X2161" i="5"/>
  <c r="V2161" i="5"/>
  <c r="T2161" i="5"/>
  <c r="S2161" i="5"/>
  <c r="X2160" i="5"/>
  <c r="V2160" i="5"/>
  <c r="T2160" i="5"/>
  <c r="S2160" i="5"/>
  <c r="X2159" i="5"/>
  <c r="V2159" i="5"/>
  <c r="T2159" i="5"/>
  <c r="S2159" i="5"/>
  <c r="X2158" i="5"/>
  <c r="V2158" i="5"/>
  <c r="T2158" i="5"/>
  <c r="S2158" i="5"/>
  <c r="X2157" i="5"/>
  <c r="V2157" i="5"/>
  <c r="T2157" i="5"/>
  <c r="S2157" i="5"/>
  <c r="X2156" i="5"/>
  <c r="V2156" i="5"/>
  <c r="T2156" i="5"/>
  <c r="S2156" i="5"/>
  <c r="X2155" i="5"/>
  <c r="V2155" i="5"/>
  <c r="T2155" i="5"/>
  <c r="S2155" i="5"/>
  <c r="X2154" i="5"/>
  <c r="V2154" i="5"/>
  <c r="T2154" i="5"/>
  <c r="S2154" i="5"/>
  <c r="X2153" i="5"/>
  <c r="V2153" i="5"/>
  <c r="T2153" i="5"/>
  <c r="S2153" i="5"/>
  <c r="X2152" i="5"/>
  <c r="V2152" i="5"/>
  <c r="T2152" i="5"/>
  <c r="S2152" i="5"/>
  <c r="X2151" i="5"/>
  <c r="V2151" i="5"/>
  <c r="T2151" i="5"/>
  <c r="S2151" i="5"/>
  <c r="X2150" i="5"/>
  <c r="V2150" i="5"/>
  <c r="T2150" i="5"/>
  <c r="S2150" i="5"/>
  <c r="X2149" i="5"/>
  <c r="V2149" i="5"/>
  <c r="T2149" i="5"/>
  <c r="S2149" i="5"/>
  <c r="X2148" i="5"/>
  <c r="V2148" i="5"/>
  <c r="T2148" i="5"/>
  <c r="S2148" i="5"/>
  <c r="X2147" i="5"/>
  <c r="V2147" i="5"/>
  <c r="T2147" i="5"/>
  <c r="S2147" i="5"/>
  <c r="X2146" i="5"/>
  <c r="V2146" i="5"/>
  <c r="T2146" i="5"/>
  <c r="S2146" i="5"/>
  <c r="X2145" i="5"/>
  <c r="V2145" i="5"/>
  <c r="T2145" i="5"/>
  <c r="S2145" i="5"/>
  <c r="X2144" i="5"/>
  <c r="V2144" i="5"/>
  <c r="T2144" i="5"/>
  <c r="S2144" i="5"/>
  <c r="X2143" i="5"/>
  <c r="V2143" i="5"/>
  <c r="T2143" i="5"/>
  <c r="S2143" i="5"/>
  <c r="X2142" i="5"/>
  <c r="V2142" i="5"/>
  <c r="T2142" i="5"/>
  <c r="S2142" i="5"/>
  <c r="X2141" i="5"/>
  <c r="V2141" i="5"/>
  <c r="T2141" i="5"/>
  <c r="S2141" i="5"/>
  <c r="X2140" i="5"/>
  <c r="V2140" i="5"/>
  <c r="T2140" i="5"/>
  <c r="S2140" i="5"/>
  <c r="X2139" i="5"/>
  <c r="V2139" i="5"/>
  <c r="T2139" i="5"/>
  <c r="S2139" i="5"/>
  <c r="X2138" i="5"/>
  <c r="V2138" i="5"/>
  <c r="T2138" i="5"/>
  <c r="S2138" i="5"/>
  <c r="X2137" i="5"/>
  <c r="V2137" i="5"/>
  <c r="T2137" i="5"/>
  <c r="S2137" i="5"/>
  <c r="X2136" i="5"/>
  <c r="V2136" i="5"/>
  <c r="T2136" i="5"/>
  <c r="S2136" i="5"/>
  <c r="X2135" i="5"/>
  <c r="V2135" i="5"/>
  <c r="T2135" i="5"/>
  <c r="S2135" i="5"/>
  <c r="X2134" i="5"/>
  <c r="V2134" i="5"/>
  <c r="T2134" i="5"/>
  <c r="S2134" i="5"/>
  <c r="X2133" i="5"/>
  <c r="V2133" i="5"/>
  <c r="T2133" i="5"/>
  <c r="S2133" i="5"/>
  <c r="X2132" i="5"/>
  <c r="V2132" i="5"/>
  <c r="T2132" i="5"/>
  <c r="S2132" i="5"/>
  <c r="X2131" i="5"/>
  <c r="V2131" i="5"/>
  <c r="T2131" i="5"/>
  <c r="S2131" i="5"/>
  <c r="X2130" i="5"/>
  <c r="V2130" i="5"/>
  <c r="T2130" i="5"/>
  <c r="S2130" i="5"/>
  <c r="X2129" i="5"/>
  <c r="V2129" i="5"/>
  <c r="T2129" i="5"/>
  <c r="S2129" i="5"/>
  <c r="X2128" i="5"/>
  <c r="V2128" i="5"/>
  <c r="T2128" i="5"/>
  <c r="S2128" i="5"/>
  <c r="X2127" i="5"/>
  <c r="V2127" i="5"/>
  <c r="T2127" i="5"/>
  <c r="S2127" i="5"/>
  <c r="X2126" i="5"/>
  <c r="V2126" i="5"/>
  <c r="T2126" i="5"/>
  <c r="S2126" i="5"/>
  <c r="X2125" i="5"/>
  <c r="V2125" i="5"/>
  <c r="T2125" i="5"/>
  <c r="S2125" i="5"/>
  <c r="X2124" i="5"/>
  <c r="V2124" i="5"/>
  <c r="T2124" i="5"/>
  <c r="S2124" i="5"/>
  <c r="X2123" i="5"/>
  <c r="V2123" i="5"/>
  <c r="T2123" i="5"/>
  <c r="S2123" i="5"/>
  <c r="X2122" i="5"/>
  <c r="V2122" i="5"/>
  <c r="T2122" i="5"/>
  <c r="S2122" i="5"/>
  <c r="X2121" i="5"/>
  <c r="V2121" i="5"/>
  <c r="T2121" i="5"/>
  <c r="S2121" i="5"/>
  <c r="X2120" i="5"/>
  <c r="V2120" i="5"/>
  <c r="T2120" i="5"/>
  <c r="S2120" i="5"/>
  <c r="X2119" i="5"/>
  <c r="V2119" i="5"/>
  <c r="T2119" i="5"/>
  <c r="S2119" i="5"/>
  <c r="X2118" i="5"/>
  <c r="V2118" i="5"/>
  <c r="T2118" i="5"/>
  <c r="S2118" i="5"/>
  <c r="X2117" i="5"/>
  <c r="V2117" i="5"/>
  <c r="T2117" i="5"/>
  <c r="S2117" i="5"/>
  <c r="X2116" i="5"/>
  <c r="V2116" i="5"/>
  <c r="T2116" i="5"/>
  <c r="S2116" i="5"/>
  <c r="X2115" i="5"/>
  <c r="V2115" i="5"/>
  <c r="T2115" i="5"/>
  <c r="S2115" i="5"/>
  <c r="X2114" i="5"/>
  <c r="V2114" i="5"/>
  <c r="T2114" i="5"/>
  <c r="S2114" i="5"/>
  <c r="X2113" i="5"/>
  <c r="V2113" i="5"/>
  <c r="T2113" i="5"/>
  <c r="S2113" i="5"/>
  <c r="X2112" i="5"/>
  <c r="V2112" i="5"/>
  <c r="T2112" i="5"/>
  <c r="S2112" i="5"/>
  <c r="X2111" i="5"/>
  <c r="V2111" i="5"/>
  <c r="T2111" i="5"/>
  <c r="S2111" i="5"/>
  <c r="X2110" i="5"/>
  <c r="V2110" i="5"/>
  <c r="T2110" i="5"/>
  <c r="S2110" i="5"/>
  <c r="X2109" i="5"/>
  <c r="V2109" i="5"/>
  <c r="T2109" i="5"/>
  <c r="S2109" i="5"/>
  <c r="X2108" i="5"/>
  <c r="V2108" i="5"/>
  <c r="T2108" i="5"/>
  <c r="S2108" i="5"/>
  <c r="X2107" i="5"/>
  <c r="V2107" i="5"/>
  <c r="T2107" i="5"/>
  <c r="S2107" i="5"/>
  <c r="X2106" i="5"/>
  <c r="V2106" i="5"/>
  <c r="T2106" i="5"/>
  <c r="S2106" i="5"/>
  <c r="X2105" i="5"/>
  <c r="V2105" i="5"/>
  <c r="T2105" i="5"/>
  <c r="S2105" i="5"/>
  <c r="X2104" i="5"/>
  <c r="V2104" i="5"/>
  <c r="T2104" i="5"/>
  <c r="S2104" i="5"/>
  <c r="X2103" i="5"/>
  <c r="V2103" i="5"/>
  <c r="T2103" i="5"/>
  <c r="S2103" i="5"/>
  <c r="X2102" i="5"/>
  <c r="V2102" i="5"/>
  <c r="T2102" i="5"/>
  <c r="S2102" i="5"/>
  <c r="X2101" i="5"/>
  <c r="V2101" i="5"/>
  <c r="T2101" i="5"/>
  <c r="S2101" i="5"/>
  <c r="X2100" i="5"/>
  <c r="V2100" i="5"/>
  <c r="T2100" i="5"/>
  <c r="S2100" i="5"/>
  <c r="X2099" i="5"/>
  <c r="V2099" i="5"/>
  <c r="T2099" i="5"/>
  <c r="S2099" i="5"/>
  <c r="X2098" i="5"/>
  <c r="V2098" i="5"/>
  <c r="T2098" i="5"/>
  <c r="S2098" i="5"/>
  <c r="X2097" i="5"/>
  <c r="V2097" i="5"/>
  <c r="T2097" i="5"/>
  <c r="S2097" i="5"/>
  <c r="X2096" i="5"/>
  <c r="V2096" i="5"/>
  <c r="T2096" i="5"/>
  <c r="S2096" i="5"/>
  <c r="X2095" i="5"/>
  <c r="V2095" i="5"/>
  <c r="T2095" i="5"/>
  <c r="S2095" i="5"/>
  <c r="X2094" i="5"/>
  <c r="V2094" i="5"/>
  <c r="T2094" i="5"/>
  <c r="S2094" i="5"/>
  <c r="X2093" i="5"/>
  <c r="V2093" i="5"/>
  <c r="T2093" i="5"/>
  <c r="S2093" i="5"/>
  <c r="X2092" i="5"/>
  <c r="V2092" i="5"/>
  <c r="T2092" i="5"/>
  <c r="S2092" i="5"/>
  <c r="X2091" i="5"/>
  <c r="V2091" i="5"/>
  <c r="T2091" i="5"/>
  <c r="S2091" i="5"/>
  <c r="X2090" i="5"/>
  <c r="V2090" i="5"/>
  <c r="T2090" i="5"/>
  <c r="S2090" i="5"/>
  <c r="X2089" i="5"/>
  <c r="V2089" i="5"/>
  <c r="T2089" i="5"/>
  <c r="S2089" i="5"/>
  <c r="X2088" i="5"/>
  <c r="V2088" i="5"/>
  <c r="T2088" i="5"/>
  <c r="S2088" i="5"/>
  <c r="X2087" i="5"/>
  <c r="V2087" i="5"/>
  <c r="T2087" i="5"/>
  <c r="S2087" i="5"/>
  <c r="X2086" i="5"/>
  <c r="V2086" i="5"/>
  <c r="T2086" i="5"/>
  <c r="S2086" i="5"/>
  <c r="X2085" i="5"/>
  <c r="V2085" i="5"/>
  <c r="T2085" i="5"/>
  <c r="S2085" i="5"/>
  <c r="X2084" i="5"/>
  <c r="V2084" i="5"/>
  <c r="T2084" i="5"/>
  <c r="S2084" i="5"/>
  <c r="X2083" i="5"/>
  <c r="V2083" i="5"/>
  <c r="T2083" i="5"/>
  <c r="S2083" i="5"/>
  <c r="X2082" i="5"/>
  <c r="V2082" i="5"/>
  <c r="T2082" i="5"/>
  <c r="S2082" i="5"/>
  <c r="X2081" i="5"/>
  <c r="V2081" i="5"/>
  <c r="T2081" i="5"/>
  <c r="S2081" i="5"/>
  <c r="X2080" i="5"/>
  <c r="V2080" i="5"/>
  <c r="T2080" i="5"/>
  <c r="S2080" i="5"/>
  <c r="X2079" i="5"/>
  <c r="V2079" i="5"/>
  <c r="T2079" i="5"/>
  <c r="S2079" i="5"/>
  <c r="X2078" i="5"/>
  <c r="V2078" i="5"/>
  <c r="T2078" i="5"/>
  <c r="S2078" i="5"/>
  <c r="X2077" i="5"/>
  <c r="V2077" i="5"/>
  <c r="T2077" i="5"/>
  <c r="S2077" i="5"/>
  <c r="X2076" i="5"/>
  <c r="V2076" i="5"/>
  <c r="T2076" i="5"/>
  <c r="S2076" i="5"/>
  <c r="X2075" i="5"/>
  <c r="V2075" i="5"/>
  <c r="T2075" i="5"/>
  <c r="S2075" i="5"/>
  <c r="X2074" i="5"/>
  <c r="V2074" i="5"/>
  <c r="T2074" i="5"/>
  <c r="S2074" i="5"/>
  <c r="X2073" i="5"/>
  <c r="V2073" i="5"/>
  <c r="T2073" i="5"/>
  <c r="S2073" i="5"/>
  <c r="X2072" i="5"/>
  <c r="V2072" i="5"/>
  <c r="T2072" i="5"/>
  <c r="S2072" i="5"/>
  <c r="X2071" i="5"/>
  <c r="V2071" i="5"/>
  <c r="T2071" i="5"/>
  <c r="S2071" i="5"/>
  <c r="X2070" i="5"/>
  <c r="V2070" i="5"/>
  <c r="T2070" i="5"/>
  <c r="S2070" i="5"/>
  <c r="X2069" i="5"/>
  <c r="V2069" i="5"/>
  <c r="T2069" i="5"/>
  <c r="S2069" i="5"/>
  <c r="X2068" i="5"/>
  <c r="V2068" i="5"/>
  <c r="T2068" i="5"/>
  <c r="S2068" i="5"/>
  <c r="X2067" i="5"/>
  <c r="V2067" i="5"/>
  <c r="T2067" i="5"/>
  <c r="S2067" i="5"/>
  <c r="X2066" i="5"/>
  <c r="V2066" i="5"/>
  <c r="T2066" i="5"/>
  <c r="S2066" i="5"/>
  <c r="X2065" i="5"/>
  <c r="V2065" i="5"/>
  <c r="T2065" i="5"/>
  <c r="S2065" i="5"/>
  <c r="X2064" i="5"/>
  <c r="V2064" i="5"/>
  <c r="T2064" i="5"/>
  <c r="S2064" i="5"/>
  <c r="X2063" i="5"/>
  <c r="V2063" i="5"/>
  <c r="T2063" i="5"/>
  <c r="S2063" i="5"/>
  <c r="X2062" i="5"/>
  <c r="V2062" i="5"/>
  <c r="T2062" i="5"/>
  <c r="S2062" i="5"/>
  <c r="X2061" i="5"/>
  <c r="V2061" i="5"/>
  <c r="T2061" i="5"/>
  <c r="S2061" i="5"/>
  <c r="X2060" i="5"/>
  <c r="V2060" i="5"/>
  <c r="T2060" i="5"/>
  <c r="S2060" i="5"/>
  <c r="X2059" i="5"/>
  <c r="V2059" i="5"/>
  <c r="T2059" i="5"/>
  <c r="S2059" i="5"/>
  <c r="X2058" i="5"/>
  <c r="V2058" i="5"/>
  <c r="T2058" i="5"/>
  <c r="S2058" i="5"/>
  <c r="X2057" i="5"/>
  <c r="V2057" i="5"/>
  <c r="T2057" i="5"/>
  <c r="S2057" i="5"/>
  <c r="X2056" i="5"/>
  <c r="V2056" i="5"/>
  <c r="T2056" i="5"/>
  <c r="S2056" i="5"/>
  <c r="X2055" i="5"/>
  <c r="V2055" i="5"/>
  <c r="T2055" i="5"/>
  <c r="S2055" i="5"/>
  <c r="X2054" i="5"/>
  <c r="V2054" i="5"/>
  <c r="T2054" i="5"/>
  <c r="S2054" i="5"/>
  <c r="X2053" i="5"/>
  <c r="V2053" i="5"/>
  <c r="T2053" i="5"/>
  <c r="S2053" i="5"/>
  <c r="X2052" i="5"/>
  <c r="V2052" i="5"/>
  <c r="T2052" i="5"/>
  <c r="S2052" i="5"/>
  <c r="X2051" i="5"/>
  <c r="V2051" i="5"/>
  <c r="T2051" i="5"/>
  <c r="S2051" i="5"/>
  <c r="X2050" i="5"/>
  <c r="V2050" i="5"/>
  <c r="T2050" i="5"/>
  <c r="S2050" i="5"/>
  <c r="X2049" i="5"/>
  <c r="V2049" i="5"/>
  <c r="T2049" i="5"/>
  <c r="S2049" i="5"/>
  <c r="X2048" i="5"/>
  <c r="V2048" i="5"/>
  <c r="T2048" i="5"/>
  <c r="S2048" i="5"/>
  <c r="X2047" i="5"/>
  <c r="V2047" i="5"/>
  <c r="T2047" i="5"/>
  <c r="S2047" i="5"/>
  <c r="X2046" i="5"/>
  <c r="V2046" i="5"/>
  <c r="T2046" i="5"/>
  <c r="S2046" i="5"/>
  <c r="X2045" i="5"/>
  <c r="V2045" i="5"/>
  <c r="T2045" i="5"/>
  <c r="S2045" i="5"/>
  <c r="X2044" i="5"/>
  <c r="V2044" i="5"/>
  <c r="T2044" i="5"/>
  <c r="S2044" i="5"/>
  <c r="X2043" i="5"/>
  <c r="V2043" i="5"/>
  <c r="T2043" i="5"/>
  <c r="S2043" i="5"/>
  <c r="X2042" i="5"/>
  <c r="V2042" i="5"/>
  <c r="T2042" i="5"/>
  <c r="S2042" i="5"/>
  <c r="X2041" i="5"/>
  <c r="V2041" i="5"/>
  <c r="T2041" i="5"/>
  <c r="S2041" i="5"/>
  <c r="X2040" i="5"/>
  <c r="V2040" i="5"/>
  <c r="T2040" i="5"/>
  <c r="S2040" i="5"/>
  <c r="X2039" i="5"/>
  <c r="V2039" i="5"/>
  <c r="T2039" i="5"/>
  <c r="S2039" i="5"/>
  <c r="X2038" i="5"/>
  <c r="V2038" i="5"/>
  <c r="T2038" i="5"/>
  <c r="S2038" i="5"/>
  <c r="X2037" i="5"/>
  <c r="V2037" i="5"/>
  <c r="T2037" i="5"/>
  <c r="S2037" i="5"/>
  <c r="X2036" i="5"/>
  <c r="V2036" i="5"/>
  <c r="T2036" i="5"/>
  <c r="S2036" i="5"/>
  <c r="X2035" i="5"/>
  <c r="V2035" i="5"/>
  <c r="T2035" i="5"/>
  <c r="S2035" i="5"/>
  <c r="X2034" i="5"/>
  <c r="V2034" i="5"/>
  <c r="T2034" i="5"/>
  <c r="S2034" i="5"/>
  <c r="X2033" i="5"/>
  <c r="V2033" i="5"/>
  <c r="T2033" i="5"/>
  <c r="S2033" i="5"/>
  <c r="X2032" i="5"/>
  <c r="V2032" i="5"/>
  <c r="T2032" i="5"/>
  <c r="S2032" i="5"/>
  <c r="X2031" i="5"/>
  <c r="V2031" i="5"/>
  <c r="T2031" i="5"/>
  <c r="S2031" i="5"/>
  <c r="X2030" i="5"/>
  <c r="V2030" i="5"/>
  <c r="T2030" i="5"/>
  <c r="S2030" i="5"/>
  <c r="X2029" i="5"/>
  <c r="V2029" i="5"/>
  <c r="T2029" i="5"/>
  <c r="S2029" i="5"/>
  <c r="X2028" i="5"/>
  <c r="V2028" i="5"/>
  <c r="T2028" i="5"/>
  <c r="S2028" i="5"/>
  <c r="X2027" i="5"/>
  <c r="V2027" i="5"/>
  <c r="T2027" i="5"/>
  <c r="S2027" i="5"/>
  <c r="X2026" i="5"/>
  <c r="V2026" i="5"/>
  <c r="T2026" i="5"/>
  <c r="S2026" i="5"/>
  <c r="X2025" i="5"/>
  <c r="V2025" i="5"/>
  <c r="T2025" i="5"/>
  <c r="S2025" i="5"/>
  <c r="X2024" i="5"/>
  <c r="V2024" i="5"/>
  <c r="T2024" i="5"/>
  <c r="S2024" i="5"/>
  <c r="X2023" i="5"/>
  <c r="V2023" i="5"/>
  <c r="T2023" i="5"/>
  <c r="S2023" i="5"/>
  <c r="X2022" i="5"/>
  <c r="V2022" i="5"/>
  <c r="T2022" i="5"/>
  <c r="S2022" i="5"/>
  <c r="X2021" i="5"/>
  <c r="V2021" i="5"/>
  <c r="T2021" i="5"/>
  <c r="S2021" i="5"/>
  <c r="X2020" i="5"/>
  <c r="V2020" i="5"/>
  <c r="T2020" i="5"/>
  <c r="S2020" i="5"/>
  <c r="X2019" i="5"/>
  <c r="V2019" i="5"/>
  <c r="T2019" i="5"/>
  <c r="S2019" i="5"/>
  <c r="X2018" i="5"/>
  <c r="V2018" i="5"/>
  <c r="T2018" i="5"/>
  <c r="S2018" i="5"/>
  <c r="X2017" i="5"/>
  <c r="V2017" i="5"/>
  <c r="T2017" i="5"/>
  <c r="S2017" i="5"/>
  <c r="X2016" i="5"/>
  <c r="V2016" i="5"/>
  <c r="T2016" i="5"/>
  <c r="S2016" i="5"/>
  <c r="X2015" i="5"/>
  <c r="V2015" i="5"/>
  <c r="T2015" i="5"/>
  <c r="S2015" i="5"/>
  <c r="X2014" i="5"/>
  <c r="V2014" i="5"/>
  <c r="T2014" i="5"/>
  <c r="S2014" i="5"/>
  <c r="X2013" i="5"/>
  <c r="V2013" i="5"/>
  <c r="T2013" i="5"/>
  <c r="S2013" i="5"/>
  <c r="X2012" i="5"/>
  <c r="V2012" i="5"/>
  <c r="T2012" i="5"/>
  <c r="S2012" i="5"/>
  <c r="X2011" i="5"/>
  <c r="V2011" i="5"/>
  <c r="T2011" i="5"/>
  <c r="S2011" i="5"/>
  <c r="X2010" i="5"/>
  <c r="V2010" i="5"/>
  <c r="T2010" i="5"/>
  <c r="S2010" i="5"/>
  <c r="X2009" i="5"/>
  <c r="V2009" i="5"/>
  <c r="T2009" i="5"/>
  <c r="S2009" i="5"/>
  <c r="X2008" i="5"/>
  <c r="V2008" i="5"/>
  <c r="T2008" i="5"/>
  <c r="S2008" i="5"/>
  <c r="X2007" i="5"/>
  <c r="V2007" i="5"/>
  <c r="T2007" i="5"/>
  <c r="S2007" i="5"/>
  <c r="X2006" i="5"/>
  <c r="V2006" i="5"/>
  <c r="T2006" i="5"/>
  <c r="S2006" i="5"/>
  <c r="X2005" i="5"/>
  <c r="V2005" i="5"/>
  <c r="T2005" i="5"/>
  <c r="S2005" i="5"/>
  <c r="X2004" i="5"/>
  <c r="V2004" i="5"/>
  <c r="T2004" i="5"/>
  <c r="S2004" i="5"/>
  <c r="X2003" i="5"/>
  <c r="V2003" i="5"/>
  <c r="T2003" i="5"/>
  <c r="S2003" i="5"/>
  <c r="X2002" i="5"/>
  <c r="V2002" i="5"/>
  <c r="T2002" i="5"/>
  <c r="S2002" i="5"/>
  <c r="X2001" i="5"/>
  <c r="V2001" i="5"/>
  <c r="T2001" i="5"/>
  <c r="S2001" i="5"/>
  <c r="X2000" i="5"/>
  <c r="V2000" i="5"/>
  <c r="T2000" i="5"/>
  <c r="S2000" i="5"/>
  <c r="X1999" i="5"/>
  <c r="V1999" i="5"/>
  <c r="T1999" i="5"/>
  <c r="S1999" i="5"/>
  <c r="X1998" i="5"/>
  <c r="V1998" i="5"/>
  <c r="T1998" i="5"/>
  <c r="S1998" i="5"/>
  <c r="X1997" i="5"/>
  <c r="V1997" i="5"/>
  <c r="T1997" i="5"/>
  <c r="S1997" i="5"/>
  <c r="X1996" i="5"/>
  <c r="V1996" i="5"/>
  <c r="T1996" i="5"/>
  <c r="S1996" i="5"/>
  <c r="X1995" i="5"/>
  <c r="V1995" i="5"/>
  <c r="T1995" i="5"/>
  <c r="S1995" i="5"/>
  <c r="X1994" i="5"/>
  <c r="V1994" i="5"/>
  <c r="T1994" i="5"/>
  <c r="S1994" i="5"/>
  <c r="X1993" i="5"/>
  <c r="V1993" i="5"/>
  <c r="T1993" i="5"/>
  <c r="S1993" i="5"/>
  <c r="X1992" i="5"/>
  <c r="V1992" i="5"/>
  <c r="T1992" i="5"/>
  <c r="S1992" i="5"/>
  <c r="X1991" i="5"/>
  <c r="V1991" i="5"/>
  <c r="T1991" i="5"/>
  <c r="S1991" i="5"/>
  <c r="X1990" i="5"/>
  <c r="V1990" i="5"/>
  <c r="T1990" i="5"/>
  <c r="S1990" i="5"/>
  <c r="X1989" i="5"/>
  <c r="V1989" i="5"/>
  <c r="T1989" i="5"/>
  <c r="S1989" i="5"/>
  <c r="X1988" i="5"/>
  <c r="V1988" i="5"/>
  <c r="T1988" i="5"/>
  <c r="S1988" i="5"/>
  <c r="X1987" i="5"/>
  <c r="V1987" i="5"/>
  <c r="T1987" i="5"/>
  <c r="S1987" i="5"/>
  <c r="X1986" i="5"/>
  <c r="V1986" i="5"/>
  <c r="T1986" i="5"/>
  <c r="S1986" i="5"/>
  <c r="X1985" i="5"/>
  <c r="V1985" i="5"/>
  <c r="T1985" i="5"/>
  <c r="S1985" i="5"/>
  <c r="X1984" i="5"/>
  <c r="V1984" i="5"/>
  <c r="T1984" i="5"/>
  <c r="S1984" i="5"/>
  <c r="X1983" i="5"/>
  <c r="V1983" i="5"/>
  <c r="T1983" i="5"/>
  <c r="S1983" i="5"/>
  <c r="X1982" i="5"/>
  <c r="V1982" i="5"/>
  <c r="T1982" i="5"/>
  <c r="S1982" i="5"/>
  <c r="X1981" i="5"/>
  <c r="V1981" i="5"/>
  <c r="T1981" i="5"/>
  <c r="S1981" i="5"/>
  <c r="X1980" i="5"/>
  <c r="V1980" i="5"/>
  <c r="T1980" i="5"/>
  <c r="S1980" i="5"/>
  <c r="X1979" i="5"/>
  <c r="V1979" i="5"/>
  <c r="T1979" i="5"/>
  <c r="S1979" i="5"/>
  <c r="X1978" i="5"/>
  <c r="V1978" i="5"/>
  <c r="T1978" i="5"/>
  <c r="S1978" i="5"/>
  <c r="X1977" i="5"/>
  <c r="V1977" i="5"/>
  <c r="T1977" i="5"/>
  <c r="S1977" i="5"/>
  <c r="X1976" i="5"/>
  <c r="V1976" i="5"/>
  <c r="T1976" i="5"/>
  <c r="S1976" i="5"/>
  <c r="X1975" i="5"/>
  <c r="V1975" i="5"/>
  <c r="T1975" i="5"/>
  <c r="S1975" i="5"/>
  <c r="X1974" i="5"/>
  <c r="V1974" i="5"/>
  <c r="T1974" i="5"/>
  <c r="S1974" i="5"/>
  <c r="X1973" i="5"/>
  <c r="V1973" i="5"/>
  <c r="T1973" i="5"/>
  <c r="S1973" i="5"/>
  <c r="X1972" i="5"/>
  <c r="V1972" i="5"/>
  <c r="T1972" i="5"/>
  <c r="S1972" i="5"/>
  <c r="X1971" i="5"/>
  <c r="V1971" i="5"/>
  <c r="T1971" i="5"/>
  <c r="S1971" i="5"/>
  <c r="X1970" i="5"/>
  <c r="V1970" i="5"/>
  <c r="T1970" i="5"/>
  <c r="S1970" i="5"/>
  <c r="X1969" i="5"/>
  <c r="V1969" i="5"/>
  <c r="T1969" i="5"/>
  <c r="S1969" i="5"/>
  <c r="X1968" i="5"/>
  <c r="V1968" i="5"/>
  <c r="T1968" i="5"/>
  <c r="S1968" i="5"/>
  <c r="X1967" i="5"/>
  <c r="V1967" i="5"/>
  <c r="T1967" i="5"/>
  <c r="S1967" i="5"/>
  <c r="X1966" i="5"/>
  <c r="V1966" i="5"/>
  <c r="T1966" i="5"/>
  <c r="S1966" i="5"/>
  <c r="X1965" i="5"/>
  <c r="V1965" i="5"/>
  <c r="T1965" i="5"/>
  <c r="S1965" i="5"/>
  <c r="X1964" i="5"/>
  <c r="V1964" i="5"/>
  <c r="T1964" i="5"/>
  <c r="S1964" i="5"/>
  <c r="X1963" i="5"/>
  <c r="V1963" i="5"/>
  <c r="T1963" i="5"/>
  <c r="S1963" i="5"/>
  <c r="X1962" i="5"/>
  <c r="V1962" i="5"/>
  <c r="T1962" i="5"/>
  <c r="S1962" i="5"/>
  <c r="X1961" i="5"/>
  <c r="V1961" i="5"/>
  <c r="T1961" i="5"/>
  <c r="S1961" i="5"/>
  <c r="X1960" i="5"/>
  <c r="V1960" i="5"/>
  <c r="T1960" i="5"/>
  <c r="S1960" i="5"/>
  <c r="X1959" i="5"/>
  <c r="V1959" i="5"/>
  <c r="T1959" i="5"/>
  <c r="S1959" i="5"/>
  <c r="X1958" i="5"/>
  <c r="V1958" i="5"/>
  <c r="T1958" i="5"/>
  <c r="S1958" i="5"/>
  <c r="X1957" i="5"/>
  <c r="V1957" i="5"/>
  <c r="T1957" i="5"/>
  <c r="S1957" i="5"/>
  <c r="X1956" i="5"/>
  <c r="V1956" i="5"/>
  <c r="T1956" i="5"/>
  <c r="S1956" i="5"/>
  <c r="X1955" i="5"/>
  <c r="V1955" i="5"/>
  <c r="T1955" i="5"/>
  <c r="S1955" i="5"/>
  <c r="X1954" i="5"/>
  <c r="V1954" i="5"/>
  <c r="T1954" i="5"/>
  <c r="S1954" i="5"/>
  <c r="X1953" i="5"/>
  <c r="V1953" i="5"/>
  <c r="T1953" i="5"/>
  <c r="S1953" i="5"/>
  <c r="X1952" i="5"/>
  <c r="V1952" i="5"/>
  <c r="T1952" i="5"/>
  <c r="S1952" i="5"/>
  <c r="X1951" i="5"/>
  <c r="V1951" i="5"/>
  <c r="T1951" i="5"/>
  <c r="S1951" i="5"/>
  <c r="X1950" i="5"/>
  <c r="V1950" i="5"/>
  <c r="T1950" i="5"/>
  <c r="S1950" i="5"/>
  <c r="X1949" i="5"/>
  <c r="V1949" i="5"/>
  <c r="T1949" i="5"/>
  <c r="S1949" i="5"/>
  <c r="X1948" i="5"/>
  <c r="V1948" i="5"/>
  <c r="T1948" i="5"/>
  <c r="S1948" i="5"/>
  <c r="X1947" i="5"/>
  <c r="V1947" i="5"/>
  <c r="T1947" i="5"/>
  <c r="S1947" i="5"/>
  <c r="X1946" i="5"/>
  <c r="V1946" i="5"/>
  <c r="T1946" i="5"/>
  <c r="S1946" i="5"/>
  <c r="X1945" i="5"/>
  <c r="V1945" i="5"/>
  <c r="T1945" i="5"/>
  <c r="S1945" i="5"/>
  <c r="X1944" i="5"/>
  <c r="V1944" i="5"/>
  <c r="T1944" i="5"/>
  <c r="S1944" i="5"/>
  <c r="X1943" i="5"/>
  <c r="V1943" i="5"/>
  <c r="T1943" i="5"/>
  <c r="S1943" i="5"/>
  <c r="X1942" i="5"/>
  <c r="V1942" i="5"/>
  <c r="T1942" i="5"/>
  <c r="S1942" i="5"/>
  <c r="X1941" i="5"/>
  <c r="V1941" i="5"/>
  <c r="T1941" i="5"/>
  <c r="S1941" i="5"/>
  <c r="X1940" i="5"/>
  <c r="V1940" i="5"/>
  <c r="T1940" i="5"/>
  <c r="S1940" i="5"/>
  <c r="X1939" i="5"/>
  <c r="V1939" i="5"/>
  <c r="T1939" i="5"/>
  <c r="S1939" i="5"/>
  <c r="X1938" i="5"/>
  <c r="V1938" i="5"/>
  <c r="T1938" i="5"/>
  <c r="S1938" i="5"/>
  <c r="X1937" i="5"/>
  <c r="V1937" i="5"/>
  <c r="T1937" i="5"/>
  <c r="S1937" i="5"/>
  <c r="X1936" i="5"/>
  <c r="V1936" i="5"/>
  <c r="T1936" i="5"/>
  <c r="S1936" i="5"/>
  <c r="X1935" i="5"/>
  <c r="V1935" i="5"/>
  <c r="T1935" i="5"/>
  <c r="S1935" i="5"/>
  <c r="X1934" i="5"/>
  <c r="V1934" i="5"/>
  <c r="T1934" i="5"/>
  <c r="S1934" i="5"/>
  <c r="X1933" i="5"/>
  <c r="V1933" i="5"/>
  <c r="T1933" i="5"/>
  <c r="S1933" i="5"/>
  <c r="X1932" i="5"/>
  <c r="V1932" i="5"/>
  <c r="T1932" i="5"/>
  <c r="S1932" i="5"/>
  <c r="X1931" i="5"/>
  <c r="V1931" i="5"/>
  <c r="T1931" i="5"/>
  <c r="S1931" i="5"/>
  <c r="X1930" i="5"/>
  <c r="V1930" i="5"/>
  <c r="T1930" i="5"/>
  <c r="S1930" i="5"/>
  <c r="X1929" i="5"/>
  <c r="V1929" i="5"/>
  <c r="T1929" i="5"/>
  <c r="S1929" i="5"/>
  <c r="X1928" i="5"/>
  <c r="V1928" i="5"/>
  <c r="T1928" i="5"/>
  <c r="S1928" i="5"/>
  <c r="X1927" i="5"/>
  <c r="V1927" i="5"/>
  <c r="T1927" i="5"/>
  <c r="S1927" i="5"/>
  <c r="X1926" i="5"/>
  <c r="V1926" i="5"/>
  <c r="T1926" i="5"/>
  <c r="S1926" i="5"/>
  <c r="X1925" i="5"/>
  <c r="V1925" i="5"/>
  <c r="T1925" i="5"/>
  <c r="S1925" i="5"/>
  <c r="X1924" i="5"/>
  <c r="V1924" i="5"/>
  <c r="T1924" i="5"/>
  <c r="S1924" i="5"/>
  <c r="X1923" i="5"/>
  <c r="V1923" i="5"/>
  <c r="T1923" i="5"/>
  <c r="S1923" i="5"/>
  <c r="X1922" i="5"/>
  <c r="V1922" i="5"/>
  <c r="T1922" i="5"/>
  <c r="S1922" i="5"/>
  <c r="X1921" i="5"/>
  <c r="V1921" i="5"/>
  <c r="T1921" i="5"/>
  <c r="S1921" i="5"/>
  <c r="X1920" i="5"/>
  <c r="V1920" i="5"/>
  <c r="T1920" i="5"/>
  <c r="S1920" i="5"/>
  <c r="X1919" i="5"/>
  <c r="V1919" i="5"/>
  <c r="T1919" i="5"/>
  <c r="S1919" i="5"/>
  <c r="X1918" i="5"/>
  <c r="V1918" i="5"/>
  <c r="T1918" i="5"/>
  <c r="S1918" i="5"/>
  <c r="X1917" i="5"/>
  <c r="V1917" i="5"/>
  <c r="T1917" i="5"/>
  <c r="S1917" i="5"/>
  <c r="X1916" i="5"/>
  <c r="V1916" i="5"/>
  <c r="T1916" i="5"/>
  <c r="S1916" i="5"/>
  <c r="X1915" i="5"/>
  <c r="V1915" i="5"/>
  <c r="T1915" i="5"/>
  <c r="S1915" i="5"/>
  <c r="X1914" i="5"/>
  <c r="V1914" i="5"/>
  <c r="T1914" i="5"/>
  <c r="S1914" i="5"/>
  <c r="X1913" i="5"/>
  <c r="V1913" i="5"/>
  <c r="T1913" i="5"/>
  <c r="S1913" i="5"/>
  <c r="X1912" i="5"/>
  <c r="V1912" i="5"/>
  <c r="T1912" i="5"/>
  <c r="S1912" i="5"/>
  <c r="X1911" i="5"/>
  <c r="V1911" i="5"/>
  <c r="T1911" i="5"/>
  <c r="S1911" i="5"/>
  <c r="X1910" i="5"/>
  <c r="V1910" i="5"/>
  <c r="T1910" i="5"/>
  <c r="S1910" i="5"/>
  <c r="X1909" i="5"/>
  <c r="V1909" i="5"/>
  <c r="T1909" i="5"/>
  <c r="S1909" i="5"/>
  <c r="X1908" i="5"/>
  <c r="V1908" i="5"/>
  <c r="T1908" i="5"/>
  <c r="S1908" i="5"/>
  <c r="X1907" i="5"/>
  <c r="V1907" i="5"/>
  <c r="T1907" i="5"/>
  <c r="S1907" i="5"/>
  <c r="X1906" i="5"/>
  <c r="V1906" i="5"/>
  <c r="T1906" i="5"/>
  <c r="S1906" i="5"/>
  <c r="X1905" i="5"/>
  <c r="V1905" i="5"/>
  <c r="T1905" i="5"/>
  <c r="S1905" i="5"/>
  <c r="X1904" i="5"/>
  <c r="V1904" i="5"/>
  <c r="T1904" i="5"/>
  <c r="S1904" i="5"/>
  <c r="X1903" i="5"/>
  <c r="V1903" i="5"/>
  <c r="T1903" i="5"/>
  <c r="S1903" i="5"/>
  <c r="X1902" i="5"/>
  <c r="V1902" i="5"/>
  <c r="T1902" i="5"/>
  <c r="S1902" i="5"/>
  <c r="X1901" i="5"/>
  <c r="V1901" i="5"/>
  <c r="T1901" i="5"/>
  <c r="S1901" i="5"/>
  <c r="X1900" i="5"/>
  <c r="V1900" i="5"/>
  <c r="T1900" i="5"/>
  <c r="S1900" i="5"/>
  <c r="X1899" i="5"/>
  <c r="V1899" i="5"/>
  <c r="T1899" i="5"/>
  <c r="S1899" i="5"/>
  <c r="X1898" i="5"/>
  <c r="V1898" i="5"/>
  <c r="T1898" i="5"/>
  <c r="S1898" i="5"/>
  <c r="X1897" i="5"/>
  <c r="V1897" i="5"/>
  <c r="T1897" i="5"/>
  <c r="S1897" i="5"/>
  <c r="X1896" i="5"/>
  <c r="V1896" i="5"/>
  <c r="T1896" i="5"/>
  <c r="S1896" i="5"/>
  <c r="X1895" i="5"/>
  <c r="V1895" i="5"/>
  <c r="T1895" i="5"/>
  <c r="S1895" i="5"/>
  <c r="X1894" i="5"/>
  <c r="V1894" i="5"/>
  <c r="T1894" i="5"/>
  <c r="S1894" i="5"/>
  <c r="X1893" i="5"/>
  <c r="V1893" i="5"/>
  <c r="T1893" i="5"/>
  <c r="S1893" i="5"/>
  <c r="X1892" i="5"/>
  <c r="V1892" i="5"/>
  <c r="T1892" i="5"/>
  <c r="S1892" i="5"/>
  <c r="X1891" i="5"/>
  <c r="V1891" i="5"/>
  <c r="T1891" i="5"/>
  <c r="S1891" i="5"/>
  <c r="X1890" i="5"/>
  <c r="V1890" i="5"/>
  <c r="T1890" i="5"/>
  <c r="S1890" i="5"/>
  <c r="X1889" i="5"/>
  <c r="V1889" i="5"/>
  <c r="T1889" i="5"/>
  <c r="S1889" i="5"/>
  <c r="X1888" i="5"/>
  <c r="V1888" i="5"/>
  <c r="T1888" i="5"/>
  <c r="S1888" i="5"/>
  <c r="X1887" i="5"/>
  <c r="V1887" i="5"/>
  <c r="T1887" i="5"/>
  <c r="S1887" i="5"/>
  <c r="X1886" i="5"/>
  <c r="V1886" i="5"/>
  <c r="T1886" i="5"/>
  <c r="S1886" i="5"/>
  <c r="X1885" i="5"/>
  <c r="V1885" i="5"/>
  <c r="T1885" i="5"/>
  <c r="S1885" i="5"/>
  <c r="X1884" i="5"/>
  <c r="V1884" i="5"/>
  <c r="T1884" i="5"/>
  <c r="S1884" i="5"/>
  <c r="X1883" i="5"/>
  <c r="V1883" i="5"/>
  <c r="T1883" i="5"/>
  <c r="S1883" i="5"/>
  <c r="X1882" i="5"/>
  <c r="V1882" i="5"/>
  <c r="T1882" i="5"/>
  <c r="S1882" i="5"/>
  <c r="X1881" i="5"/>
  <c r="V1881" i="5"/>
  <c r="T1881" i="5"/>
  <c r="S1881" i="5"/>
  <c r="X1880" i="5"/>
  <c r="V1880" i="5"/>
  <c r="T1880" i="5"/>
  <c r="S1880" i="5"/>
  <c r="X1879" i="5"/>
  <c r="V1879" i="5"/>
  <c r="T1879" i="5"/>
  <c r="S1879" i="5"/>
  <c r="X1878" i="5"/>
  <c r="V1878" i="5"/>
  <c r="T1878" i="5"/>
  <c r="S1878" i="5"/>
  <c r="X1877" i="5"/>
  <c r="V1877" i="5"/>
  <c r="T1877" i="5"/>
  <c r="S1877" i="5"/>
  <c r="X1876" i="5"/>
  <c r="V1876" i="5"/>
  <c r="T1876" i="5"/>
  <c r="S1876" i="5"/>
  <c r="X1875" i="5"/>
  <c r="V1875" i="5"/>
  <c r="T1875" i="5"/>
  <c r="S1875" i="5"/>
  <c r="X1874" i="5"/>
  <c r="V1874" i="5"/>
  <c r="T1874" i="5"/>
  <c r="S1874" i="5"/>
  <c r="X1873" i="5"/>
  <c r="V1873" i="5"/>
  <c r="T1873" i="5"/>
  <c r="S1873" i="5"/>
  <c r="X1872" i="5"/>
  <c r="V1872" i="5"/>
  <c r="T1872" i="5"/>
  <c r="S1872" i="5"/>
  <c r="X1871" i="5"/>
  <c r="V1871" i="5"/>
  <c r="T1871" i="5"/>
  <c r="S1871" i="5"/>
  <c r="X1870" i="5"/>
  <c r="V1870" i="5"/>
  <c r="T1870" i="5"/>
  <c r="S1870" i="5"/>
  <c r="X1869" i="5"/>
  <c r="V1869" i="5"/>
  <c r="T1869" i="5"/>
  <c r="S1869" i="5"/>
  <c r="X1868" i="5"/>
  <c r="V1868" i="5"/>
  <c r="T1868" i="5"/>
  <c r="S1868" i="5"/>
  <c r="X1867" i="5"/>
  <c r="V1867" i="5"/>
  <c r="T1867" i="5"/>
  <c r="S1867" i="5"/>
  <c r="X1866" i="5"/>
  <c r="V1866" i="5"/>
  <c r="T1866" i="5"/>
  <c r="S1866" i="5"/>
  <c r="X1865" i="5"/>
  <c r="V1865" i="5"/>
  <c r="T1865" i="5"/>
  <c r="S1865" i="5"/>
  <c r="X1864" i="5"/>
  <c r="V1864" i="5"/>
  <c r="T1864" i="5"/>
  <c r="S1864" i="5"/>
  <c r="X1863" i="5"/>
  <c r="V1863" i="5"/>
  <c r="T1863" i="5"/>
  <c r="S1863" i="5"/>
  <c r="X1862" i="5"/>
  <c r="V1862" i="5"/>
  <c r="T1862" i="5"/>
  <c r="S1862" i="5"/>
  <c r="X1861" i="5"/>
  <c r="V1861" i="5"/>
  <c r="T1861" i="5"/>
  <c r="S1861" i="5"/>
  <c r="X1860" i="5"/>
  <c r="V1860" i="5"/>
  <c r="T1860" i="5"/>
  <c r="S1860" i="5"/>
  <c r="X1859" i="5"/>
  <c r="V1859" i="5"/>
  <c r="T1859" i="5"/>
  <c r="S1859" i="5"/>
  <c r="X1858" i="5"/>
  <c r="V1858" i="5"/>
  <c r="T1858" i="5"/>
  <c r="S1858" i="5"/>
  <c r="X1857" i="5"/>
  <c r="V1857" i="5"/>
  <c r="T1857" i="5"/>
  <c r="S1857" i="5"/>
  <c r="X1856" i="5"/>
  <c r="V1856" i="5"/>
  <c r="T1856" i="5"/>
  <c r="S1856" i="5"/>
  <c r="X1855" i="5"/>
  <c r="V1855" i="5"/>
  <c r="T1855" i="5"/>
  <c r="S1855" i="5"/>
  <c r="X1854" i="5"/>
  <c r="V1854" i="5"/>
  <c r="T1854" i="5"/>
  <c r="S1854" i="5"/>
  <c r="X1853" i="5"/>
  <c r="V1853" i="5"/>
  <c r="T1853" i="5"/>
  <c r="S1853" i="5"/>
  <c r="X1852" i="5"/>
  <c r="V1852" i="5"/>
  <c r="T1852" i="5"/>
  <c r="S1852" i="5"/>
  <c r="X1851" i="5"/>
  <c r="V1851" i="5"/>
  <c r="T1851" i="5"/>
  <c r="S1851" i="5"/>
  <c r="X1850" i="5"/>
  <c r="V1850" i="5"/>
  <c r="T1850" i="5"/>
  <c r="S1850" i="5"/>
  <c r="X1849" i="5"/>
  <c r="V1849" i="5"/>
  <c r="T1849" i="5"/>
  <c r="S1849" i="5"/>
  <c r="X1848" i="5"/>
  <c r="V1848" i="5"/>
  <c r="T1848" i="5"/>
  <c r="S1848" i="5"/>
  <c r="X1847" i="5"/>
  <c r="V1847" i="5"/>
  <c r="T1847" i="5"/>
  <c r="S1847" i="5"/>
  <c r="X1846" i="5"/>
  <c r="V1846" i="5"/>
  <c r="T1846" i="5"/>
  <c r="S1846" i="5"/>
  <c r="X1845" i="5"/>
  <c r="V1845" i="5"/>
  <c r="T1845" i="5"/>
  <c r="S1845" i="5"/>
  <c r="X1844" i="5"/>
  <c r="V1844" i="5"/>
  <c r="T1844" i="5"/>
  <c r="S1844" i="5"/>
  <c r="X1843" i="5"/>
  <c r="V1843" i="5"/>
  <c r="T1843" i="5"/>
  <c r="S1843" i="5"/>
  <c r="X1842" i="5"/>
  <c r="V1842" i="5"/>
  <c r="T1842" i="5"/>
  <c r="S1842" i="5"/>
  <c r="X1841" i="5"/>
  <c r="V1841" i="5"/>
  <c r="T1841" i="5"/>
  <c r="S1841" i="5"/>
  <c r="X1840" i="5"/>
  <c r="V1840" i="5"/>
  <c r="T1840" i="5"/>
  <c r="S1840" i="5"/>
  <c r="X1839" i="5"/>
  <c r="V1839" i="5"/>
  <c r="T1839" i="5"/>
  <c r="S1839" i="5"/>
  <c r="X1838" i="5"/>
  <c r="V1838" i="5"/>
  <c r="T1838" i="5"/>
  <c r="S1838" i="5"/>
  <c r="X1837" i="5"/>
  <c r="V1837" i="5"/>
  <c r="T1837" i="5"/>
  <c r="S1837" i="5"/>
  <c r="X1836" i="5"/>
  <c r="V1836" i="5"/>
  <c r="T1836" i="5"/>
  <c r="S1836" i="5"/>
  <c r="X1835" i="5"/>
  <c r="V1835" i="5"/>
  <c r="T1835" i="5"/>
  <c r="S1835" i="5"/>
  <c r="X1834" i="5"/>
  <c r="V1834" i="5"/>
  <c r="T1834" i="5"/>
  <c r="S1834" i="5"/>
  <c r="X1833" i="5"/>
  <c r="V1833" i="5"/>
  <c r="T1833" i="5"/>
  <c r="S1833" i="5"/>
  <c r="X1832" i="5"/>
  <c r="V1832" i="5"/>
  <c r="T1832" i="5"/>
  <c r="S1832" i="5"/>
  <c r="X1831" i="5"/>
  <c r="V1831" i="5"/>
  <c r="T1831" i="5"/>
  <c r="S1831" i="5"/>
  <c r="X1830" i="5"/>
  <c r="V1830" i="5"/>
  <c r="T1830" i="5"/>
  <c r="S1830" i="5"/>
  <c r="X1829" i="5"/>
  <c r="V1829" i="5"/>
  <c r="T1829" i="5"/>
  <c r="S1829" i="5"/>
  <c r="X1828" i="5"/>
  <c r="V1828" i="5"/>
  <c r="T1828" i="5"/>
  <c r="S1828" i="5"/>
  <c r="X1827" i="5"/>
  <c r="V1827" i="5"/>
  <c r="T1827" i="5"/>
  <c r="S1827" i="5"/>
  <c r="X1826" i="5"/>
  <c r="V1826" i="5"/>
  <c r="T1826" i="5"/>
  <c r="S1826" i="5"/>
  <c r="X1825" i="5"/>
  <c r="V1825" i="5"/>
  <c r="T1825" i="5"/>
  <c r="S1825" i="5"/>
  <c r="X1824" i="5"/>
  <c r="V1824" i="5"/>
  <c r="T1824" i="5"/>
  <c r="S1824" i="5"/>
  <c r="X1823" i="5"/>
  <c r="V1823" i="5"/>
  <c r="T1823" i="5"/>
  <c r="S1823" i="5"/>
  <c r="X1822" i="5"/>
  <c r="V1822" i="5"/>
  <c r="T1822" i="5"/>
  <c r="S1822" i="5"/>
  <c r="X1821" i="5"/>
  <c r="V1821" i="5"/>
  <c r="T1821" i="5"/>
  <c r="S1821" i="5"/>
  <c r="X1820" i="5"/>
  <c r="V1820" i="5"/>
  <c r="T1820" i="5"/>
  <c r="S1820" i="5"/>
  <c r="X1819" i="5"/>
  <c r="V1819" i="5"/>
  <c r="T1819" i="5"/>
  <c r="S1819" i="5"/>
  <c r="X1818" i="5"/>
  <c r="V1818" i="5"/>
  <c r="T1818" i="5"/>
  <c r="S1818" i="5"/>
  <c r="X1817" i="5"/>
  <c r="V1817" i="5"/>
  <c r="T1817" i="5"/>
  <c r="S1817" i="5"/>
  <c r="X1816" i="5"/>
  <c r="V1816" i="5"/>
  <c r="T1816" i="5"/>
  <c r="S1816" i="5"/>
  <c r="X1815" i="5"/>
  <c r="V1815" i="5"/>
  <c r="T1815" i="5"/>
  <c r="S1815" i="5"/>
  <c r="X1814" i="5"/>
  <c r="V1814" i="5"/>
  <c r="T1814" i="5"/>
  <c r="S1814" i="5"/>
  <c r="X1813" i="5"/>
  <c r="V1813" i="5"/>
  <c r="T1813" i="5"/>
  <c r="S1813" i="5"/>
  <c r="X1812" i="5"/>
  <c r="V1812" i="5"/>
  <c r="T1812" i="5"/>
  <c r="S1812" i="5"/>
  <c r="X1811" i="5"/>
  <c r="V1811" i="5"/>
  <c r="T1811" i="5"/>
  <c r="S1811" i="5"/>
  <c r="X1810" i="5"/>
  <c r="V1810" i="5"/>
  <c r="T1810" i="5"/>
  <c r="S1810" i="5"/>
  <c r="X1809" i="5"/>
  <c r="V1809" i="5"/>
  <c r="T1809" i="5"/>
  <c r="S1809" i="5"/>
  <c r="X1808" i="5"/>
  <c r="V1808" i="5"/>
  <c r="T1808" i="5"/>
  <c r="S1808" i="5"/>
  <c r="X1807" i="5"/>
  <c r="V1807" i="5"/>
  <c r="T1807" i="5"/>
  <c r="S1807" i="5"/>
  <c r="X1806" i="5"/>
  <c r="V1806" i="5"/>
  <c r="T1806" i="5"/>
  <c r="S1806" i="5"/>
  <c r="X1805" i="5"/>
  <c r="V1805" i="5"/>
  <c r="T1805" i="5"/>
  <c r="S1805" i="5"/>
  <c r="X1804" i="5"/>
  <c r="V1804" i="5"/>
  <c r="T1804" i="5"/>
  <c r="S1804" i="5"/>
  <c r="X1803" i="5"/>
  <c r="V1803" i="5"/>
  <c r="T1803" i="5"/>
  <c r="S1803" i="5"/>
  <c r="X1802" i="5"/>
  <c r="V1802" i="5"/>
  <c r="T1802" i="5"/>
  <c r="S1802" i="5"/>
  <c r="X1801" i="5"/>
  <c r="V1801" i="5"/>
  <c r="T1801" i="5"/>
  <c r="S1801" i="5"/>
  <c r="X1800" i="5"/>
  <c r="V1800" i="5"/>
  <c r="T1800" i="5"/>
  <c r="S1800" i="5"/>
  <c r="X1799" i="5"/>
  <c r="V1799" i="5"/>
  <c r="T1799" i="5"/>
  <c r="S1799" i="5"/>
  <c r="X1798" i="5"/>
  <c r="V1798" i="5"/>
  <c r="T1798" i="5"/>
  <c r="S1798" i="5"/>
  <c r="X1797" i="5"/>
  <c r="V1797" i="5"/>
  <c r="T1797" i="5"/>
  <c r="S1797" i="5"/>
  <c r="X1796" i="5"/>
  <c r="V1796" i="5"/>
  <c r="T1796" i="5"/>
  <c r="S1796" i="5"/>
  <c r="X1795" i="5"/>
  <c r="V1795" i="5"/>
  <c r="T1795" i="5"/>
  <c r="S1795" i="5"/>
  <c r="X1794" i="5"/>
  <c r="V1794" i="5"/>
  <c r="T1794" i="5"/>
  <c r="S1794" i="5"/>
  <c r="X1793" i="5"/>
  <c r="V1793" i="5"/>
  <c r="T1793" i="5"/>
  <c r="S1793" i="5"/>
  <c r="X1792" i="5"/>
  <c r="V1792" i="5"/>
  <c r="T1792" i="5"/>
  <c r="S1792" i="5"/>
  <c r="X1791" i="5"/>
  <c r="V1791" i="5"/>
  <c r="T1791" i="5"/>
  <c r="S1791" i="5"/>
  <c r="X1790" i="5"/>
  <c r="V1790" i="5"/>
  <c r="T1790" i="5"/>
  <c r="S1790" i="5"/>
  <c r="X1789" i="5"/>
  <c r="V1789" i="5"/>
  <c r="T1789" i="5"/>
  <c r="S1789" i="5"/>
  <c r="X1788" i="5"/>
  <c r="V1788" i="5"/>
  <c r="T1788" i="5"/>
  <c r="S1788" i="5"/>
  <c r="X1787" i="5"/>
  <c r="V1787" i="5"/>
  <c r="T1787" i="5"/>
  <c r="S1787" i="5"/>
  <c r="X1786" i="5"/>
  <c r="V1786" i="5"/>
  <c r="T1786" i="5"/>
  <c r="S1786" i="5"/>
  <c r="X1785" i="5"/>
  <c r="V1785" i="5"/>
  <c r="T1785" i="5"/>
  <c r="S1785" i="5"/>
  <c r="X1784" i="5"/>
  <c r="V1784" i="5"/>
  <c r="T1784" i="5"/>
  <c r="S1784" i="5"/>
  <c r="X1783" i="5"/>
  <c r="V1783" i="5"/>
  <c r="T1783" i="5"/>
  <c r="S1783" i="5"/>
  <c r="X1782" i="5"/>
  <c r="V1782" i="5"/>
  <c r="T1782" i="5"/>
  <c r="S1782" i="5"/>
  <c r="X1781" i="5"/>
  <c r="V1781" i="5"/>
  <c r="T1781" i="5"/>
  <c r="S1781" i="5"/>
  <c r="X1780" i="5"/>
  <c r="V1780" i="5"/>
  <c r="T1780" i="5"/>
  <c r="S1780" i="5"/>
  <c r="X1779" i="5"/>
  <c r="V1779" i="5"/>
  <c r="T1779" i="5"/>
  <c r="S1779" i="5"/>
  <c r="X1778" i="5"/>
  <c r="V1778" i="5"/>
  <c r="T1778" i="5"/>
  <c r="S1778" i="5"/>
  <c r="X1777" i="5"/>
  <c r="V1777" i="5"/>
  <c r="T1777" i="5"/>
  <c r="S1777" i="5"/>
  <c r="X1776" i="5"/>
  <c r="V1776" i="5"/>
  <c r="T1776" i="5"/>
  <c r="S1776" i="5"/>
  <c r="X1775" i="5"/>
  <c r="V1775" i="5"/>
  <c r="T1775" i="5"/>
  <c r="S1775" i="5"/>
  <c r="X1774" i="5"/>
  <c r="V1774" i="5"/>
  <c r="T1774" i="5"/>
  <c r="S1774" i="5"/>
  <c r="X1773" i="5"/>
  <c r="V1773" i="5"/>
  <c r="T1773" i="5"/>
  <c r="S1773" i="5"/>
  <c r="X1772" i="5"/>
  <c r="V1772" i="5"/>
  <c r="T1772" i="5"/>
  <c r="S1772" i="5"/>
  <c r="X1771" i="5"/>
  <c r="V1771" i="5"/>
  <c r="T1771" i="5"/>
  <c r="S1771" i="5"/>
  <c r="X1770" i="5"/>
  <c r="V1770" i="5"/>
  <c r="T1770" i="5"/>
  <c r="S1770" i="5"/>
  <c r="X1769" i="5"/>
  <c r="V1769" i="5"/>
  <c r="T1769" i="5"/>
  <c r="S1769" i="5"/>
  <c r="X1768" i="5"/>
  <c r="V1768" i="5"/>
  <c r="T1768" i="5"/>
  <c r="S1768" i="5"/>
  <c r="X1767" i="5"/>
  <c r="V1767" i="5"/>
  <c r="T1767" i="5"/>
  <c r="S1767" i="5"/>
  <c r="X1766" i="5"/>
  <c r="V1766" i="5"/>
  <c r="T1766" i="5"/>
  <c r="S1766" i="5"/>
  <c r="X1765" i="5"/>
  <c r="V1765" i="5"/>
  <c r="T1765" i="5"/>
  <c r="S1765" i="5"/>
  <c r="X1764" i="5"/>
  <c r="V1764" i="5"/>
  <c r="T1764" i="5"/>
  <c r="S1764" i="5"/>
  <c r="X1763" i="5"/>
  <c r="V1763" i="5"/>
  <c r="T1763" i="5"/>
  <c r="S1763" i="5"/>
  <c r="X1762" i="5"/>
  <c r="V1762" i="5"/>
  <c r="T1762" i="5"/>
  <c r="S1762" i="5"/>
  <c r="X1761" i="5"/>
  <c r="V1761" i="5"/>
  <c r="T1761" i="5"/>
  <c r="S1761" i="5"/>
  <c r="X1760" i="5"/>
  <c r="V1760" i="5"/>
  <c r="T1760" i="5"/>
  <c r="S1760" i="5"/>
  <c r="X1759" i="5"/>
  <c r="V1759" i="5"/>
  <c r="T1759" i="5"/>
  <c r="S1759" i="5"/>
  <c r="X1758" i="5"/>
  <c r="V1758" i="5"/>
  <c r="T1758" i="5"/>
  <c r="S1758" i="5"/>
  <c r="X1757" i="5"/>
  <c r="V1757" i="5"/>
  <c r="T1757" i="5"/>
  <c r="S1757" i="5"/>
  <c r="X1756" i="5"/>
  <c r="V1756" i="5"/>
  <c r="T1756" i="5"/>
  <c r="S1756" i="5"/>
  <c r="X1755" i="5"/>
  <c r="V1755" i="5"/>
  <c r="T1755" i="5"/>
  <c r="S1755" i="5"/>
  <c r="X1754" i="5"/>
  <c r="V1754" i="5"/>
  <c r="T1754" i="5"/>
  <c r="S1754" i="5"/>
  <c r="X1753" i="5"/>
  <c r="V1753" i="5"/>
  <c r="T1753" i="5"/>
  <c r="S1753" i="5"/>
  <c r="X1752" i="5"/>
  <c r="V1752" i="5"/>
  <c r="T1752" i="5"/>
  <c r="S1752" i="5"/>
  <c r="X1751" i="5"/>
  <c r="V1751" i="5"/>
  <c r="T1751" i="5"/>
  <c r="S1751" i="5"/>
  <c r="X1750" i="5"/>
  <c r="V1750" i="5"/>
  <c r="T1750" i="5"/>
  <c r="S1750" i="5"/>
  <c r="X1749" i="5"/>
  <c r="V1749" i="5"/>
  <c r="T1749" i="5"/>
  <c r="S1749" i="5"/>
  <c r="X1748" i="5"/>
  <c r="V1748" i="5"/>
  <c r="T1748" i="5"/>
  <c r="S1748" i="5"/>
  <c r="X1747" i="5"/>
  <c r="V1747" i="5"/>
  <c r="T1747" i="5"/>
  <c r="S1747" i="5"/>
  <c r="X1746" i="5"/>
  <c r="V1746" i="5"/>
  <c r="T1746" i="5"/>
  <c r="S1746" i="5"/>
  <c r="X1745" i="5"/>
  <c r="V1745" i="5"/>
  <c r="T1745" i="5"/>
  <c r="S1745" i="5"/>
  <c r="X1744" i="5"/>
  <c r="V1744" i="5"/>
  <c r="T1744" i="5"/>
  <c r="S1744" i="5"/>
  <c r="X1743" i="5"/>
  <c r="V1743" i="5"/>
  <c r="T1743" i="5"/>
  <c r="S1743" i="5"/>
  <c r="X1742" i="5"/>
  <c r="V1742" i="5"/>
  <c r="T1742" i="5"/>
  <c r="S1742" i="5"/>
  <c r="X1741" i="5"/>
  <c r="V1741" i="5"/>
  <c r="T1741" i="5"/>
  <c r="S1741" i="5"/>
  <c r="X1740" i="5"/>
  <c r="V1740" i="5"/>
  <c r="T1740" i="5"/>
  <c r="S1740" i="5"/>
  <c r="X1739" i="5"/>
  <c r="V1739" i="5"/>
  <c r="T1739" i="5"/>
  <c r="S1739" i="5"/>
  <c r="X1738" i="5"/>
  <c r="V1738" i="5"/>
  <c r="T1738" i="5"/>
  <c r="S1738" i="5"/>
  <c r="X1737" i="5"/>
  <c r="V1737" i="5"/>
  <c r="T1737" i="5"/>
  <c r="S1737" i="5"/>
  <c r="X1736" i="5"/>
  <c r="V1736" i="5"/>
  <c r="T1736" i="5"/>
  <c r="S1736" i="5"/>
  <c r="X1735" i="5"/>
  <c r="V1735" i="5"/>
  <c r="T1735" i="5"/>
  <c r="S1735" i="5"/>
  <c r="X1734" i="5"/>
  <c r="V1734" i="5"/>
  <c r="T1734" i="5"/>
  <c r="S1734" i="5"/>
  <c r="X1733" i="5"/>
  <c r="V1733" i="5"/>
  <c r="T1733" i="5"/>
  <c r="S1733" i="5"/>
  <c r="X1732" i="5"/>
  <c r="V1732" i="5"/>
  <c r="T1732" i="5"/>
  <c r="S1732" i="5"/>
  <c r="X1731" i="5"/>
  <c r="V1731" i="5"/>
  <c r="T1731" i="5"/>
  <c r="S1731" i="5"/>
  <c r="X1730" i="5"/>
  <c r="V1730" i="5"/>
  <c r="T1730" i="5"/>
  <c r="S1730" i="5"/>
  <c r="X1729" i="5"/>
  <c r="V1729" i="5"/>
  <c r="T1729" i="5"/>
  <c r="S1729" i="5"/>
  <c r="X1728" i="5"/>
  <c r="V1728" i="5"/>
  <c r="T1728" i="5"/>
  <c r="S1728" i="5"/>
  <c r="X1727" i="5"/>
  <c r="V1727" i="5"/>
  <c r="T1727" i="5"/>
  <c r="S1727" i="5"/>
  <c r="X1726" i="5"/>
  <c r="V1726" i="5"/>
  <c r="T1726" i="5"/>
  <c r="S1726" i="5"/>
  <c r="X1725" i="5"/>
  <c r="V1725" i="5"/>
  <c r="T1725" i="5"/>
  <c r="S1725" i="5"/>
  <c r="X1724" i="5"/>
  <c r="V1724" i="5"/>
  <c r="T1724" i="5"/>
  <c r="S1724" i="5"/>
  <c r="X1723" i="5"/>
  <c r="V1723" i="5"/>
  <c r="T1723" i="5"/>
  <c r="S1723" i="5"/>
  <c r="X1722" i="5"/>
  <c r="V1722" i="5"/>
  <c r="T1722" i="5"/>
  <c r="S1722" i="5"/>
  <c r="X1721" i="5"/>
  <c r="V1721" i="5"/>
  <c r="T1721" i="5"/>
  <c r="S1721" i="5"/>
  <c r="X1720" i="5"/>
  <c r="V1720" i="5"/>
  <c r="T1720" i="5"/>
  <c r="S1720" i="5"/>
  <c r="X1719" i="5"/>
  <c r="V1719" i="5"/>
  <c r="T1719" i="5"/>
  <c r="S1719" i="5"/>
  <c r="X1718" i="5"/>
  <c r="V1718" i="5"/>
  <c r="T1718" i="5"/>
  <c r="S1718" i="5"/>
  <c r="X1717" i="5"/>
  <c r="V1717" i="5"/>
  <c r="T1717" i="5"/>
  <c r="S1717" i="5"/>
  <c r="X1716" i="5"/>
  <c r="V1716" i="5"/>
  <c r="T1716" i="5"/>
  <c r="S1716" i="5"/>
  <c r="X1715" i="5"/>
  <c r="V1715" i="5"/>
  <c r="T1715" i="5"/>
  <c r="S1715" i="5"/>
  <c r="X1714" i="5"/>
  <c r="V1714" i="5"/>
  <c r="T1714" i="5"/>
  <c r="S1714" i="5"/>
  <c r="X1713" i="5"/>
  <c r="V1713" i="5"/>
  <c r="T1713" i="5"/>
  <c r="S1713" i="5"/>
  <c r="X1712" i="5"/>
  <c r="V1712" i="5"/>
  <c r="T1712" i="5"/>
  <c r="S1712" i="5"/>
  <c r="X1711" i="5"/>
  <c r="V1711" i="5"/>
  <c r="T1711" i="5"/>
  <c r="S1711" i="5"/>
  <c r="X1710" i="5"/>
  <c r="V1710" i="5"/>
  <c r="T1710" i="5"/>
  <c r="S1710" i="5"/>
  <c r="X1709" i="5"/>
  <c r="V1709" i="5"/>
  <c r="T1709" i="5"/>
  <c r="S1709" i="5"/>
  <c r="X1708" i="5"/>
  <c r="V1708" i="5"/>
  <c r="T1708" i="5"/>
  <c r="S1708" i="5"/>
  <c r="X1707" i="5"/>
  <c r="V1707" i="5"/>
  <c r="T1707" i="5"/>
  <c r="S1707" i="5"/>
  <c r="X1706" i="5"/>
  <c r="V1706" i="5"/>
  <c r="T1706" i="5"/>
  <c r="S1706" i="5"/>
  <c r="X1705" i="5"/>
  <c r="V1705" i="5"/>
  <c r="T1705" i="5"/>
  <c r="S1705" i="5"/>
  <c r="X1704" i="5"/>
  <c r="V1704" i="5"/>
  <c r="T1704" i="5"/>
  <c r="S1704" i="5"/>
  <c r="X1703" i="5"/>
  <c r="V1703" i="5"/>
  <c r="T1703" i="5"/>
  <c r="S1703" i="5"/>
  <c r="X1702" i="5"/>
  <c r="V1702" i="5"/>
  <c r="T1702" i="5"/>
  <c r="S1702" i="5"/>
  <c r="X1701" i="5"/>
  <c r="V1701" i="5"/>
  <c r="T1701" i="5"/>
  <c r="S1701" i="5"/>
  <c r="X1700" i="5"/>
  <c r="V1700" i="5"/>
  <c r="T1700" i="5"/>
  <c r="S1700" i="5"/>
  <c r="X1699" i="5"/>
  <c r="V1699" i="5"/>
  <c r="T1699" i="5"/>
  <c r="S1699" i="5"/>
  <c r="X1698" i="5"/>
  <c r="V1698" i="5"/>
  <c r="T1698" i="5"/>
  <c r="S1698" i="5"/>
  <c r="X1697" i="5"/>
  <c r="V1697" i="5"/>
  <c r="T1697" i="5"/>
  <c r="S1697" i="5"/>
  <c r="X1696" i="5"/>
  <c r="V1696" i="5"/>
  <c r="T1696" i="5"/>
  <c r="S1696" i="5"/>
  <c r="X1695" i="5"/>
  <c r="V1695" i="5"/>
  <c r="T1695" i="5"/>
  <c r="S1695" i="5"/>
  <c r="X1694" i="5"/>
  <c r="V1694" i="5"/>
  <c r="T1694" i="5"/>
  <c r="S1694" i="5"/>
  <c r="X1693" i="5"/>
  <c r="V1693" i="5"/>
  <c r="T1693" i="5"/>
  <c r="S1693" i="5"/>
  <c r="X1692" i="5"/>
  <c r="V1692" i="5"/>
  <c r="T1692" i="5"/>
  <c r="S1692" i="5"/>
  <c r="X1691" i="5"/>
  <c r="V1691" i="5"/>
  <c r="T1691" i="5"/>
  <c r="S1691" i="5"/>
  <c r="X1690" i="5"/>
  <c r="V1690" i="5"/>
  <c r="T1690" i="5"/>
  <c r="S1690" i="5"/>
  <c r="X1689" i="5"/>
  <c r="V1689" i="5"/>
  <c r="T1689" i="5"/>
  <c r="S1689" i="5"/>
  <c r="X1688" i="5"/>
  <c r="V1688" i="5"/>
  <c r="T1688" i="5"/>
  <c r="S1688" i="5"/>
  <c r="X1687" i="5"/>
  <c r="V1687" i="5"/>
  <c r="T1687" i="5"/>
  <c r="S1687" i="5"/>
  <c r="X1686" i="5"/>
  <c r="V1686" i="5"/>
  <c r="T1686" i="5"/>
  <c r="S1686" i="5"/>
  <c r="X1685" i="5"/>
  <c r="V1685" i="5"/>
  <c r="T1685" i="5"/>
  <c r="S1685" i="5"/>
  <c r="X1684" i="5"/>
  <c r="V1684" i="5"/>
  <c r="T1684" i="5"/>
  <c r="S1684" i="5"/>
  <c r="X1683" i="5"/>
  <c r="V1683" i="5"/>
  <c r="T1683" i="5"/>
  <c r="S1683" i="5"/>
  <c r="X1682" i="5"/>
  <c r="V1682" i="5"/>
  <c r="T1682" i="5"/>
  <c r="S1682" i="5"/>
  <c r="X1681" i="5"/>
  <c r="V1681" i="5"/>
  <c r="T1681" i="5"/>
  <c r="S1681" i="5"/>
  <c r="X1680" i="5"/>
  <c r="V1680" i="5"/>
  <c r="T1680" i="5"/>
  <c r="S1680" i="5"/>
  <c r="X1679" i="5"/>
  <c r="V1679" i="5"/>
  <c r="T1679" i="5"/>
  <c r="S1679" i="5"/>
  <c r="X1678" i="5"/>
  <c r="V1678" i="5"/>
  <c r="T1678" i="5"/>
  <c r="S1678" i="5"/>
  <c r="X1677" i="5"/>
  <c r="V1677" i="5"/>
  <c r="T1677" i="5"/>
  <c r="S1677" i="5"/>
  <c r="X1676" i="5"/>
  <c r="V1676" i="5"/>
  <c r="T1676" i="5"/>
  <c r="S1676" i="5"/>
  <c r="X1675" i="5"/>
  <c r="V1675" i="5"/>
  <c r="T1675" i="5"/>
  <c r="S1675" i="5"/>
  <c r="X1674" i="5"/>
  <c r="V1674" i="5"/>
  <c r="T1674" i="5"/>
  <c r="S1674" i="5"/>
  <c r="X1673" i="5"/>
  <c r="V1673" i="5"/>
  <c r="T1673" i="5"/>
  <c r="S1673" i="5"/>
  <c r="X1672" i="5"/>
  <c r="V1672" i="5"/>
  <c r="T1672" i="5"/>
  <c r="S1672" i="5"/>
  <c r="X1671" i="5"/>
  <c r="V1671" i="5"/>
  <c r="T1671" i="5"/>
  <c r="S1671" i="5"/>
  <c r="X1670" i="5"/>
  <c r="V1670" i="5"/>
  <c r="T1670" i="5"/>
  <c r="S1670" i="5"/>
  <c r="X1669" i="5"/>
  <c r="V1669" i="5"/>
  <c r="T1669" i="5"/>
  <c r="S1669" i="5"/>
  <c r="X1668" i="5"/>
  <c r="V1668" i="5"/>
  <c r="T1668" i="5"/>
  <c r="S1668" i="5"/>
  <c r="X1667" i="5"/>
  <c r="V1667" i="5"/>
  <c r="T1667" i="5"/>
  <c r="S1667" i="5"/>
  <c r="X1666" i="5"/>
  <c r="V1666" i="5"/>
  <c r="T1666" i="5"/>
  <c r="S1666" i="5"/>
  <c r="X1665" i="5"/>
  <c r="V1665" i="5"/>
  <c r="T1665" i="5"/>
  <c r="S1665" i="5"/>
  <c r="X1664" i="5"/>
  <c r="V1664" i="5"/>
  <c r="T1664" i="5"/>
  <c r="S1664" i="5"/>
  <c r="X1663" i="5"/>
  <c r="V1663" i="5"/>
  <c r="T1663" i="5"/>
  <c r="S1663" i="5"/>
  <c r="X1662" i="5"/>
  <c r="V1662" i="5"/>
  <c r="T1662" i="5"/>
  <c r="S1662" i="5"/>
  <c r="X1661" i="5"/>
  <c r="V1661" i="5"/>
  <c r="T1661" i="5"/>
  <c r="S1661" i="5"/>
  <c r="X1660" i="5"/>
  <c r="V1660" i="5"/>
  <c r="T1660" i="5"/>
  <c r="S1660" i="5"/>
  <c r="X1659" i="5"/>
  <c r="V1659" i="5"/>
  <c r="T1659" i="5"/>
  <c r="S1659" i="5"/>
  <c r="X1658" i="5"/>
  <c r="V1658" i="5"/>
  <c r="T1658" i="5"/>
  <c r="S1658" i="5"/>
  <c r="X1657" i="5"/>
  <c r="V1657" i="5"/>
  <c r="T1657" i="5"/>
  <c r="S1657" i="5"/>
  <c r="X1656" i="5"/>
  <c r="V1656" i="5"/>
  <c r="T1656" i="5"/>
  <c r="S1656" i="5"/>
  <c r="X1655" i="5"/>
  <c r="V1655" i="5"/>
  <c r="T1655" i="5"/>
  <c r="S1655" i="5"/>
  <c r="X1654" i="5"/>
  <c r="V1654" i="5"/>
  <c r="T1654" i="5"/>
  <c r="S1654" i="5"/>
  <c r="X1653" i="5"/>
  <c r="V1653" i="5"/>
  <c r="T1653" i="5"/>
  <c r="S1653" i="5"/>
  <c r="X1652" i="5"/>
  <c r="V1652" i="5"/>
  <c r="T1652" i="5"/>
  <c r="S1652" i="5"/>
  <c r="X1651" i="5"/>
  <c r="V1651" i="5"/>
  <c r="T1651" i="5"/>
  <c r="S1651" i="5"/>
  <c r="X1650" i="5"/>
  <c r="V1650" i="5"/>
  <c r="T1650" i="5"/>
  <c r="S1650" i="5"/>
  <c r="X1649" i="5"/>
  <c r="V1649" i="5"/>
  <c r="T1649" i="5"/>
  <c r="S1649" i="5"/>
  <c r="X1648" i="5"/>
  <c r="V1648" i="5"/>
  <c r="T1648" i="5"/>
  <c r="S1648" i="5"/>
  <c r="X1647" i="5"/>
  <c r="V1647" i="5"/>
  <c r="T1647" i="5"/>
  <c r="S1647" i="5"/>
  <c r="X1646" i="5"/>
  <c r="V1646" i="5"/>
  <c r="T1646" i="5"/>
  <c r="S1646" i="5"/>
  <c r="X1645" i="5"/>
  <c r="V1645" i="5"/>
  <c r="T1645" i="5"/>
  <c r="S1645" i="5"/>
  <c r="X1644" i="5"/>
  <c r="V1644" i="5"/>
  <c r="T1644" i="5"/>
  <c r="S1644" i="5"/>
  <c r="X1643" i="5"/>
  <c r="V1643" i="5"/>
  <c r="T1643" i="5"/>
  <c r="S1643" i="5"/>
  <c r="X1642" i="5"/>
  <c r="V1642" i="5"/>
  <c r="T1642" i="5"/>
  <c r="S1642" i="5"/>
  <c r="X1641" i="5"/>
  <c r="V1641" i="5"/>
  <c r="T1641" i="5"/>
  <c r="S1641" i="5"/>
  <c r="X1640" i="5"/>
  <c r="V1640" i="5"/>
  <c r="T1640" i="5"/>
  <c r="S1640" i="5"/>
  <c r="X1639" i="5"/>
  <c r="V1639" i="5"/>
  <c r="T1639" i="5"/>
  <c r="S1639" i="5"/>
  <c r="X1638" i="5"/>
  <c r="V1638" i="5"/>
  <c r="T1638" i="5"/>
  <c r="S1638" i="5"/>
  <c r="X1637" i="5"/>
  <c r="V1637" i="5"/>
  <c r="T1637" i="5"/>
  <c r="S1637" i="5"/>
  <c r="X1636" i="5"/>
  <c r="V1636" i="5"/>
  <c r="T1636" i="5"/>
  <c r="S1636" i="5"/>
  <c r="X1635" i="5"/>
  <c r="V1635" i="5"/>
  <c r="T1635" i="5"/>
  <c r="S1635" i="5"/>
  <c r="X1634" i="5"/>
  <c r="V1634" i="5"/>
  <c r="T1634" i="5"/>
  <c r="S1634" i="5"/>
  <c r="X1633" i="5"/>
  <c r="V1633" i="5"/>
  <c r="T1633" i="5"/>
  <c r="S1633" i="5"/>
  <c r="X1632" i="5"/>
  <c r="V1632" i="5"/>
  <c r="T1632" i="5"/>
  <c r="S1632" i="5"/>
  <c r="X1631" i="5"/>
  <c r="V1631" i="5"/>
  <c r="T1631" i="5"/>
  <c r="S1631" i="5"/>
  <c r="X1630" i="5"/>
  <c r="V1630" i="5"/>
  <c r="T1630" i="5"/>
  <c r="S1630" i="5"/>
  <c r="X1629" i="5"/>
  <c r="V1629" i="5"/>
  <c r="T1629" i="5"/>
  <c r="S1629" i="5"/>
  <c r="X1628" i="5"/>
  <c r="V1628" i="5"/>
  <c r="T1628" i="5"/>
  <c r="S1628" i="5"/>
  <c r="X1627" i="5"/>
  <c r="V1627" i="5"/>
  <c r="T1627" i="5"/>
  <c r="S1627" i="5"/>
  <c r="X1626" i="5"/>
  <c r="V1626" i="5"/>
  <c r="T1626" i="5"/>
  <c r="S1626" i="5"/>
  <c r="X1625" i="5"/>
  <c r="V1625" i="5"/>
  <c r="T1625" i="5"/>
  <c r="S1625" i="5"/>
  <c r="X1624" i="5"/>
  <c r="V1624" i="5"/>
  <c r="T1624" i="5"/>
  <c r="S1624" i="5"/>
  <c r="X1623" i="5"/>
  <c r="V1623" i="5"/>
  <c r="T1623" i="5"/>
  <c r="S1623" i="5"/>
  <c r="X1622" i="5"/>
  <c r="V1622" i="5"/>
  <c r="T1622" i="5"/>
  <c r="S1622" i="5"/>
  <c r="X1621" i="5"/>
  <c r="V1621" i="5"/>
  <c r="T1621" i="5"/>
  <c r="S1621" i="5"/>
  <c r="X1620" i="5"/>
  <c r="V1620" i="5"/>
  <c r="T1620" i="5"/>
  <c r="S1620" i="5"/>
  <c r="X1619" i="5"/>
  <c r="V1619" i="5"/>
  <c r="T1619" i="5"/>
  <c r="S1619" i="5"/>
  <c r="X1618" i="5"/>
  <c r="V1618" i="5"/>
  <c r="T1618" i="5"/>
  <c r="S1618" i="5"/>
  <c r="X1617" i="5"/>
  <c r="V1617" i="5"/>
  <c r="T1617" i="5"/>
  <c r="S1617" i="5"/>
  <c r="X1616" i="5"/>
  <c r="V1616" i="5"/>
  <c r="T1616" i="5"/>
  <c r="S1616" i="5"/>
  <c r="X1615" i="5"/>
  <c r="V1615" i="5"/>
  <c r="T1615" i="5"/>
  <c r="S1615" i="5"/>
  <c r="X1614" i="5"/>
  <c r="V1614" i="5"/>
  <c r="T1614" i="5"/>
  <c r="S1614" i="5"/>
  <c r="X1613" i="5"/>
  <c r="V1613" i="5"/>
  <c r="T1613" i="5"/>
  <c r="S1613" i="5"/>
  <c r="X1612" i="5"/>
  <c r="V1612" i="5"/>
  <c r="T1612" i="5"/>
  <c r="S1612" i="5"/>
  <c r="X1611" i="5"/>
  <c r="V1611" i="5"/>
  <c r="T1611" i="5"/>
  <c r="S1611" i="5"/>
  <c r="X1610" i="5"/>
  <c r="V1610" i="5"/>
  <c r="T1610" i="5"/>
  <c r="S1610" i="5"/>
  <c r="X1609" i="5"/>
  <c r="V1609" i="5"/>
  <c r="T1609" i="5"/>
  <c r="S1609" i="5"/>
  <c r="X1608" i="5"/>
  <c r="V1608" i="5"/>
  <c r="T1608" i="5"/>
  <c r="S1608" i="5"/>
  <c r="X1607" i="5"/>
  <c r="V1607" i="5"/>
  <c r="T1607" i="5"/>
  <c r="S1607" i="5"/>
  <c r="X1606" i="5"/>
  <c r="V1606" i="5"/>
  <c r="T1606" i="5"/>
  <c r="S1606" i="5"/>
  <c r="X1605" i="5"/>
  <c r="V1605" i="5"/>
  <c r="T1605" i="5"/>
  <c r="S1605" i="5"/>
  <c r="X1604" i="5"/>
  <c r="V1604" i="5"/>
  <c r="T1604" i="5"/>
  <c r="S1604" i="5"/>
  <c r="X1603" i="5"/>
  <c r="V1603" i="5"/>
  <c r="T1603" i="5"/>
  <c r="S1603" i="5"/>
  <c r="X1602" i="5"/>
  <c r="V1602" i="5"/>
  <c r="T1602" i="5"/>
  <c r="S1602" i="5"/>
  <c r="X1601" i="5"/>
  <c r="V1601" i="5"/>
  <c r="T1601" i="5"/>
  <c r="S1601" i="5"/>
  <c r="X1600" i="5"/>
  <c r="V1600" i="5"/>
  <c r="T1600" i="5"/>
  <c r="S1600" i="5"/>
  <c r="X1599" i="5"/>
  <c r="V1599" i="5"/>
  <c r="T1599" i="5"/>
  <c r="S1599" i="5"/>
  <c r="X1598" i="5"/>
  <c r="V1598" i="5"/>
  <c r="T1598" i="5"/>
  <c r="S1598" i="5"/>
  <c r="X1597" i="5"/>
  <c r="V1597" i="5"/>
  <c r="T1597" i="5"/>
  <c r="S1597" i="5"/>
  <c r="X1596" i="5"/>
  <c r="V1596" i="5"/>
  <c r="T1596" i="5"/>
  <c r="S1596" i="5"/>
  <c r="X1595" i="5"/>
  <c r="V1595" i="5"/>
  <c r="T1595" i="5"/>
  <c r="S1595" i="5"/>
  <c r="X1594" i="5"/>
  <c r="V1594" i="5"/>
  <c r="T1594" i="5"/>
  <c r="S1594" i="5"/>
  <c r="X1593" i="5"/>
  <c r="V1593" i="5"/>
  <c r="T1593" i="5"/>
  <c r="S1593" i="5"/>
  <c r="X1592" i="5"/>
  <c r="V1592" i="5"/>
  <c r="T1592" i="5"/>
  <c r="S1592" i="5"/>
  <c r="X1591" i="5"/>
  <c r="V1591" i="5"/>
  <c r="T1591" i="5"/>
  <c r="S1591" i="5"/>
  <c r="X1590" i="5"/>
  <c r="V1590" i="5"/>
  <c r="T1590" i="5"/>
  <c r="S1590" i="5"/>
  <c r="X1589" i="5"/>
  <c r="V1589" i="5"/>
  <c r="T1589" i="5"/>
  <c r="S1589" i="5"/>
  <c r="X1588" i="5"/>
  <c r="V1588" i="5"/>
  <c r="T1588" i="5"/>
  <c r="S1588" i="5"/>
  <c r="X1587" i="5"/>
  <c r="V1587" i="5"/>
  <c r="T1587" i="5"/>
  <c r="S1587" i="5"/>
  <c r="X1586" i="5"/>
  <c r="V1586" i="5"/>
  <c r="T1586" i="5"/>
  <c r="S1586" i="5"/>
  <c r="X1585" i="5"/>
  <c r="V1585" i="5"/>
  <c r="T1585" i="5"/>
  <c r="S1585" i="5"/>
  <c r="X1584" i="5"/>
  <c r="V1584" i="5"/>
  <c r="T1584" i="5"/>
  <c r="S1584" i="5"/>
  <c r="X1583" i="5"/>
  <c r="V1583" i="5"/>
  <c r="T1583" i="5"/>
  <c r="S1583" i="5"/>
  <c r="X1582" i="5"/>
  <c r="V1582" i="5"/>
  <c r="T1582" i="5"/>
  <c r="S1582" i="5"/>
  <c r="X1581" i="5"/>
  <c r="V1581" i="5"/>
  <c r="T1581" i="5"/>
  <c r="S1581" i="5"/>
  <c r="X1580" i="5"/>
  <c r="V1580" i="5"/>
  <c r="T1580" i="5"/>
  <c r="S1580" i="5"/>
  <c r="X1579" i="5"/>
  <c r="V1579" i="5"/>
  <c r="T1579" i="5"/>
  <c r="S1579" i="5"/>
  <c r="X1578" i="5"/>
  <c r="V1578" i="5"/>
  <c r="T1578" i="5"/>
  <c r="S1578" i="5"/>
  <c r="X1577" i="5"/>
  <c r="V1577" i="5"/>
  <c r="T1577" i="5"/>
  <c r="S1577" i="5"/>
  <c r="X1576" i="5"/>
  <c r="V1576" i="5"/>
  <c r="T1576" i="5"/>
  <c r="S1576" i="5"/>
  <c r="X1575" i="5"/>
  <c r="V1575" i="5"/>
  <c r="T1575" i="5"/>
  <c r="S1575" i="5"/>
  <c r="X1574" i="5"/>
  <c r="V1574" i="5"/>
  <c r="T1574" i="5"/>
  <c r="S1574" i="5"/>
  <c r="X1573" i="5"/>
  <c r="V1573" i="5"/>
  <c r="T1573" i="5"/>
  <c r="S1573" i="5"/>
  <c r="X1572" i="5"/>
  <c r="V1572" i="5"/>
  <c r="T1572" i="5"/>
  <c r="S1572" i="5"/>
  <c r="X1571" i="5"/>
  <c r="V1571" i="5"/>
  <c r="T1571" i="5"/>
  <c r="S1571" i="5"/>
  <c r="X1570" i="5"/>
  <c r="V1570" i="5"/>
  <c r="T1570" i="5"/>
  <c r="S1570" i="5"/>
  <c r="X1569" i="5"/>
  <c r="V1569" i="5"/>
  <c r="T1569" i="5"/>
  <c r="S1569" i="5"/>
  <c r="X1568" i="5"/>
  <c r="V1568" i="5"/>
  <c r="T1568" i="5"/>
  <c r="S1568" i="5"/>
  <c r="X1567" i="5"/>
  <c r="V1567" i="5"/>
  <c r="T1567" i="5"/>
  <c r="S1567" i="5"/>
  <c r="X1566" i="5"/>
  <c r="V1566" i="5"/>
  <c r="T1566" i="5"/>
  <c r="S1566" i="5"/>
  <c r="X1565" i="5"/>
  <c r="V1565" i="5"/>
  <c r="T1565" i="5"/>
  <c r="S1565" i="5"/>
  <c r="X1564" i="5"/>
  <c r="V1564" i="5"/>
  <c r="T1564" i="5"/>
  <c r="S1564" i="5"/>
  <c r="X1563" i="5"/>
  <c r="V1563" i="5"/>
  <c r="T1563" i="5"/>
  <c r="S1563" i="5"/>
  <c r="X1562" i="5"/>
  <c r="V1562" i="5"/>
  <c r="T1562" i="5"/>
  <c r="S1562" i="5"/>
  <c r="X1561" i="5"/>
  <c r="V1561" i="5"/>
  <c r="T1561" i="5"/>
  <c r="S1561" i="5"/>
  <c r="X1560" i="5"/>
  <c r="V1560" i="5"/>
  <c r="T1560" i="5"/>
  <c r="S1560" i="5"/>
  <c r="X1559" i="5"/>
  <c r="V1559" i="5"/>
  <c r="T1559" i="5"/>
  <c r="S1559" i="5"/>
  <c r="X1558" i="5"/>
  <c r="V1558" i="5"/>
  <c r="T1558" i="5"/>
  <c r="S1558" i="5"/>
  <c r="X1557" i="5"/>
  <c r="V1557" i="5"/>
  <c r="T1557" i="5"/>
  <c r="S1557" i="5"/>
  <c r="X1556" i="5"/>
  <c r="V1556" i="5"/>
  <c r="T1556" i="5"/>
  <c r="S1556" i="5"/>
  <c r="X1555" i="5"/>
  <c r="V1555" i="5"/>
  <c r="T1555" i="5"/>
  <c r="S1555" i="5"/>
  <c r="X1554" i="5"/>
  <c r="V1554" i="5"/>
  <c r="T1554" i="5"/>
  <c r="S1554" i="5"/>
  <c r="X1553" i="5"/>
  <c r="V1553" i="5"/>
  <c r="T1553" i="5"/>
  <c r="S1553" i="5"/>
  <c r="X1552" i="5"/>
  <c r="V1552" i="5"/>
  <c r="T1552" i="5"/>
  <c r="S1552" i="5"/>
  <c r="X1551" i="5"/>
  <c r="V1551" i="5"/>
  <c r="T1551" i="5"/>
  <c r="S1551" i="5"/>
  <c r="X1550" i="5"/>
  <c r="V1550" i="5"/>
  <c r="T1550" i="5"/>
  <c r="S1550" i="5"/>
  <c r="X1549" i="5"/>
  <c r="V1549" i="5"/>
  <c r="T1549" i="5"/>
  <c r="S1549" i="5"/>
  <c r="X1548" i="5"/>
  <c r="V1548" i="5"/>
  <c r="T1548" i="5"/>
  <c r="S1548" i="5"/>
  <c r="X1547" i="5"/>
  <c r="V1547" i="5"/>
  <c r="T1547" i="5"/>
  <c r="S1547" i="5"/>
  <c r="X1546" i="5"/>
  <c r="V1546" i="5"/>
  <c r="T1546" i="5"/>
  <c r="S1546" i="5"/>
  <c r="X1545" i="5"/>
  <c r="V1545" i="5"/>
  <c r="T1545" i="5"/>
  <c r="S1545" i="5"/>
  <c r="X1544" i="5"/>
  <c r="V1544" i="5"/>
  <c r="T1544" i="5"/>
  <c r="S1544" i="5"/>
  <c r="X1543" i="5"/>
  <c r="V1543" i="5"/>
  <c r="T1543" i="5"/>
  <c r="S1543" i="5"/>
  <c r="X1542" i="5"/>
  <c r="V1542" i="5"/>
  <c r="T1542" i="5"/>
  <c r="S1542" i="5"/>
  <c r="X1541" i="5"/>
  <c r="V1541" i="5"/>
  <c r="T1541" i="5"/>
  <c r="S1541" i="5"/>
  <c r="X1540" i="5"/>
  <c r="V1540" i="5"/>
  <c r="T1540" i="5"/>
  <c r="S1540" i="5"/>
  <c r="X1539" i="5"/>
  <c r="V1539" i="5"/>
  <c r="T1539" i="5"/>
  <c r="S1539" i="5"/>
  <c r="X1538" i="5"/>
  <c r="V1538" i="5"/>
  <c r="T1538" i="5"/>
  <c r="S1538" i="5"/>
  <c r="X1537" i="5"/>
  <c r="V1537" i="5"/>
  <c r="T1537" i="5"/>
  <c r="S1537" i="5"/>
  <c r="X1536" i="5"/>
  <c r="V1536" i="5"/>
  <c r="T1536" i="5"/>
  <c r="S1536" i="5"/>
  <c r="X1535" i="5"/>
  <c r="V1535" i="5"/>
  <c r="T1535" i="5"/>
  <c r="S1535" i="5"/>
  <c r="X1534" i="5"/>
  <c r="V1534" i="5"/>
  <c r="T1534" i="5"/>
  <c r="S1534" i="5"/>
  <c r="X1533" i="5"/>
  <c r="V1533" i="5"/>
  <c r="T1533" i="5"/>
  <c r="S1533" i="5"/>
  <c r="X1532" i="5"/>
  <c r="V1532" i="5"/>
  <c r="T1532" i="5"/>
  <c r="S1532" i="5"/>
  <c r="X1531" i="5"/>
  <c r="V1531" i="5"/>
  <c r="T1531" i="5"/>
  <c r="S1531" i="5"/>
  <c r="X1530" i="5"/>
  <c r="V1530" i="5"/>
  <c r="T1530" i="5"/>
  <c r="S1530" i="5"/>
  <c r="X1529" i="5"/>
  <c r="V1529" i="5"/>
  <c r="T1529" i="5"/>
  <c r="S1529" i="5"/>
  <c r="X1528" i="5"/>
  <c r="V1528" i="5"/>
  <c r="T1528" i="5"/>
  <c r="S1528" i="5"/>
  <c r="X1527" i="5"/>
  <c r="V1527" i="5"/>
  <c r="T1527" i="5"/>
  <c r="S1527" i="5"/>
  <c r="X1526" i="5"/>
  <c r="V1526" i="5"/>
  <c r="T1526" i="5"/>
  <c r="S1526" i="5"/>
  <c r="X1525" i="5"/>
  <c r="V1525" i="5"/>
  <c r="T1525" i="5"/>
  <c r="S1525" i="5"/>
  <c r="X1524" i="5"/>
  <c r="V1524" i="5"/>
  <c r="T1524" i="5"/>
  <c r="S1524" i="5"/>
  <c r="X1523" i="5"/>
  <c r="V1523" i="5"/>
  <c r="T1523" i="5"/>
  <c r="S1523" i="5"/>
  <c r="X1522" i="5"/>
  <c r="V1522" i="5"/>
  <c r="T1522" i="5"/>
  <c r="S1522" i="5"/>
  <c r="X1521" i="5"/>
  <c r="V1521" i="5"/>
  <c r="T1521" i="5"/>
  <c r="S1521" i="5"/>
  <c r="X1520" i="5"/>
  <c r="V1520" i="5"/>
  <c r="T1520" i="5"/>
  <c r="S1520" i="5"/>
  <c r="X1519" i="5"/>
  <c r="V1519" i="5"/>
  <c r="T1519" i="5"/>
  <c r="S1519" i="5"/>
  <c r="X1518" i="5"/>
  <c r="V1518" i="5"/>
  <c r="T1518" i="5"/>
  <c r="S1518" i="5"/>
  <c r="X1517" i="5"/>
  <c r="V1517" i="5"/>
  <c r="T1517" i="5"/>
  <c r="S1517" i="5"/>
  <c r="X1516" i="5"/>
  <c r="V1516" i="5"/>
  <c r="T1516" i="5"/>
  <c r="S1516" i="5"/>
  <c r="X1515" i="5"/>
  <c r="V1515" i="5"/>
  <c r="T1515" i="5"/>
  <c r="S1515" i="5"/>
  <c r="X1514" i="5"/>
  <c r="V1514" i="5"/>
  <c r="T1514" i="5"/>
  <c r="S1514" i="5"/>
  <c r="X1513" i="5"/>
  <c r="V1513" i="5"/>
  <c r="T1513" i="5"/>
  <c r="S1513" i="5"/>
  <c r="X1512" i="5"/>
  <c r="V1512" i="5"/>
  <c r="T1512" i="5"/>
  <c r="S1512" i="5"/>
  <c r="X1511" i="5"/>
  <c r="V1511" i="5"/>
  <c r="T1511" i="5"/>
  <c r="S1511" i="5"/>
  <c r="X1510" i="5"/>
  <c r="V1510" i="5"/>
  <c r="T1510" i="5"/>
  <c r="S1510" i="5"/>
  <c r="X1509" i="5"/>
  <c r="V1509" i="5"/>
  <c r="T1509" i="5"/>
  <c r="S1509" i="5"/>
  <c r="X1508" i="5"/>
  <c r="V1508" i="5"/>
  <c r="T1508" i="5"/>
  <c r="S1508" i="5"/>
  <c r="X1507" i="5"/>
  <c r="V1507" i="5"/>
  <c r="T1507" i="5"/>
  <c r="S1507" i="5"/>
  <c r="X1506" i="5"/>
  <c r="V1506" i="5"/>
  <c r="T1506" i="5"/>
  <c r="S1506" i="5"/>
  <c r="X1505" i="5"/>
  <c r="V1505" i="5"/>
  <c r="T1505" i="5"/>
  <c r="S1505" i="5"/>
  <c r="X1504" i="5"/>
  <c r="V1504" i="5"/>
  <c r="T1504" i="5"/>
  <c r="S1504" i="5"/>
  <c r="X1503" i="5"/>
  <c r="V1503" i="5"/>
  <c r="T1503" i="5"/>
  <c r="S1503" i="5"/>
  <c r="X1502" i="5"/>
  <c r="V1502" i="5"/>
  <c r="T1502" i="5"/>
  <c r="S1502" i="5"/>
  <c r="X1501" i="5"/>
  <c r="V1501" i="5"/>
  <c r="T1501" i="5"/>
  <c r="S1501" i="5"/>
  <c r="X1500" i="5"/>
  <c r="V1500" i="5"/>
  <c r="T1500" i="5"/>
  <c r="S1500" i="5"/>
  <c r="X1499" i="5"/>
  <c r="V1499" i="5"/>
  <c r="T1499" i="5"/>
  <c r="S1499" i="5"/>
  <c r="X1498" i="5"/>
  <c r="V1498" i="5"/>
  <c r="T1498" i="5"/>
  <c r="S1498" i="5"/>
  <c r="X1497" i="5"/>
  <c r="V1497" i="5"/>
  <c r="T1497" i="5"/>
  <c r="S1497" i="5"/>
  <c r="X1496" i="5"/>
  <c r="V1496" i="5"/>
  <c r="T1496" i="5"/>
  <c r="S1496" i="5"/>
  <c r="X1495" i="5"/>
  <c r="V1495" i="5"/>
  <c r="T1495" i="5"/>
  <c r="S1495" i="5"/>
  <c r="X1494" i="5"/>
  <c r="V1494" i="5"/>
  <c r="T1494" i="5"/>
  <c r="S1494" i="5"/>
  <c r="X1493" i="5"/>
  <c r="V1493" i="5"/>
  <c r="T1493" i="5"/>
  <c r="S1493" i="5"/>
  <c r="X1492" i="5"/>
  <c r="V1492" i="5"/>
  <c r="T1492" i="5"/>
  <c r="S1492" i="5"/>
  <c r="X1491" i="5"/>
  <c r="V1491" i="5"/>
  <c r="T1491" i="5"/>
  <c r="S1491" i="5"/>
  <c r="X1490" i="5"/>
  <c r="V1490" i="5"/>
  <c r="T1490" i="5"/>
  <c r="S1490" i="5"/>
  <c r="X1489" i="5"/>
  <c r="V1489" i="5"/>
  <c r="T1489" i="5"/>
  <c r="S1489" i="5"/>
  <c r="X1488" i="5"/>
  <c r="V1488" i="5"/>
  <c r="T1488" i="5"/>
  <c r="S1488" i="5"/>
  <c r="X1487" i="5"/>
  <c r="V1487" i="5"/>
  <c r="T1487" i="5"/>
  <c r="S1487" i="5"/>
  <c r="X1486" i="5"/>
  <c r="V1486" i="5"/>
  <c r="T1486" i="5"/>
  <c r="S1486" i="5"/>
  <c r="X1485" i="5"/>
  <c r="V1485" i="5"/>
  <c r="T1485" i="5"/>
  <c r="S1485" i="5"/>
  <c r="X1484" i="5"/>
  <c r="V1484" i="5"/>
  <c r="T1484" i="5"/>
  <c r="S1484" i="5"/>
  <c r="X1483" i="5"/>
  <c r="V1483" i="5"/>
  <c r="T1483" i="5"/>
  <c r="S1483" i="5"/>
  <c r="X1482" i="5"/>
  <c r="V1482" i="5"/>
  <c r="T1482" i="5"/>
  <c r="S1482" i="5"/>
  <c r="X1481" i="5"/>
  <c r="V1481" i="5"/>
  <c r="T1481" i="5"/>
  <c r="S1481" i="5"/>
  <c r="X1480" i="5"/>
  <c r="V1480" i="5"/>
  <c r="T1480" i="5"/>
  <c r="S1480" i="5"/>
  <c r="X1479" i="5"/>
  <c r="V1479" i="5"/>
  <c r="T1479" i="5"/>
  <c r="S1479" i="5"/>
  <c r="X1478" i="5"/>
  <c r="V1478" i="5"/>
  <c r="T1478" i="5"/>
  <c r="S1478" i="5"/>
  <c r="X1477" i="5"/>
  <c r="V1477" i="5"/>
  <c r="T1477" i="5"/>
  <c r="S1477" i="5"/>
  <c r="X1476" i="5"/>
  <c r="V1476" i="5"/>
  <c r="T1476" i="5"/>
  <c r="S1476" i="5"/>
  <c r="X1475" i="5"/>
  <c r="V1475" i="5"/>
  <c r="T1475" i="5"/>
  <c r="S1475" i="5"/>
  <c r="X1474" i="5"/>
  <c r="V1474" i="5"/>
  <c r="T1474" i="5"/>
  <c r="S1474" i="5"/>
  <c r="X1473" i="5"/>
  <c r="V1473" i="5"/>
  <c r="T1473" i="5"/>
  <c r="S1473" i="5"/>
  <c r="X1472" i="5"/>
  <c r="V1472" i="5"/>
  <c r="T1472" i="5"/>
  <c r="S1472" i="5"/>
  <c r="X1471" i="5"/>
  <c r="V1471" i="5"/>
  <c r="T1471" i="5"/>
  <c r="S1471" i="5"/>
  <c r="X1470" i="5"/>
  <c r="V1470" i="5"/>
  <c r="T1470" i="5"/>
  <c r="S1470" i="5"/>
  <c r="X1469" i="5"/>
  <c r="V1469" i="5"/>
  <c r="T1469" i="5"/>
  <c r="S1469" i="5"/>
  <c r="X1468" i="5"/>
  <c r="V1468" i="5"/>
  <c r="T1468" i="5"/>
  <c r="S1468" i="5"/>
  <c r="X1467" i="5"/>
  <c r="V1467" i="5"/>
  <c r="T1467" i="5"/>
  <c r="S1467" i="5"/>
  <c r="X1466" i="5"/>
  <c r="V1466" i="5"/>
  <c r="T1466" i="5"/>
  <c r="S1466" i="5"/>
  <c r="X1465" i="5"/>
  <c r="V1465" i="5"/>
  <c r="T1465" i="5"/>
  <c r="S1465" i="5"/>
  <c r="X1464" i="5"/>
  <c r="V1464" i="5"/>
  <c r="T1464" i="5"/>
  <c r="S1464" i="5"/>
  <c r="X1463" i="5"/>
  <c r="V1463" i="5"/>
  <c r="T1463" i="5"/>
  <c r="S1463" i="5"/>
  <c r="X1462" i="5"/>
  <c r="V1462" i="5"/>
  <c r="T1462" i="5"/>
  <c r="S1462" i="5"/>
  <c r="X1461" i="5"/>
  <c r="V1461" i="5"/>
  <c r="T1461" i="5"/>
  <c r="S1461" i="5"/>
  <c r="X1460" i="5"/>
  <c r="V1460" i="5"/>
  <c r="T1460" i="5"/>
  <c r="S1460" i="5"/>
  <c r="X1459" i="5"/>
  <c r="V1459" i="5"/>
  <c r="T1459" i="5"/>
  <c r="S1459" i="5"/>
  <c r="X1458" i="5"/>
  <c r="V1458" i="5"/>
  <c r="T1458" i="5"/>
  <c r="S1458" i="5"/>
  <c r="X1457" i="5"/>
  <c r="V1457" i="5"/>
  <c r="T1457" i="5"/>
  <c r="S1457" i="5"/>
  <c r="X1456" i="5"/>
  <c r="V1456" i="5"/>
  <c r="T1456" i="5"/>
  <c r="S1456" i="5"/>
  <c r="X1455" i="5"/>
  <c r="V1455" i="5"/>
  <c r="T1455" i="5"/>
  <c r="S1455" i="5"/>
  <c r="X1454" i="5"/>
  <c r="V1454" i="5"/>
  <c r="T1454" i="5"/>
  <c r="S1454" i="5"/>
  <c r="X1453" i="5"/>
  <c r="V1453" i="5"/>
  <c r="T1453" i="5"/>
  <c r="S1453" i="5"/>
  <c r="X1452" i="5"/>
  <c r="V1452" i="5"/>
  <c r="T1452" i="5"/>
  <c r="S1452" i="5"/>
  <c r="X1451" i="5"/>
  <c r="V1451" i="5"/>
  <c r="T1451" i="5"/>
  <c r="S1451" i="5"/>
  <c r="X1450" i="5"/>
  <c r="V1450" i="5"/>
  <c r="T1450" i="5"/>
  <c r="S1450" i="5"/>
  <c r="X1449" i="5"/>
  <c r="V1449" i="5"/>
  <c r="T1449" i="5"/>
  <c r="S1449" i="5"/>
  <c r="X1448" i="5"/>
  <c r="V1448" i="5"/>
  <c r="T1448" i="5"/>
  <c r="S1448" i="5"/>
  <c r="X1447" i="5"/>
  <c r="V1447" i="5"/>
  <c r="T1447" i="5"/>
  <c r="S1447" i="5"/>
  <c r="X1446" i="5"/>
  <c r="V1446" i="5"/>
  <c r="T1446" i="5"/>
  <c r="S1446" i="5"/>
  <c r="X1445" i="5"/>
  <c r="V1445" i="5"/>
  <c r="T1445" i="5"/>
  <c r="S1445" i="5"/>
  <c r="X1444" i="5"/>
  <c r="V1444" i="5"/>
  <c r="T1444" i="5"/>
  <c r="S1444" i="5"/>
  <c r="X1443" i="5"/>
  <c r="V1443" i="5"/>
  <c r="T1443" i="5"/>
  <c r="S1443" i="5"/>
  <c r="X1442" i="5"/>
  <c r="V1442" i="5"/>
  <c r="T1442" i="5"/>
  <c r="S1442" i="5"/>
  <c r="X1441" i="5"/>
  <c r="V1441" i="5"/>
  <c r="T1441" i="5"/>
  <c r="S1441" i="5"/>
  <c r="X1440" i="5"/>
  <c r="V1440" i="5"/>
  <c r="T1440" i="5"/>
  <c r="S1440" i="5"/>
  <c r="X1439" i="5"/>
  <c r="V1439" i="5"/>
  <c r="T1439" i="5"/>
  <c r="S1439" i="5"/>
  <c r="X1438" i="5"/>
  <c r="V1438" i="5"/>
  <c r="T1438" i="5"/>
  <c r="S1438" i="5"/>
  <c r="X1437" i="5"/>
  <c r="V1437" i="5"/>
  <c r="T1437" i="5"/>
  <c r="S1437" i="5"/>
  <c r="X1436" i="5"/>
  <c r="V1436" i="5"/>
  <c r="T1436" i="5"/>
  <c r="S1436" i="5"/>
  <c r="X1435" i="5"/>
  <c r="V1435" i="5"/>
  <c r="T1435" i="5"/>
  <c r="S1435" i="5"/>
  <c r="X1434" i="5"/>
  <c r="V1434" i="5"/>
  <c r="T1434" i="5"/>
  <c r="S1434" i="5"/>
  <c r="X1433" i="5"/>
  <c r="V1433" i="5"/>
  <c r="T1433" i="5"/>
  <c r="S1433" i="5"/>
  <c r="X1432" i="5"/>
  <c r="V1432" i="5"/>
  <c r="T1432" i="5"/>
  <c r="S1432" i="5"/>
  <c r="X1431" i="5"/>
  <c r="V1431" i="5"/>
  <c r="T1431" i="5"/>
  <c r="S1431" i="5"/>
  <c r="X1430" i="5"/>
  <c r="V1430" i="5"/>
  <c r="T1430" i="5"/>
  <c r="S1430" i="5"/>
  <c r="X1429" i="5"/>
  <c r="V1429" i="5"/>
  <c r="T1429" i="5"/>
  <c r="S1429" i="5"/>
  <c r="X1428" i="5"/>
  <c r="V1428" i="5"/>
  <c r="T1428" i="5"/>
  <c r="S1428" i="5"/>
  <c r="X1427" i="5"/>
  <c r="V1427" i="5"/>
  <c r="T1427" i="5"/>
  <c r="S1427" i="5"/>
  <c r="X1426" i="5"/>
  <c r="V1426" i="5"/>
  <c r="T1426" i="5"/>
  <c r="S1426" i="5"/>
  <c r="X1425" i="5"/>
  <c r="V1425" i="5"/>
  <c r="T1425" i="5"/>
  <c r="S1425" i="5"/>
  <c r="X1424" i="5"/>
  <c r="V1424" i="5"/>
  <c r="T1424" i="5"/>
  <c r="S1424" i="5"/>
  <c r="X1423" i="5"/>
  <c r="V1423" i="5"/>
  <c r="T1423" i="5"/>
  <c r="S1423" i="5"/>
  <c r="X1422" i="5"/>
  <c r="V1422" i="5"/>
  <c r="T1422" i="5"/>
  <c r="S1422" i="5"/>
  <c r="X1421" i="5"/>
  <c r="V1421" i="5"/>
  <c r="T1421" i="5"/>
  <c r="S1421" i="5"/>
  <c r="X1420" i="5"/>
  <c r="V1420" i="5"/>
  <c r="T1420" i="5"/>
  <c r="S1420" i="5"/>
  <c r="X1419" i="5"/>
  <c r="V1419" i="5"/>
  <c r="T1419" i="5"/>
  <c r="S1419" i="5"/>
  <c r="X1418" i="5"/>
  <c r="V1418" i="5"/>
  <c r="T1418" i="5"/>
  <c r="S1418" i="5"/>
  <c r="X1417" i="5"/>
  <c r="V1417" i="5"/>
  <c r="T1417" i="5"/>
  <c r="S1417" i="5"/>
  <c r="X1416" i="5"/>
  <c r="V1416" i="5"/>
  <c r="T1416" i="5"/>
  <c r="S1416" i="5"/>
  <c r="X1415" i="5"/>
  <c r="V1415" i="5"/>
  <c r="T1415" i="5"/>
  <c r="S1415" i="5"/>
  <c r="X1414" i="5"/>
  <c r="V1414" i="5"/>
  <c r="T1414" i="5"/>
  <c r="S1414" i="5"/>
  <c r="X1413" i="5"/>
  <c r="V1413" i="5"/>
  <c r="T1413" i="5"/>
  <c r="S1413" i="5"/>
  <c r="X1412" i="5"/>
  <c r="V1412" i="5"/>
  <c r="T1412" i="5"/>
  <c r="S1412" i="5"/>
  <c r="X1411" i="5"/>
  <c r="V1411" i="5"/>
  <c r="T1411" i="5"/>
  <c r="S1411" i="5"/>
  <c r="X1410" i="5"/>
  <c r="V1410" i="5"/>
  <c r="T1410" i="5"/>
  <c r="S1410" i="5"/>
  <c r="X1409" i="5"/>
  <c r="V1409" i="5"/>
  <c r="T1409" i="5"/>
  <c r="S1409" i="5"/>
  <c r="X1408" i="5"/>
  <c r="V1408" i="5"/>
  <c r="T1408" i="5"/>
  <c r="S1408" i="5"/>
  <c r="X1407" i="5"/>
  <c r="V1407" i="5"/>
  <c r="T1407" i="5"/>
  <c r="S1407" i="5"/>
  <c r="X1406" i="5"/>
  <c r="V1406" i="5"/>
  <c r="T1406" i="5"/>
  <c r="S1406" i="5"/>
  <c r="X1405" i="5"/>
  <c r="V1405" i="5"/>
  <c r="T1405" i="5"/>
  <c r="S1405" i="5"/>
  <c r="X1404" i="5"/>
  <c r="V1404" i="5"/>
  <c r="T1404" i="5"/>
  <c r="S1404" i="5"/>
  <c r="X1403" i="5"/>
  <c r="V1403" i="5"/>
  <c r="T1403" i="5"/>
  <c r="S1403" i="5"/>
  <c r="X1402" i="5"/>
  <c r="V1402" i="5"/>
  <c r="T1402" i="5"/>
  <c r="S1402" i="5"/>
  <c r="X1401" i="5"/>
  <c r="V1401" i="5"/>
  <c r="T1401" i="5"/>
  <c r="S1401" i="5"/>
  <c r="X1400" i="5"/>
  <c r="V1400" i="5"/>
  <c r="T1400" i="5"/>
  <c r="S1400" i="5"/>
  <c r="X1399" i="5"/>
  <c r="V1399" i="5"/>
  <c r="T1399" i="5"/>
  <c r="S1399" i="5"/>
  <c r="X1398" i="5"/>
  <c r="V1398" i="5"/>
  <c r="T1398" i="5"/>
  <c r="S1398" i="5"/>
  <c r="X1397" i="5"/>
  <c r="V1397" i="5"/>
  <c r="T1397" i="5"/>
  <c r="S1397" i="5"/>
  <c r="X1396" i="5"/>
  <c r="V1396" i="5"/>
  <c r="T1396" i="5"/>
  <c r="S1396" i="5"/>
  <c r="X1395" i="5"/>
  <c r="V1395" i="5"/>
  <c r="T1395" i="5"/>
  <c r="S1395" i="5"/>
  <c r="X1394" i="5"/>
  <c r="V1394" i="5"/>
  <c r="T1394" i="5"/>
  <c r="S1394" i="5"/>
  <c r="X1393" i="5"/>
  <c r="V1393" i="5"/>
  <c r="T1393" i="5"/>
  <c r="S1393" i="5"/>
  <c r="X1392" i="5"/>
  <c r="V1392" i="5"/>
  <c r="T1392" i="5"/>
  <c r="S1392" i="5"/>
  <c r="X1391" i="5"/>
  <c r="V1391" i="5"/>
  <c r="T1391" i="5"/>
  <c r="S1391" i="5"/>
  <c r="X1390" i="5"/>
  <c r="V1390" i="5"/>
  <c r="T1390" i="5"/>
  <c r="S1390" i="5"/>
  <c r="X1389" i="5"/>
  <c r="V1389" i="5"/>
  <c r="T1389" i="5"/>
  <c r="S1389" i="5"/>
  <c r="X1388" i="5"/>
  <c r="V1388" i="5"/>
  <c r="T1388" i="5"/>
  <c r="S1388" i="5"/>
  <c r="X1387" i="5"/>
  <c r="V1387" i="5"/>
  <c r="T1387" i="5"/>
  <c r="S1387" i="5"/>
  <c r="X1386" i="5"/>
  <c r="V1386" i="5"/>
  <c r="T1386" i="5"/>
  <c r="S1386" i="5"/>
  <c r="X1385" i="5"/>
  <c r="V1385" i="5"/>
  <c r="T1385" i="5"/>
  <c r="S1385" i="5"/>
  <c r="X1384" i="5"/>
  <c r="V1384" i="5"/>
  <c r="T1384" i="5"/>
  <c r="S1384" i="5"/>
  <c r="X1383" i="5"/>
  <c r="V1383" i="5"/>
  <c r="T1383" i="5"/>
  <c r="S1383" i="5"/>
  <c r="X1382" i="5"/>
  <c r="V1382" i="5"/>
  <c r="T1382" i="5"/>
  <c r="S1382" i="5"/>
  <c r="X1381" i="5"/>
  <c r="V1381" i="5"/>
  <c r="T1381" i="5"/>
  <c r="S1381" i="5"/>
  <c r="X1380" i="5"/>
  <c r="V1380" i="5"/>
  <c r="T1380" i="5"/>
  <c r="S1380" i="5"/>
  <c r="X1379" i="5"/>
  <c r="V1379" i="5"/>
  <c r="T1379" i="5"/>
  <c r="S1379" i="5"/>
  <c r="X1378" i="5"/>
  <c r="V1378" i="5"/>
  <c r="T1378" i="5"/>
  <c r="S1378" i="5"/>
  <c r="X1377" i="5"/>
  <c r="V1377" i="5"/>
  <c r="T1377" i="5"/>
  <c r="S1377" i="5"/>
  <c r="X1376" i="5"/>
  <c r="V1376" i="5"/>
  <c r="T1376" i="5"/>
  <c r="S1376" i="5"/>
  <c r="X1375" i="5"/>
  <c r="V1375" i="5"/>
  <c r="T1375" i="5"/>
  <c r="S1375" i="5"/>
  <c r="X1374" i="5"/>
  <c r="V1374" i="5"/>
  <c r="T1374" i="5"/>
  <c r="S1374" i="5"/>
  <c r="X1373" i="5"/>
  <c r="V1373" i="5"/>
  <c r="T1373" i="5"/>
  <c r="S1373" i="5"/>
  <c r="X1372" i="5"/>
  <c r="V1372" i="5"/>
  <c r="T1372" i="5"/>
  <c r="S1372" i="5"/>
  <c r="X1371" i="5"/>
  <c r="V1371" i="5"/>
  <c r="T1371" i="5"/>
  <c r="S1371" i="5"/>
  <c r="X1370" i="5"/>
  <c r="V1370" i="5"/>
  <c r="T1370" i="5"/>
  <c r="S1370" i="5"/>
  <c r="X1369" i="5"/>
  <c r="V1369" i="5"/>
  <c r="T1369" i="5"/>
  <c r="S1369" i="5"/>
  <c r="X1368" i="5"/>
  <c r="V1368" i="5"/>
  <c r="T1368" i="5"/>
  <c r="S1368" i="5"/>
  <c r="X1367" i="5"/>
  <c r="V1367" i="5"/>
  <c r="T1367" i="5"/>
  <c r="S1367" i="5"/>
  <c r="X1366" i="5"/>
  <c r="V1366" i="5"/>
  <c r="T1366" i="5"/>
  <c r="S1366" i="5"/>
  <c r="X1365" i="5"/>
  <c r="V1365" i="5"/>
  <c r="T1365" i="5"/>
  <c r="S1365" i="5"/>
  <c r="X1364" i="5"/>
  <c r="V1364" i="5"/>
  <c r="T1364" i="5"/>
  <c r="S1364" i="5"/>
  <c r="X1363" i="5"/>
  <c r="V1363" i="5"/>
  <c r="T1363" i="5"/>
  <c r="S1363" i="5"/>
  <c r="X1362" i="5"/>
  <c r="V1362" i="5"/>
  <c r="T1362" i="5"/>
  <c r="S1362" i="5"/>
  <c r="X1361" i="5"/>
  <c r="V1361" i="5"/>
  <c r="T1361" i="5"/>
  <c r="S1361" i="5"/>
  <c r="X1360" i="5"/>
  <c r="V1360" i="5"/>
  <c r="T1360" i="5"/>
  <c r="S1360" i="5"/>
  <c r="X1359" i="5"/>
  <c r="V1359" i="5"/>
  <c r="T1359" i="5"/>
  <c r="S1359" i="5"/>
  <c r="X1358" i="5"/>
  <c r="V1358" i="5"/>
  <c r="T1358" i="5"/>
  <c r="S1358" i="5"/>
  <c r="X1357" i="5"/>
  <c r="V1357" i="5"/>
  <c r="T1357" i="5"/>
  <c r="S1357" i="5"/>
  <c r="X1356" i="5"/>
  <c r="V1356" i="5"/>
  <c r="T1356" i="5"/>
  <c r="S1356" i="5"/>
  <c r="X1355" i="5"/>
  <c r="V1355" i="5"/>
  <c r="T1355" i="5"/>
  <c r="S1355" i="5"/>
  <c r="X1354" i="5"/>
  <c r="V1354" i="5"/>
  <c r="T1354" i="5"/>
  <c r="S1354" i="5"/>
  <c r="X1353" i="5"/>
  <c r="V1353" i="5"/>
  <c r="T1353" i="5"/>
  <c r="S1353" i="5"/>
  <c r="X1352" i="5"/>
  <c r="V1352" i="5"/>
  <c r="T1352" i="5"/>
  <c r="S1352" i="5"/>
  <c r="X1351" i="5"/>
  <c r="V1351" i="5"/>
  <c r="T1351" i="5"/>
  <c r="S1351" i="5"/>
  <c r="X1350" i="5"/>
  <c r="V1350" i="5"/>
  <c r="T1350" i="5"/>
  <c r="S1350" i="5"/>
  <c r="X1349" i="5"/>
  <c r="V1349" i="5"/>
  <c r="T1349" i="5"/>
  <c r="S1349" i="5"/>
  <c r="X1348" i="5"/>
  <c r="V1348" i="5"/>
  <c r="T1348" i="5"/>
  <c r="S1348" i="5"/>
  <c r="X1347" i="5"/>
  <c r="V1347" i="5"/>
  <c r="T1347" i="5"/>
  <c r="S1347" i="5"/>
  <c r="X1346" i="5"/>
  <c r="V1346" i="5"/>
  <c r="T1346" i="5"/>
  <c r="S1346" i="5"/>
  <c r="X1345" i="5"/>
  <c r="V1345" i="5"/>
  <c r="T1345" i="5"/>
  <c r="S1345" i="5"/>
  <c r="X1344" i="5"/>
  <c r="V1344" i="5"/>
  <c r="T1344" i="5"/>
  <c r="S1344" i="5"/>
  <c r="X1343" i="5"/>
  <c r="V1343" i="5"/>
  <c r="T1343" i="5"/>
  <c r="S1343" i="5"/>
  <c r="X1342" i="5"/>
  <c r="V1342" i="5"/>
  <c r="T1342" i="5"/>
  <c r="S1342" i="5"/>
  <c r="X1341" i="5"/>
  <c r="V1341" i="5"/>
  <c r="T1341" i="5"/>
  <c r="S1341" i="5"/>
  <c r="X1340" i="5"/>
  <c r="V1340" i="5"/>
  <c r="T1340" i="5"/>
  <c r="S1340" i="5"/>
  <c r="X1339" i="5"/>
  <c r="V1339" i="5"/>
  <c r="T1339" i="5"/>
  <c r="S1339" i="5"/>
  <c r="X1338" i="5"/>
  <c r="V1338" i="5"/>
  <c r="T1338" i="5"/>
  <c r="S1338" i="5"/>
  <c r="X1337" i="5"/>
  <c r="V1337" i="5"/>
  <c r="T1337" i="5"/>
  <c r="S1337" i="5"/>
  <c r="X1336" i="5"/>
  <c r="V1336" i="5"/>
  <c r="T1336" i="5"/>
  <c r="S1336" i="5"/>
  <c r="X1335" i="5"/>
  <c r="V1335" i="5"/>
  <c r="T1335" i="5"/>
  <c r="S1335" i="5"/>
  <c r="X1334" i="5"/>
  <c r="V1334" i="5"/>
  <c r="T1334" i="5"/>
  <c r="S1334" i="5"/>
  <c r="X1333" i="5"/>
  <c r="V1333" i="5"/>
  <c r="T1333" i="5"/>
  <c r="S1333" i="5"/>
  <c r="X1332" i="5"/>
  <c r="V1332" i="5"/>
  <c r="T1332" i="5"/>
  <c r="S1332" i="5"/>
  <c r="X1331" i="5"/>
  <c r="V1331" i="5"/>
  <c r="T1331" i="5"/>
  <c r="S1331" i="5"/>
  <c r="X1330" i="5"/>
  <c r="V1330" i="5"/>
  <c r="T1330" i="5"/>
  <c r="S1330" i="5"/>
  <c r="X1329" i="5"/>
  <c r="V1329" i="5"/>
  <c r="T1329" i="5"/>
  <c r="S1329" i="5"/>
  <c r="X1328" i="5"/>
  <c r="V1328" i="5"/>
  <c r="T1328" i="5"/>
  <c r="S1328" i="5"/>
  <c r="X1327" i="5"/>
  <c r="V1327" i="5"/>
  <c r="T1327" i="5"/>
  <c r="S1327" i="5"/>
  <c r="X1326" i="5"/>
  <c r="V1326" i="5"/>
  <c r="T1326" i="5"/>
  <c r="S1326" i="5"/>
  <c r="X1325" i="5"/>
  <c r="V1325" i="5"/>
  <c r="T1325" i="5"/>
  <c r="S1325" i="5"/>
  <c r="X1324" i="5"/>
  <c r="V1324" i="5"/>
  <c r="T1324" i="5"/>
  <c r="S1324" i="5"/>
  <c r="X1323" i="5"/>
  <c r="V1323" i="5"/>
  <c r="T1323" i="5"/>
  <c r="S1323" i="5"/>
  <c r="X1322" i="5"/>
  <c r="V1322" i="5"/>
  <c r="T1322" i="5"/>
  <c r="S1322" i="5"/>
  <c r="X1321" i="5"/>
  <c r="V1321" i="5"/>
  <c r="T1321" i="5"/>
  <c r="S1321" i="5"/>
  <c r="X1320" i="5"/>
  <c r="V1320" i="5"/>
  <c r="T1320" i="5"/>
  <c r="S1320" i="5"/>
  <c r="X1319" i="5"/>
  <c r="V1319" i="5"/>
  <c r="T1319" i="5"/>
  <c r="S1319" i="5"/>
  <c r="X1318" i="5"/>
  <c r="V1318" i="5"/>
  <c r="T1318" i="5"/>
  <c r="S1318" i="5"/>
  <c r="X1317" i="5"/>
  <c r="V1317" i="5"/>
  <c r="T1317" i="5"/>
  <c r="S1317" i="5"/>
  <c r="X1316" i="5"/>
  <c r="V1316" i="5"/>
  <c r="T1316" i="5"/>
  <c r="S1316" i="5"/>
  <c r="X1315" i="5"/>
  <c r="V1315" i="5"/>
  <c r="T1315" i="5"/>
  <c r="S1315" i="5"/>
  <c r="X1314" i="5"/>
  <c r="V1314" i="5"/>
  <c r="T1314" i="5"/>
  <c r="S1314" i="5"/>
  <c r="X1313" i="5"/>
  <c r="V1313" i="5"/>
  <c r="T1313" i="5"/>
  <c r="S1313" i="5"/>
  <c r="X1312" i="5"/>
  <c r="V1312" i="5"/>
  <c r="T1312" i="5"/>
  <c r="S1312" i="5"/>
  <c r="X1311" i="5"/>
  <c r="V1311" i="5"/>
  <c r="T1311" i="5"/>
  <c r="S1311" i="5"/>
  <c r="X1310" i="5"/>
  <c r="V1310" i="5"/>
  <c r="T1310" i="5"/>
  <c r="S1310" i="5"/>
  <c r="X1309" i="5"/>
  <c r="V1309" i="5"/>
  <c r="T1309" i="5"/>
  <c r="S1309" i="5"/>
  <c r="X1308" i="5"/>
  <c r="V1308" i="5"/>
  <c r="T1308" i="5"/>
  <c r="S1308" i="5"/>
  <c r="X1307" i="5"/>
  <c r="V1307" i="5"/>
  <c r="T1307" i="5"/>
  <c r="S1307" i="5"/>
  <c r="X1306" i="5"/>
  <c r="V1306" i="5"/>
  <c r="T1306" i="5"/>
  <c r="S1306" i="5"/>
  <c r="X1305" i="5"/>
  <c r="V1305" i="5"/>
  <c r="T1305" i="5"/>
  <c r="S1305" i="5"/>
  <c r="X1304" i="5"/>
  <c r="V1304" i="5"/>
  <c r="T1304" i="5"/>
  <c r="S1304" i="5"/>
  <c r="X1303" i="5"/>
  <c r="V1303" i="5"/>
  <c r="T1303" i="5"/>
  <c r="S1303" i="5"/>
  <c r="X1302" i="5"/>
  <c r="V1302" i="5"/>
  <c r="T1302" i="5"/>
  <c r="S1302" i="5"/>
  <c r="X1301" i="5"/>
  <c r="V1301" i="5"/>
  <c r="T1301" i="5"/>
  <c r="S1301" i="5"/>
  <c r="X1300" i="5"/>
  <c r="V1300" i="5"/>
  <c r="T1300" i="5"/>
  <c r="S1300" i="5"/>
  <c r="X1299" i="5"/>
  <c r="V1299" i="5"/>
  <c r="T1299" i="5"/>
  <c r="S1299" i="5"/>
  <c r="X1298" i="5"/>
  <c r="V1298" i="5"/>
  <c r="T1298" i="5"/>
  <c r="S1298" i="5"/>
  <c r="X1297" i="5"/>
  <c r="V1297" i="5"/>
  <c r="T1297" i="5"/>
  <c r="S1297" i="5"/>
  <c r="X1296" i="5"/>
  <c r="V1296" i="5"/>
  <c r="T1296" i="5"/>
  <c r="S1296" i="5"/>
  <c r="X1295" i="5"/>
  <c r="V1295" i="5"/>
  <c r="T1295" i="5"/>
  <c r="S1295" i="5"/>
  <c r="X1294" i="5"/>
  <c r="V1294" i="5"/>
  <c r="T1294" i="5"/>
  <c r="S1294" i="5"/>
  <c r="X1293" i="5"/>
  <c r="V1293" i="5"/>
  <c r="T1293" i="5"/>
  <c r="S1293" i="5"/>
  <c r="X1292" i="5"/>
  <c r="V1292" i="5"/>
  <c r="T1292" i="5"/>
  <c r="S1292" i="5"/>
  <c r="X1291" i="5"/>
  <c r="V1291" i="5"/>
  <c r="T1291" i="5"/>
  <c r="S1291" i="5"/>
  <c r="X1290" i="5"/>
  <c r="V1290" i="5"/>
  <c r="T1290" i="5"/>
  <c r="S1290" i="5"/>
  <c r="X1289" i="5"/>
  <c r="V1289" i="5"/>
  <c r="T1289" i="5"/>
  <c r="S1289" i="5"/>
  <c r="X1288" i="5"/>
  <c r="V1288" i="5"/>
  <c r="T1288" i="5"/>
  <c r="S1288" i="5"/>
  <c r="X1287" i="5"/>
  <c r="V1287" i="5"/>
  <c r="T1287" i="5"/>
  <c r="S1287" i="5"/>
  <c r="X1286" i="5"/>
  <c r="V1286" i="5"/>
  <c r="T1286" i="5"/>
  <c r="S1286" i="5"/>
  <c r="X1285" i="5"/>
  <c r="V1285" i="5"/>
  <c r="T1285" i="5"/>
  <c r="S1285" i="5"/>
  <c r="X1284" i="5"/>
  <c r="V1284" i="5"/>
  <c r="T1284" i="5"/>
  <c r="S1284" i="5"/>
  <c r="X1283" i="5"/>
  <c r="V1283" i="5"/>
  <c r="T1283" i="5"/>
  <c r="S1283" i="5"/>
  <c r="X1282" i="5"/>
  <c r="V1282" i="5"/>
  <c r="T1282" i="5"/>
  <c r="S1282" i="5"/>
  <c r="X1281" i="5"/>
  <c r="V1281" i="5"/>
  <c r="T1281" i="5"/>
  <c r="S1281" i="5"/>
  <c r="X1280" i="5"/>
  <c r="V1280" i="5"/>
  <c r="T1280" i="5"/>
  <c r="S1280" i="5"/>
  <c r="X1279" i="5"/>
  <c r="V1279" i="5"/>
  <c r="T1279" i="5"/>
  <c r="S1279" i="5"/>
  <c r="X1278" i="5"/>
  <c r="V1278" i="5"/>
  <c r="T1278" i="5"/>
  <c r="S1278" i="5"/>
  <c r="X1277" i="5"/>
  <c r="V1277" i="5"/>
  <c r="T1277" i="5"/>
  <c r="S1277" i="5"/>
  <c r="X1276" i="5"/>
  <c r="V1276" i="5"/>
  <c r="T1276" i="5"/>
  <c r="S1276" i="5"/>
  <c r="X1275" i="5"/>
  <c r="V1275" i="5"/>
  <c r="T1275" i="5"/>
  <c r="S1275" i="5"/>
  <c r="X1274" i="5"/>
  <c r="V1274" i="5"/>
  <c r="T1274" i="5"/>
  <c r="S1274" i="5"/>
  <c r="X1273" i="5"/>
  <c r="V1273" i="5"/>
  <c r="T1273" i="5"/>
  <c r="S1273" i="5"/>
  <c r="X1272" i="5"/>
  <c r="V1272" i="5"/>
  <c r="T1272" i="5"/>
  <c r="S1272" i="5"/>
  <c r="X1271" i="5"/>
  <c r="V1271" i="5"/>
  <c r="T1271" i="5"/>
  <c r="S1271" i="5"/>
  <c r="X1270" i="5"/>
  <c r="V1270" i="5"/>
  <c r="T1270" i="5"/>
  <c r="S1270" i="5"/>
  <c r="X1269" i="5"/>
  <c r="V1269" i="5"/>
  <c r="T1269" i="5"/>
  <c r="S1269" i="5"/>
  <c r="X1268" i="5"/>
  <c r="V1268" i="5"/>
  <c r="T1268" i="5"/>
  <c r="S1268" i="5"/>
  <c r="X1267" i="5"/>
  <c r="V1267" i="5"/>
  <c r="T1267" i="5"/>
  <c r="S1267" i="5"/>
  <c r="X1266" i="5"/>
  <c r="V1266" i="5"/>
  <c r="T1266" i="5"/>
  <c r="S1266" i="5"/>
  <c r="X1265" i="5"/>
  <c r="V1265" i="5"/>
  <c r="T1265" i="5"/>
  <c r="S1265" i="5"/>
  <c r="X1264" i="5"/>
  <c r="V1264" i="5"/>
  <c r="T1264" i="5"/>
  <c r="S1264" i="5"/>
  <c r="X1263" i="5"/>
  <c r="V1263" i="5"/>
  <c r="T1263" i="5"/>
  <c r="S1263" i="5"/>
  <c r="X1262" i="5"/>
  <c r="V1262" i="5"/>
  <c r="T1262" i="5"/>
  <c r="S1262" i="5"/>
  <c r="X1261" i="5"/>
  <c r="V1261" i="5"/>
  <c r="T1261" i="5"/>
  <c r="S1261" i="5"/>
  <c r="X1260" i="5"/>
  <c r="V1260" i="5"/>
  <c r="T1260" i="5"/>
  <c r="S1260" i="5"/>
  <c r="X1259" i="5"/>
  <c r="V1259" i="5"/>
  <c r="T1259" i="5"/>
  <c r="S1259" i="5"/>
  <c r="X1258" i="5"/>
  <c r="V1258" i="5"/>
  <c r="T1258" i="5"/>
  <c r="S1258" i="5"/>
  <c r="X1257" i="5"/>
  <c r="V1257" i="5"/>
  <c r="T1257" i="5"/>
  <c r="S1257" i="5"/>
  <c r="X1256" i="5"/>
  <c r="V1256" i="5"/>
  <c r="T1256" i="5"/>
  <c r="S1256" i="5"/>
  <c r="X1255" i="5"/>
  <c r="V1255" i="5"/>
  <c r="T1255" i="5"/>
  <c r="S1255" i="5"/>
  <c r="X1254" i="5"/>
  <c r="V1254" i="5"/>
  <c r="T1254" i="5"/>
  <c r="S1254" i="5"/>
  <c r="X1253" i="5"/>
  <c r="V1253" i="5"/>
  <c r="T1253" i="5"/>
  <c r="S1253" i="5"/>
  <c r="X1252" i="5"/>
  <c r="V1252" i="5"/>
  <c r="T1252" i="5"/>
  <c r="S1252" i="5"/>
  <c r="X1251" i="5"/>
  <c r="V1251" i="5"/>
  <c r="T1251" i="5"/>
  <c r="S1251" i="5"/>
  <c r="X1250" i="5"/>
  <c r="V1250" i="5"/>
  <c r="T1250" i="5"/>
  <c r="S1250" i="5"/>
  <c r="X1249" i="5"/>
  <c r="V1249" i="5"/>
  <c r="T1249" i="5"/>
  <c r="S1249" i="5"/>
  <c r="X1248" i="5"/>
  <c r="V1248" i="5"/>
  <c r="T1248" i="5"/>
  <c r="S1248" i="5"/>
  <c r="X1247" i="5"/>
  <c r="V1247" i="5"/>
  <c r="T1247" i="5"/>
  <c r="S1247" i="5"/>
  <c r="X1246" i="5"/>
  <c r="V1246" i="5"/>
  <c r="T1246" i="5"/>
  <c r="S1246" i="5"/>
  <c r="X1245" i="5"/>
  <c r="V1245" i="5"/>
  <c r="T1245" i="5"/>
  <c r="S1245" i="5"/>
  <c r="X1244" i="5"/>
  <c r="V1244" i="5"/>
  <c r="T1244" i="5"/>
  <c r="S1244" i="5"/>
  <c r="X1243" i="5"/>
  <c r="V1243" i="5"/>
  <c r="T1243" i="5"/>
  <c r="S1243" i="5"/>
  <c r="X1242" i="5"/>
  <c r="V1242" i="5"/>
  <c r="T1242" i="5"/>
  <c r="S1242" i="5"/>
  <c r="X1241" i="5"/>
  <c r="V1241" i="5"/>
  <c r="T1241" i="5"/>
  <c r="S1241" i="5"/>
  <c r="X1240" i="5"/>
  <c r="V1240" i="5"/>
  <c r="T1240" i="5"/>
  <c r="S1240" i="5"/>
  <c r="X1239" i="5"/>
  <c r="V1239" i="5"/>
  <c r="T1239" i="5"/>
  <c r="S1239" i="5"/>
  <c r="X1238" i="5"/>
  <c r="V1238" i="5"/>
  <c r="T1238" i="5"/>
  <c r="S1238" i="5"/>
  <c r="X1237" i="5"/>
  <c r="V1237" i="5"/>
  <c r="T1237" i="5"/>
  <c r="S1237" i="5"/>
  <c r="X1236" i="5"/>
  <c r="V1236" i="5"/>
  <c r="T1236" i="5"/>
  <c r="S1236" i="5"/>
  <c r="X1235" i="5"/>
  <c r="V1235" i="5"/>
  <c r="T1235" i="5"/>
  <c r="S1235" i="5"/>
  <c r="X1234" i="5"/>
  <c r="V1234" i="5"/>
  <c r="T1234" i="5"/>
  <c r="S1234" i="5"/>
  <c r="X1233" i="5"/>
  <c r="V1233" i="5"/>
  <c r="T1233" i="5"/>
  <c r="S1233" i="5"/>
  <c r="X1232" i="5"/>
  <c r="V1232" i="5"/>
  <c r="T1232" i="5"/>
  <c r="S1232" i="5"/>
  <c r="X1231" i="5"/>
  <c r="V1231" i="5"/>
  <c r="T1231" i="5"/>
  <c r="S1231" i="5"/>
  <c r="X1230" i="5"/>
  <c r="V1230" i="5"/>
  <c r="T1230" i="5"/>
  <c r="S1230" i="5"/>
  <c r="X1229" i="5"/>
  <c r="V1229" i="5"/>
  <c r="T1229" i="5"/>
  <c r="S1229" i="5"/>
  <c r="X1228" i="5"/>
  <c r="V1228" i="5"/>
  <c r="T1228" i="5"/>
  <c r="S1228" i="5"/>
  <c r="X1227" i="5"/>
  <c r="V1227" i="5"/>
  <c r="T1227" i="5"/>
  <c r="S1227" i="5"/>
  <c r="X1226" i="5"/>
  <c r="V1226" i="5"/>
  <c r="T1226" i="5"/>
  <c r="S1226" i="5"/>
  <c r="X1225" i="5"/>
  <c r="V1225" i="5"/>
  <c r="T1225" i="5"/>
  <c r="S1225" i="5"/>
  <c r="X1224" i="5"/>
  <c r="V1224" i="5"/>
  <c r="T1224" i="5"/>
  <c r="S1224" i="5"/>
  <c r="X1223" i="5"/>
  <c r="V1223" i="5"/>
  <c r="T1223" i="5"/>
  <c r="S1223" i="5"/>
  <c r="X1222" i="5"/>
  <c r="V1222" i="5"/>
  <c r="T1222" i="5"/>
  <c r="S1222" i="5"/>
  <c r="X1221" i="5"/>
  <c r="V1221" i="5"/>
  <c r="T1221" i="5"/>
  <c r="S1221" i="5"/>
  <c r="X1220" i="5"/>
  <c r="V1220" i="5"/>
  <c r="T1220" i="5"/>
  <c r="S1220" i="5"/>
  <c r="X1219" i="5"/>
  <c r="V1219" i="5"/>
  <c r="T1219" i="5"/>
  <c r="S1219" i="5"/>
  <c r="X1218" i="5"/>
  <c r="V1218" i="5"/>
  <c r="T1218" i="5"/>
  <c r="S1218" i="5"/>
  <c r="X1217" i="5"/>
  <c r="V1217" i="5"/>
  <c r="T1217" i="5"/>
  <c r="S1217" i="5"/>
  <c r="X1216" i="5"/>
  <c r="V1216" i="5"/>
  <c r="T1216" i="5"/>
  <c r="S1216" i="5"/>
  <c r="X1215" i="5"/>
  <c r="V1215" i="5"/>
  <c r="T1215" i="5"/>
  <c r="S1215" i="5"/>
  <c r="X1214" i="5"/>
  <c r="V1214" i="5"/>
  <c r="T1214" i="5"/>
  <c r="S1214" i="5"/>
  <c r="X1213" i="5"/>
  <c r="V1213" i="5"/>
  <c r="T1213" i="5"/>
  <c r="S1213" i="5"/>
  <c r="X1212" i="5"/>
  <c r="V1212" i="5"/>
  <c r="T1212" i="5"/>
  <c r="S1212" i="5"/>
  <c r="X1211" i="5"/>
  <c r="V1211" i="5"/>
  <c r="T1211" i="5"/>
  <c r="S1211" i="5"/>
  <c r="X1210" i="5"/>
  <c r="V1210" i="5"/>
  <c r="T1210" i="5"/>
  <c r="S1210" i="5"/>
  <c r="X1209" i="5"/>
  <c r="V1209" i="5"/>
  <c r="T1209" i="5"/>
  <c r="S1209" i="5"/>
  <c r="X1208" i="5"/>
  <c r="V1208" i="5"/>
  <c r="T1208" i="5"/>
  <c r="S1208" i="5"/>
  <c r="X1207" i="5"/>
  <c r="V1207" i="5"/>
  <c r="T1207" i="5"/>
  <c r="S1207" i="5"/>
  <c r="X1206" i="5"/>
  <c r="V1206" i="5"/>
  <c r="T1206" i="5"/>
  <c r="S1206" i="5"/>
  <c r="X1205" i="5"/>
  <c r="V1205" i="5"/>
  <c r="T1205" i="5"/>
  <c r="S1205" i="5"/>
  <c r="X1204" i="5"/>
  <c r="V1204" i="5"/>
  <c r="T1204" i="5"/>
  <c r="S1204" i="5"/>
  <c r="X1203" i="5"/>
  <c r="V1203" i="5"/>
  <c r="T1203" i="5"/>
  <c r="S1203" i="5"/>
  <c r="X1202" i="5"/>
  <c r="V1202" i="5"/>
  <c r="T1202" i="5"/>
  <c r="S1202" i="5"/>
  <c r="X1201" i="5"/>
  <c r="V1201" i="5"/>
  <c r="T1201" i="5"/>
  <c r="S1201" i="5"/>
  <c r="X1200" i="5"/>
  <c r="V1200" i="5"/>
  <c r="T1200" i="5"/>
  <c r="S1200" i="5"/>
  <c r="X1199" i="5"/>
  <c r="V1199" i="5"/>
  <c r="T1199" i="5"/>
  <c r="S1199" i="5"/>
  <c r="X1198" i="5"/>
  <c r="V1198" i="5"/>
  <c r="T1198" i="5"/>
  <c r="S1198" i="5"/>
  <c r="X1197" i="5"/>
  <c r="V1197" i="5"/>
  <c r="T1197" i="5"/>
  <c r="S1197" i="5"/>
  <c r="X1196" i="5"/>
  <c r="V1196" i="5"/>
  <c r="T1196" i="5"/>
  <c r="S1196" i="5"/>
  <c r="X1195" i="5"/>
  <c r="V1195" i="5"/>
  <c r="T1195" i="5"/>
  <c r="S1195" i="5"/>
  <c r="X1194" i="5"/>
  <c r="V1194" i="5"/>
  <c r="T1194" i="5"/>
  <c r="S1194" i="5"/>
  <c r="X1193" i="5"/>
  <c r="V1193" i="5"/>
  <c r="T1193" i="5"/>
  <c r="S1193" i="5"/>
  <c r="X1192" i="5"/>
  <c r="V1192" i="5"/>
  <c r="T1192" i="5"/>
  <c r="S1192" i="5"/>
  <c r="X1191" i="5"/>
  <c r="V1191" i="5"/>
  <c r="T1191" i="5"/>
  <c r="S1191" i="5"/>
  <c r="X1190" i="5"/>
  <c r="V1190" i="5"/>
  <c r="T1190" i="5"/>
  <c r="S1190" i="5"/>
  <c r="X1189" i="5"/>
  <c r="V1189" i="5"/>
  <c r="T1189" i="5"/>
  <c r="S1189" i="5"/>
  <c r="X1188" i="5"/>
  <c r="V1188" i="5"/>
  <c r="T1188" i="5"/>
  <c r="S1188" i="5"/>
  <c r="X1187" i="5"/>
  <c r="V1187" i="5"/>
  <c r="T1187" i="5"/>
  <c r="S1187" i="5"/>
  <c r="X1186" i="5"/>
  <c r="V1186" i="5"/>
  <c r="T1186" i="5"/>
  <c r="S1186" i="5"/>
  <c r="X1185" i="5"/>
  <c r="V1185" i="5"/>
  <c r="T1185" i="5"/>
  <c r="S1185" i="5"/>
  <c r="X1184" i="5"/>
  <c r="V1184" i="5"/>
  <c r="T1184" i="5"/>
  <c r="S1184" i="5"/>
  <c r="X1183" i="5"/>
  <c r="V1183" i="5"/>
  <c r="T1183" i="5"/>
  <c r="S1183" i="5"/>
  <c r="X1182" i="5"/>
  <c r="V1182" i="5"/>
  <c r="T1182" i="5"/>
  <c r="S1182" i="5"/>
  <c r="X1181" i="5"/>
  <c r="V1181" i="5"/>
  <c r="T1181" i="5"/>
  <c r="S1181" i="5"/>
  <c r="X1180" i="5"/>
  <c r="V1180" i="5"/>
  <c r="T1180" i="5"/>
  <c r="S1180" i="5"/>
  <c r="X1179" i="5"/>
  <c r="V1179" i="5"/>
  <c r="T1179" i="5"/>
  <c r="S1179" i="5"/>
  <c r="X1178" i="5"/>
  <c r="V1178" i="5"/>
  <c r="T1178" i="5"/>
  <c r="S1178" i="5"/>
  <c r="X1177" i="5"/>
  <c r="V1177" i="5"/>
  <c r="T1177" i="5"/>
  <c r="S1177" i="5"/>
  <c r="X1176" i="5"/>
  <c r="V1176" i="5"/>
  <c r="T1176" i="5"/>
  <c r="S1176" i="5"/>
  <c r="X1175" i="5"/>
  <c r="V1175" i="5"/>
  <c r="T1175" i="5"/>
  <c r="S1175" i="5"/>
  <c r="X1174" i="5"/>
  <c r="V1174" i="5"/>
  <c r="T1174" i="5"/>
  <c r="S1174" i="5"/>
  <c r="X1173" i="5"/>
  <c r="V1173" i="5"/>
  <c r="T1173" i="5"/>
  <c r="S1173" i="5"/>
  <c r="X1172" i="5"/>
  <c r="V1172" i="5"/>
  <c r="T1172" i="5"/>
  <c r="S1172" i="5"/>
  <c r="X1171" i="5"/>
  <c r="V1171" i="5"/>
  <c r="T1171" i="5"/>
  <c r="S1171" i="5"/>
  <c r="X1170" i="5"/>
  <c r="V1170" i="5"/>
  <c r="T1170" i="5"/>
  <c r="S1170" i="5"/>
  <c r="X1169" i="5"/>
  <c r="V1169" i="5"/>
  <c r="T1169" i="5"/>
  <c r="S1169" i="5"/>
  <c r="X1168" i="5"/>
  <c r="V1168" i="5"/>
  <c r="T1168" i="5"/>
  <c r="S1168" i="5"/>
  <c r="X1167" i="5"/>
  <c r="V1167" i="5"/>
  <c r="T1167" i="5"/>
  <c r="S1167" i="5"/>
  <c r="X1166" i="5"/>
  <c r="V1166" i="5"/>
  <c r="T1166" i="5"/>
  <c r="S1166" i="5"/>
  <c r="X1165" i="5"/>
  <c r="V1165" i="5"/>
  <c r="T1165" i="5"/>
  <c r="S1165" i="5"/>
  <c r="X1164" i="5"/>
  <c r="V1164" i="5"/>
  <c r="T1164" i="5"/>
  <c r="S1164" i="5"/>
  <c r="X1163" i="5"/>
  <c r="V1163" i="5"/>
  <c r="T1163" i="5"/>
  <c r="S1163" i="5"/>
  <c r="X1162" i="5"/>
  <c r="V1162" i="5"/>
  <c r="T1162" i="5"/>
  <c r="S1162" i="5"/>
  <c r="X1161" i="5"/>
  <c r="V1161" i="5"/>
  <c r="T1161" i="5"/>
  <c r="S1161" i="5"/>
  <c r="X1160" i="5"/>
  <c r="V1160" i="5"/>
  <c r="T1160" i="5"/>
  <c r="S1160" i="5"/>
  <c r="X1159" i="5"/>
  <c r="V1159" i="5"/>
  <c r="T1159" i="5"/>
  <c r="S1159" i="5"/>
  <c r="X1158" i="5"/>
  <c r="V1158" i="5"/>
  <c r="T1158" i="5"/>
  <c r="S1158" i="5"/>
  <c r="X1157" i="5"/>
  <c r="V1157" i="5"/>
  <c r="T1157" i="5"/>
  <c r="S1157" i="5"/>
  <c r="X1156" i="5"/>
  <c r="V1156" i="5"/>
  <c r="T1156" i="5"/>
  <c r="S1156" i="5"/>
  <c r="X1155" i="5"/>
  <c r="V1155" i="5"/>
  <c r="T1155" i="5"/>
  <c r="S1155" i="5"/>
  <c r="X1154" i="5"/>
  <c r="V1154" i="5"/>
  <c r="T1154" i="5"/>
  <c r="S1154" i="5"/>
  <c r="X1153" i="5"/>
  <c r="V1153" i="5"/>
  <c r="T1153" i="5"/>
  <c r="S1153" i="5"/>
  <c r="X1152" i="5"/>
  <c r="V1152" i="5"/>
  <c r="T1152" i="5"/>
  <c r="S1152" i="5"/>
  <c r="X1151" i="5"/>
  <c r="V1151" i="5"/>
  <c r="T1151" i="5"/>
  <c r="S1151" i="5"/>
  <c r="X1150" i="5"/>
  <c r="V1150" i="5"/>
  <c r="T1150" i="5"/>
  <c r="S1150" i="5"/>
  <c r="X1149" i="5"/>
  <c r="V1149" i="5"/>
  <c r="T1149" i="5"/>
  <c r="S1149" i="5"/>
  <c r="X1148" i="5"/>
  <c r="V1148" i="5"/>
  <c r="T1148" i="5"/>
  <c r="S1148" i="5"/>
  <c r="X1147" i="5"/>
  <c r="V1147" i="5"/>
  <c r="T1147" i="5"/>
  <c r="S1147" i="5"/>
  <c r="X1146" i="5"/>
  <c r="V1146" i="5"/>
  <c r="T1146" i="5"/>
  <c r="S1146" i="5"/>
  <c r="X1145" i="5"/>
  <c r="V1145" i="5"/>
  <c r="T1145" i="5"/>
  <c r="S1145" i="5"/>
  <c r="X1144" i="5"/>
  <c r="V1144" i="5"/>
  <c r="T1144" i="5"/>
  <c r="S1144" i="5"/>
  <c r="X1143" i="5"/>
  <c r="V1143" i="5"/>
  <c r="T1143" i="5"/>
  <c r="S1143" i="5"/>
  <c r="X1142" i="5"/>
  <c r="V1142" i="5"/>
  <c r="T1142" i="5"/>
  <c r="S1142" i="5"/>
  <c r="X1141" i="5"/>
  <c r="V1141" i="5"/>
  <c r="T1141" i="5"/>
  <c r="S1141" i="5"/>
  <c r="X1140" i="5"/>
  <c r="V1140" i="5"/>
  <c r="T1140" i="5"/>
  <c r="S1140" i="5"/>
  <c r="X1139" i="5"/>
  <c r="V1139" i="5"/>
  <c r="T1139" i="5"/>
  <c r="S1139" i="5"/>
  <c r="X1138" i="5"/>
  <c r="V1138" i="5"/>
  <c r="T1138" i="5"/>
  <c r="S1138" i="5"/>
  <c r="X1137" i="5"/>
  <c r="V1137" i="5"/>
  <c r="T1137" i="5"/>
  <c r="S1137" i="5"/>
  <c r="X1136" i="5"/>
  <c r="V1136" i="5"/>
  <c r="T1136" i="5"/>
  <c r="S1136" i="5"/>
  <c r="X1135" i="5"/>
  <c r="V1135" i="5"/>
  <c r="T1135" i="5"/>
  <c r="S1135" i="5"/>
  <c r="X1134" i="5"/>
  <c r="V1134" i="5"/>
  <c r="T1134" i="5"/>
  <c r="S1134" i="5"/>
  <c r="X1133" i="5"/>
  <c r="V1133" i="5"/>
  <c r="T1133" i="5"/>
  <c r="S1133" i="5"/>
  <c r="X1132" i="5"/>
  <c r="V1132" i="5"/>
  <c r="T1132" i="5"/>
  <c r="S1132" i="5"/>
  <c r="X1131" i="5"/>
  <c r="V1131" i="5"/>
  <c r="T1131" i="5"/>
  <c r="S1131" i="5"/>
  <c r="X1130" i="5"/>
  <c r="V1130" i="5"/>
  <c r="T1130" i="5"/>
  <c r="S1130" i="5"/>
  <c r="X1129" i="5"/>
  <c r="V1129" i="5"/>
  <c r="T1129" i="5"/>
  <c r="S1129" i="5"/>
  <c r="X1128" i="5"/>
  <c r="V1128" i="5"/>
  <c r="T1128" i="5"/>
  <c r="S1128" i="5"/>
  <c r="X1127" i="5"/>
  <c r="V1127" i="5"/>
  <c r="T1127" i="5"/>
  <c r="S1127" i="5"/>
  <c r="X1126" i="5"/>
  <c r="V1126" i="5"/>
  <c r="T1126" i="5"/>
  <c r="S1126" i="5"/>
  <c r="X1125" i="5"/>
  <c r="V1125" i="5"/>
  <c r="T1125" i="5"/>
  <c r="S1125" i="5"/>
  <c r="X1124" i="5"/>
  <c r="V1124" i="5"/>
  <c r="T1124" i="5"/>
  <c r="S1124" i="5"/>
  <c r="X1123" i="5"/>
  <c r="V1123" i="5"/>
  <c r="T1123" i="5"/>
  <c r="S1123" i="5"/>
  <c r="X1122" i="5"/>
  <c r="V1122" i="5"/>
  <c r="T1122" i="5"/>
  <c r="S1122" i="5"/>
  <c r="X1121" i="5"/>
  <c r="V1121" i="5"/>
  <c r="T1121" i="5"/>
  <c r="S1121" i="5"/>
  <c r="X1120" i="5"/>
  <c r="V1120" i="5"/>
  <c r="T1120" i="5"/>
  <c r="S1120" i="5"/>
  <c r="X1119" i="5"/>
  <c r="V1119" i="5"/>
  <c r="T1119" i="5"/>
  <c r="S1119" i="5"/>
  <c r="X1118" i="5"/>
  <c r="V1118" i="5"/>
  <c r="T1118" i="5"/>
  <c r="S1118" i="5"/>
  <c r="X1117" i="5"/>
  <c r="V1117" i="5"/>
  <c r="T1117" i="5"/>
  <c r="S1117" i="5"/>
  <c r="X1116" i="5"/>
  <c r="V1116" i="5"/>
  <c r="T1116" i="5"/>
  <c r="S1116" i="5"/>
  <c r="X1115" i="5"/>
  <c r="V1115" i="5"/>
  <c r="T1115" i="5"/>
  <c r="S1115" i="5"/>
  <c r="X1114" i="5"/>
  <c r="V1114" i="5"/>
  <c r="T1114" i="5"/>
  <c r="S1114" i="5"/>
  <c r="X1113" i="5"/>
  <c r="V1113" i="5"/>
  <c r="T1113" i="5"/>
  <c r="S1113" i="5"/>
  <c r="X1112" i="5"/>
  <c r="V1112" i="5"/>
  <c r="T1112" i="5"/>
  <c r="S1112" i="5"/>
  <c r="X1111" i="5"/>
  <c r="V1111" i="5"/>
  <c r="T1111" i="5"/>
  <c r="S1111" i="5"/>
  <c r="X1110" i="5"/>
  <c r="V1110" i="5"/>
  <c r="T1110" i="5"/>
  <c r="S1110" i="5"/>
  <c r="X1109" i="5"/>
  <c r="V1109" i="5"/>
  <c r="T1109" i="5"/>
  <c r="S1109" i="5"/>
  <c r="X1108" i="5"/>
  <c r="V1108" i="5"/>
  <c r="T1108" i="5"/>
  <c r="S1108" i="5"/>
  <c r="X1107" i="5"/>
  <c r="V1107" i="5"/>
  <c r="T1107" i="5"/>
  <c r="S1107" i="5"/>
  <c r="X1106" i="5"/>
  <c r="V1106" i="5"/>
  <c r="T1106" i="5"/>
  <c r="S1106" i="5"/>
  <c r="X1105" i="5"/>
  <c r="V1105" i="5"/>
  <c r="T1105" i="5"/>
  <c r="S1105" i="5"/>
  <c r="X1104" i="5"/>
  <c r="V1104" i="5"/>
  <c r="T1104" i="5"/>
  <c r="S1104" i="5"/>
  <c r="X1103" i="5"/>
  <c r="V1103" i="5"/>
  <c r="T1103" i="5"/>
  <c r="S1103" i="5"/>
  <c r="X1102" i="5"/>
  <c r="V1102" i="5"/>
  <c r="T1102" i="5"/>
  <c r="S1102" i="5"/>
  <c r="X1101" i="5"/>
  <c r="V1101" i="5"/>
  <c r="T1101" i="5"/>
  <c r="S1101" i="5"/>
  <c r="X1100" i="5"/>
  <c r="V1100" i="5"/>
  <c r="T1100" i="5"/>
  <c r="S1100" i="5"/>
  <c r="X1099" i="5"/>
  <c r="V1099" i="5"/>
  <c r="T1099" i="5"/>
  <c r="S1099" i="5"/>
  <c r="X1098" i="5"/>
  <c r="V1098" i="5"/>
  <c r="T1098" i="5"/>
  <c r="S1098" i="5"/>
  <c r="X1097" i="5"/>
  <c r="V1097" i="5"/>
  <c r="T1097" i="5"/>
  <c r="S1097" i="5"/>
  <c r="X1096" i="5"/>
  <c r="V1096" i="5"/>
  <c r="T1096" i="5"/>
  <c r="S1096" i="5"/>
  <c r="X1095" i="5"/>
  <c r="V1095" i="5"/>
  <c r="T1095" i="5"/>
  <c r="S1095" i="5"/>
  <c r="X1094" i="5"/>
  <c r="V1094" i="5"/>
  <c r="T1094" i="5"/>
  <c r="S1094" i="5"/>
  <c r="X1093" i="5"/>
  <c r="V1093" i="5"/>
  <c r="T1093" i="5"/>
  <c r="S1093" i="5"/>
  <c r="X1092" i="5"/>
  <c r="V1092" i="5"/>
  <c r="T1092" i="5"/>
  <c r="S1092" i="5"/>
  <c r="X1091" i="5"/>
  <c r="V1091" i="5"/>
  <c r="T1091" i="5"/>
  <c r="S1091" i="5"/>
  <c r="X1090" i="5"/>
  <c r="V1090" i="5"/>
  <c r="T1090" i="5"/>
  <c r="S1090" i="5"/>
  <c r="X1089" i="5"/>
  <c r="V1089" i="5"/>
  <c r="T1089" i="5"/>
  <c r="S1089" i="5"/>
  <c r="X1088" i="5"/>
  <c r="V1088" i="5"/>
  <c r="T1088" i="5"/>
  <c r="S1088" i="5"/>
  <c r="X1087" i="5"/>
  <c r="V1087" i="5"/>
  <c r="T1087" i="5"/>
  <c r="S1087" i="5"/>
  <c r="X1086" i="5"/>
  <c r="V1086" i="5"/>
  <c r="T1086" i="5"/>
  <c r="S1086" i="5"/>
  <c r="X1085" i="5"/>
  <c r="V1085" i="5"/>
  <c r="T1085" i="5"/>
  <c r="S1085" i="5"/>
  <c r="X1084" i="5"/>
  <c r="V1084" i="5"/>
  <c r="T1084" i="5"/>
  <c r="S1084" i="5"/>
  <c r="X1083" i="5"/>
  <c r="V1083" i="5"/>
  <c r="T1083" i="5"/>
  <c r="S1083" i="5"/>
  <c r="X1082" i="5"/>
  <c r="V1082" i="5"/>
  <c r="T1082" i="5"/>
  <c r="S1082" i="5"/>
  <c r="X1081" i="5"/>
  <c r="V1081" i="5"/>
  <c r="T1081" i="5"/>
  <c r="S1081" i="5"/>
  <c r="X1080" i="5"/>
  <c r="V1080" i="5"/>
  <c r="T1080" i="5"/>
  <c r="S1080" i="5"/>
  <c r="X1079" i="5"/>
  <c r="V1079" i="5"/>
  <c r="T1079" i="5"/>
  <c r="S1079" i="5"/>
  <c r="X1078" i="5"/>
  <c r="V1078" i="5"/>
  <c r="T1078" i="5"/>
  <c r="S1078" i="5"/>
  <c r="X1077" i="5"/>
  <c r="V1077" i="5"/>
  <c r="T1077" i="5"/>
  <c r="S1077" i="5"/>
  <c r="X1076" i="5"/>
  <c r="V1076" i="5"/>
  <c r="T1076" i="5"/>
  <c r="S1076" i="5"/>
  <c r="X1075" i="5"/>
  <c r="V1075" i="5"/>
  <c r="T1075" i="5"/>
  <c r="S1075" i="5"/>
  <c r="X1074" i="5"/>
  <c r="V1074" i="5"/>
  <c r="T1074" i="5"/>
  <c r="S1074" i="5"/>
  <c r="X1073" i="5"/>
  <c r="V1073" i="5"/>
  <c r="T1073" i="5"/>
  <c r="S1073" i="5"/>
  <c r="X1072" i="5"/>
  <c r="V1072" i="5"/>
  <c r="T1072" i="5"/>
  <c r="S1072" i="5"/>
  <c r="X1071" i="5"/>
  <c r="V1071" i="5"/>
  <c r="T1071" i="5"/>
  <c r="S1071" i="5"/>
  <c r="X1070" i="5"/>
  <c r="V1070" i="5"/>
  <c r="T1070" i="5"/>
  <c r="S1070" i="5"/>
  <c r="X1069" i="5"/>
  <c r="V1069" i="5"/>
  <c r="T1069" i="5"/>
  <c r="S1069" i="5"/>
  <c r="X1068" i="5"/>
  <c r="V1068" i="5"/>
  <c r="T1068" i="5"/>
  <c r="S1068" i="5"/>
  <c r="X1067" i="5"/>
  <c r="V1067" i="5"/>
  <c r="T1067" i="5"/>
  <c r="S1067" i="5"/>
  <c r="X1066" i="5"/>
  <c r="V1066" i="5"/>
  <c r="T1066" i="5"/>
  <c r="S1066" i="5"/>
  <c r="X1065" i="5"/>
  <c r="V1065" i="5"/>
  <c r="T1065" i="5"/>
  <c r="S1065" i="5"/>
  <c r="X1064" i="5"/>
  <c r="V1064" i="5"/>
  <c r="T1064" i="5"/>
  <c r="S1064" i="5"/>
  <c r="X1063" i="5"/>
  <c r="V1063" i="5"/>
  <c r="T1063" i="5"/>
  <c r="S1063" i="5"/>
  <c r="X1062" i="5"/>
  <c r="V1062" i="5"/>
  <c r="T1062" i="5"/>
  <c r="S1062" i="5"/>
  <c r="X1061" i="5"/>
  <c r="V1061" i="5"/>
  <c r="T1061" i="5"/>
  <c r="S1061" i="5"/>
  <c r="X1060" i="5"/>
  <c r="V1060" i="5"/>
  <c r="T1060" i="5"/>
  <c r="S1060" i="5"/>
  <c r="X1059" i="5"/>
  <c r="V1059" i="5"/>
  <c r="T1059" i="5"/>
  <c r="S1059" i="5"/>
  <c r="X1058" i="5"/>
  <c r="V1058" i="5"/>
  <c r="T1058" i="5"/>
  <c r="S1058" i="5"/>
  <c r="X1057" i="5"/>
  <c r="V1057" i="5"/>
  <c r="T1057" i="5"/>
  <c r="S1057" i="5"/>
  <c r="X1056" i="5"/>
  <c r="V1056" i="5"/>
  <c r="T1056" i="5"/>
  <c r="S1056" i="5"/>
  <c r="X1055" i="5"/>
  <c r="V1055" i="5"/>
  <c r="T1055" i="5"/>
  <c r="S1055" i="5"/>
  <c r="X1054" i="5"/>
  <c r="V1054" i="5"/>
  <c r="T1054" i="5"/>
  <c r="S1054" i="5"/>
  <c r="X1053" i="5"/>
  <c r="V1053" i="5"/>
  <c r="T1053" i="5"/>
  <c r="S1053" i="5"/>
  <c r="X1052" i="5"/>
  <c r="V1052" i="5"/>
  <c r="T1052" i="5"/>
  <c r="S1052" i="5"/>
  <c r="X1051" i="5"/>
  <c r="V1051" i="5"/>
  <c r="T1051" i="5"/>
  <c r="S1051" i="5"/>
  <c r="X1050" i="5"/>
  <c r="V1050" i="5"/>
  <c r="T1050" i="5"/>
  <c r="S1050" i="5"/>
  <c r="X1049" i="5"/>
  <c r="V1049" i="5"/>
  <c r="T1049" i="5"/>
  <c r="S1049" i="5"/>
  <c r="X1048" i="5"/>
  <c r="V1048" i="5"/>
  <c r="T1048" i="5"/>
  <c r="S1048" i="5"/>
  <c r="X1047" i="5"/>
  <c r="V1047" i="5"/>
  <c r="T1047" i="5"/>
  <c r="S1047" i="5"/>
  <c r="X1046" i="5"/>
  <c r="V1046" i="5"/>
  <c r="T1046" i="5"/>
  <c r="S1046" i="5"/>
  <c r="X1045" i="5"/>
  <c r="V1045" i="5"/>
  <c r="T1045" i="5"/>
  <c r="S1045" i="5"/>
  <c r="X1044" i="5"/>
  <c r="V1044" i="5"/>
  <c r="T1044" i="5"/>
  <c r="S1044" i="5"/>
  <c r="X1043" i="5"/>
  <c r="V1043" i="5"/>
  <c r="T1043" i="5"/>
  <c r="S1043" i="5"/>
  <c r="X1042" i="5"/>
  <c r="V1042" i="5"/>
  <c r="T1042" i="5"/>
  <c r="S1042" i="5"/>
  <c r="X1041" i="5"/>
  <c r="V1041" i="5"/>
  <c r="T1041" i="5"/>
  <c r="S1041" i="5"/>
  <c r="X1040" i="5"/>
  <c r="V1040" i="5"/>
  <c r="T1040" i="5"/>
  <c r="S1040" i="5"/>
  <c r="X1039" i="5"/>
  <c r="V1039" i="5"/>
  <c r="T1039" i="5"/>
  <c r="S1039" i="5"/>
  <c r="X1038" i="5"/>
  <c r="V1038" i="5"/>
  <c r="T1038" i="5"/>
  <c r="S1038" i="5"/>
  <c r="X1037" i="5"/>
  <c r="V1037" i="5"/>
  <c r="T1037" i="5"/>
  <c r="S1037" i="5"/>
  <c r="X1036" i="5"/>
  <c r="V1036" i="5"/>
  <c r="T1036" i="5"/>
  <c r="S1036" i="5"/>
  <c r="X1035" i="5"/>
  <c r="V1035" i="5"/>
  <c r="T1035" i="5"/>
  <c r="S1035" i="5"/>
  <c r="X1034" i="5"/>
  <c r="V1034" i="5"/>
  <c r="T1034" i="5"/>
  <c r="S1034" i="5"/>
  <c r="X1033" i="5"/>
  <c r="V1033" i="5"/>
  <c r="T1033" i="5"/>
  <c r="S1033" i="5"/>
  <c r="X1032" i="5"/>
  <c r="V1032" i="5"/>
  <c r="T1032" i="5"/>
  <c r="S1032" i="5"/>
  <c r="X1031" i="5"/>
  <c r="V1031" i="5"/>
  <c r="T1031" i="5"/>
  <c r="S1031" i="5"/>
  <c r="X1030" i="5"/>
  <c r="V1030" i="5"/>
  <c r="T1030" i="5"/>
  <c r="S1030" i="5"/>
  <c r="X1029" i="5"/>
  <c r="V1029" i="5"/>
  <c r="T1029" i="5"/>
  <c r="S1029" i="5"/>
  <c r="X1028" i="5"/>
  <c r="V1028" i="5"/>
  <c r="T1028" i="5"/>
  <c r="S1028" i="5"/>
  <c r="X1027" i="5"/>
  <c r="V1027" i="5"/>
  <c r="T1027" i="5"/>
  <c r="S1027" i="5"/>
  <c r="X1026" i="5"/>
  <c r="V1026" i="5"/>
  <c r="T1026" i="5"/>
  <c r="S1026" i="5"/>
  <c r="X1025" i="5"/>
  <c r="V1025" i="5"/>
  <c r="T1025" i="5"/>
  <c r="S1025" i="5"/>
  <c r="X1024" i="5"/>
  <c r="V1024" i="5"/>
  <c r="T1024" i="5"/>
  <c r="S1024" i="5"/>
  <c r="X1023" i="5"/>
  <c r="V1023" i="5"/>
  <c r="T1023" i="5"/>
  <c r="S1023" i="5"/>
  <c r="X1022" i="5"/>
  <c r="V1022" i="5"/>
  <c r="T1022" i="5"/>
  <c r="S1022" i="5"/>
  <c r="X1021" i="5"/>
  <c r="V1021" i="5"/>
  <c r="T1021" i="5"/>
  <c r="S1021" i="5"/>
  <c r="X1020" i="5"/>
  <c r="V1020" i="5"/>
  <c r="T1020" i="5"/>
  <c r="S1020" i="5"/>
  <c r="X1019" i="5"/>
  <c r="V1019" i="5"/>
  <c r="T1019" i="5"/>
  <c r="S1019" i="5"/>
  <c r="X1018" i="5"/>
  <c r="V1018" i="5"/>
  <c r="T1018" i="5"/>
  <c r="S1018" i="5"/>
  <c r="X1017" i="5"/>
  <c r="V1017" i="5"/>
  <c r="T1017" i="5"/>
  <c r="S1017" i="5"/>
  <c r="X1016" i="5"/>
  <c r="V1016" i="5"/>
  <c r="T1016" i="5"/>
  <c r="S1016" i="5"/>
  <c r="X1015" i="5"/>
  <c r="V1015" i="5"/>
  <c r="T1015" i="5"/>
  <c r="S1015" i="5"/>
  <c r="X1014" i="5"/>
  <c r="V1014" i="5"/>
  <c r="T1014" i="5"/>
  <c r="S1014" i="5"/>
  <c r="X1013" i="5"/>
  <c r="V1013" i="5"/>
  <c r="T1013" i="5"/>
  <c r="S1013" i="5"/>
  <c r="X1012" i="5"/>
  <c r="V1012" i="5"/>
  <c r="T1012" i="5"/>
  <c r="S1012" i="5"/>
  <c r="X1011" i="5"/>
  <c r="V1011" i="5"/>
  <c r="T1011" i="5"/>
  <c r="S1011" i="5"/>
  <c r="X1010" i="5"/>
  <c r="V1010" i="5"/>
  <c r="T1010" i="5"/>
  <c r="S1010" i="5"/>
  <c r="X1009" i="5"/>
  <c r="V1009" i="5"/>
  <c r="T1009" i="5"/>
  <c r="S1009" i="5"/>
  <c r="X1008" i="5"/>
  <c r="V1008" i="5"/>
  <c r="T1008" i="5"/>
  <c r="S1008" i="5"/>
  <c r="X1007" i="5"/>
  <c r="V1007" i="5"/>
  <c r="T1007" i="5"/>
  <c r="S1007" i="5"/>
  <c r="X1006" i="5"/>
  <c r="V1006" i="5"/>
  <c r="T1006" i="5"/>
  <c r="S1006" i="5"/>
  <c r="X1005" i="5"/>
  <c r="V1005" i="5"/>
  <c r="T1005" i="5"/>
  <c r="S1005" i="5"/>
  <c r="X1004" i="5"/>
  <c r="V1004" i="5"/>
  <c r="T1004" i="5"/>
  <c r="S1004" i="5"/>
  <c r="X1003" i="5"/>
  <c r="V1003" i="5"/>
  <c r="T1003" i="5"/>
  <c r="S1003" i="5"/>
  <c r="X1002" i="5"/>
  <c r="V1002" i="5"/>
  <c r="T1002" i="5"/>
  <c r="S1002" i="5"/>
  <c r="X1001" i="5"/>
  <c r="V1001" i="5"/>
  <c r="T1001" i="5"/>
  <c r="S1001" i="5"/>
  <c r="X1000" i="5"/>
  <c r="V1000" i="5"/>
  <c r="T1000" i="5"/>
  <c r="S1000" i="5"/>
  <c r="X999" i="5"/>
  <c r="V999" i="5"/>
  <c r="T999" i="5"/>
  <c r="S999" i="5"/>
  <c r="X998" i="5"/>
  <c r="V998" i="5"/>
  <c r="T998" i="5"/>
  <c r="S998" i="5"/>
  <c r="X997" i="5"/>
  <c r="V997" i="5"/>
  <c r="T997" i="5"/>
  <c r="S997" i="5"/>
  <c r="X996" i="5"/>
  <c r="V996" i="5"/>
  <c r="T996" i="5"/>
  <c r="S996" i="5"/>
  <c r="X995" i="5"/>
  <c r="V995" i="5"/>
  <c r="T995" i="5"/>
  <c r="S995" i="5"/>
  <c r="X994" i="5"/>
  <c r="V994" i="5"/>
  <c r="T994" i="5"/>
  <c r="S994" i="5"/>
  <c r="X993" i="5"/>
  <c r="V993" i="5"/>
  <c r="T993" i="5"/>
  <c r="S993" i="5"/>
  <c r="X992" i="5"/>
  <c r="V992" i="5"/>
  <c r="T992" i="5"/>
  <c r="S992" i="5"/>
  <c r="X991" i="5"/>
  <c r="V991" i="5"/>
  <c r="T991" i="5"/>
  <c r="S991" i="5"/>
  <c r="X990" i="5"/>
  <c r="V990" i="5"/>
  <c r="T990" i="5"/>
  <c r="S990" i="5"/>
  <c r="X989" i="5"/>
  <c r="V989" i="5"/>
  <c r="T989" i="5"/>
  <c r="S989" i="5"/>
  <c r="X988" i="5"/>
  <c r="V988" i="5"/>
  <c r="T988" i="5"/>
  <c r="S988" i="5"/>
  <c r="X987" i="5"/>
  <c r="V987" i="5"/>
  <c r="T987" i="5"/>
  <c r="S987" i="5"/>
  <c r="X986" i="5"/>
  <c r="V986" i="5"/>
  <c r="T986" i="5"/>
  <c r="S986" i="5"/>
  <c r="X985" i="5"/>
  <c r="V985" i="5"/>
  <c r="T985" i="5"/>
  <c r="S985" i="5"/>
  <c r="X984" i="5"/>
  <c r="V984" i="5"/>
  <c r="T984" i="5"/>
  <c r="S984" i="5"/>
  <c r="X983" i="5"/>
  <c r="V983" i="5"/>
  <c r="T983" i="5"/>
  <c r="S983" i="5"/>
  <c r="X982" i="5"/>
  <c r="V982" i="5"/>
  <c r="T982" i="5"/>
  <c r="S982" i="5"/>
  <c r="X981" i="5"/>
  <c r="V981" i="5"/>
  <c r="T981" i="5"/>
  <c r="S981" i="5"/>
  <c r="X980" i="5"/>
  <c r="V980" i="5"/>
  <c r="T980" i="5"/>
  <c r="S980" i="5"/>
  <c r="X979" i="5"/>
  <c r="V979" i="5"/>
  <c r="T979" i="5"/>
  <c r="S979" i="5"/>
  <c r="X978" i="5"/>
  <c r="V978" i="5"/>
  <c r="T978" i="5"/>
  <c r="S978" i="5"/>
  <c r="X977" i="5"/>
  <c r="V977" i="5"/>
  <c r="T977" i="5"/>
  <c r="S977" i="5"/>
  <c r="X976" i="5"/>
  <c r="V976" i="5"/>
  <c r="T976" i="5"/>
  <c r="S976" i="5"/>
  <c r="X975" i="5"/>
  <c r="V975" i="5"/>
  <c r="T975" i="5"/>
  <c r="S975" i="5"/>
  <c r="X974" i="5"/>
  <c r="V974" i="5"/>
  <c r="T974" i="5"/>
  <c r="S974" i="5"/>
  <c r="X973" i="5"/>
  <c r="V973" i="5"/>
  <c r="T973" i="5"/>
  <c r="S973" i="5"/>
  <c r="X972" i="5"/>
  <c r="V972" i="5"/>
  <c r="T972" i="5"/>
  <c r="S972" i="5"/>
  <c r="X971" i="5"/>
  <c r="V971" i="5"/>
  <c r="T971" i="5"/>
  <c r="S971" i="5"/>
  <c r="X970" i="5"/>
  <c r="V970" i="5"/>
  <c r="T970" i="5"/>
  <c r="S970" i="5"/>
  <c r="X969" i="5"/>
  <c r="V969" i="5"/>
  <c r="T969" i="5"/>
  <c r="S969" i="5"/>
  <c r="X968" i="5"/>
  <c r="V968" i="5"/>
  <c r="T968" i="5"/>
  <c r="S968" i="5"/>
  <c r="X967" i="5"/>
  <c r="V967" i="5"/>
  <c r="T967" i="5"/>
  <c r="S967" i="5"/>
  <c r="X966" i="5"/>
  <c r="V966" i="5"/>
  <c r="T966" i="5"/>
  <c r="S966" i="5"/>
  <c r="X965" i="5"/>
  <c r="V965" i="5"/>
  <c r="T965" i="5"/>
  <c r="S965" i="5"/>
  <c r="X964" i="5"/>
  <c r="V964" i="5"/>
  <c r="T964" i="5"/>
  <c r="S964" i="5"/>
  <c r="X963" i="5"/>
  <c r="V963" i="5"/>
  <c r="T963" i="5"/>
  <c r="S963" i="5"/>
  <c r="X962" i="5"/>
  <c r="V962" i="5"/>
  <c r="T962" i="5"/>
  <c r="S962" i="5"/>
  <c r="X961" i="5"/>
  <c r="V961" i="5"/>
  <c r="T961" i="5"/>
  <c r="S961" i="5"/>
  <c r="X960" i="5"/>
  <c r="V960" i="5"/>
  <c r="T960" i="5"/>
  <c r="S960" i="5"/>
  <c r="X959" i="5"/>
  <c r="V959" i="5"/>
  <c r="T959" i="5"/>
  <c r="S959" i="5"/>
  <c r="X958" i="5"/>
  <c r="V958" i="5"/>
  <c r="T958" i="5"/>
  <c r="S958" i="5"/>
  <c r="X957" i="5"/>
  <c r="V957" i="5"/>
  <c r="T957" i="5"/>
  <c r="S957" i="5"/>
  <c r="X956" i="5"/>
  <c r="V956" i="5"/>
  <c r="T956" i="5"/>
  <c r="S956" i="5"/>
  <c r="X955" i="5"/>
  <c r="V955" i="5"/>
  <c r="T955" i="5"/>
  <c r="S955" i="5"/>
  <c r="X954" i="5"/>
  <c r="V954" i="5"/>
  <c r="T954" i="5"/>
  <c r="S954" i="5"/>
  <c r="X953" i="5"/>
  <c r="V953" i="5"/>
  <c r="T953" i="5"/>
  <c r="S953" i="5"/>
  <c r="X952" i="5"/>
  <c r="V952" i="5"/>
  <c r="T952" i="5"/>
  <c r="S952" i="5"/>
  <c r="X951" i="5"/>
  <c r="V951" i="5"/>
  <c r="T951" i="5"/>
  <c r="S951" i="5"/>
  <c r="X950" i="5"/>
  <c r="V950" i="5"/>
  <c r="T950" i="5"/>
  <c r="S950" i="5"/>
  <c r="X949" i="5"/>
  <c r="V949" i="5"/>
  <c r="T949" i="5"/>
  <c r="S949" i="5"/>
  <c r="X948" i="5"/>
  <c r="V948" i="5"/>
  <c r="T948" i="5"/>
  <c r="S948" i="5"/>
  <c r="X947" i="5"/>
  <c r="V947" i="5"/>
  <c r="T947" i="5"/>
  <c r="S947" i="5"/>
  <c r="X946" i="5"/>
  <c r="V946" i="5"/>
  <c r="T946" i="5"/>
  <c r="S946" i="5"/>
  <c r="X945" i="5"/>
  <c r="V945" i="5"/>
  <c r="T945" i="5"/>
  <c r="S945" i="5"/>
  <c r="X944" i="5"/>
  <c r="V944" i="5"/>
  <c r="T944" i="5"/>
  <c r="S944" i="5"/>
  <c r="X943" i="5"/>
  <c r="V943" i="5"/>
  <c r="T943" i="5"/>
  <c r="S943" i="5"/>
  <c r="X942" i="5"/>
  <c r="V942" i="5"/>
  <c r="T942" i="5"/>
  <c r="S942" i="5"/>
  <c r="X941" i="5"/>
  <c r="V941" i="5"/>
  <c r="T941" i="5"/>
  <c r="S941" i="5"/>
  <c r="X940" i="5"/>
  <c r="V940" i="5"/>
  <c r="T940" i="5"/>
  <c r="S940" i="5"/>
  <c r="X939" i="5"/>
  <c r="V939" i="5"/>
  <c r="T939" i="5"/>
  <c r="S939" i="5"/>
  <c r="X938" i="5"/>
  <c r="V938" i="5"/>
  <c r="T938" i="5"/>
  <c r="S938" i="5"/>
  <c r="X937" i="5"/>
  <c r="V937" i="5"/>
  <c r="T937" i="5"/>
  <c r="S937" i="5"/>
  <c r="X936" i="5"/>
  <c r="V936" i="5"/>
  <c r="T936" i="5"/>
  <c r="S936" i="5"/>
  <c r="X935" i="5"/>
  <c r="V935" i="5"/>
  <c r="T935" i="5"/>
  <c r="S935" i="5"/>
  <c r="X934" i="5"/>
  <c r="V934" i="5"/>
  <c r="T934" i="5"/>
  <c r="S934" i="5"/>
  <c r="X933" i="5"/>
  <c r="V933" i="5"/>
  <c r="T933" i="5"/>
  <c r="S933" i="5"/>
  <c r="X932" i="5"/>
  <c r="V932" i="5"/>
  <c r="T932" i="5"/>
  <c r="S932" i="5"/>
  <c r="X931" i="5"/>
  <c r="V931" i="5"/>
  <c r="T931" i="5"/>
  <c r="S931" i="5"/>
  <c r="X930" i="5"/>
  <c r="V930" i="5"/>
  <c r="T930" i="5"/>
  <c r="S930" i="5"/>
  <c r="X929" i="5"/>
  <c r="V929" i="5"/>
  <c r="T929" i="5"/>
  <c r="S929" i="5"/>
  <c r="X928" i="5"/>
  <c r="V928" i="5"/>
  <c r="T928" i="5"/>
  <c r="S928" i="5"/>
  <c r="X927" i="5"/>
  <c r="V927" i="5"/>
  <c r="T927" i="5"/>
  <c r="S927" i="5"/>
  <c r="X926" i="5"/>
  <c r="V926" i="5"/>
  <c r="T926" i="5"/>
  <c r="S926" i="5"/>
  <c r="X925" i="5"/>
  <c r="V925" i="5"/>
  <c r="T925" i="5"/>
  <c r="S925" i="5"/>
  <c r="X924" i="5"/>
  <c r="V924" i="5"/>
  <c r="T924" i="5"/>
  <c r="S924" i="5"/>
  <c r="X923" i="5"/>
  <c r="V923" i="5"/>
  <c r="T923" i="5"/>
  <c r="S923" i="5"/>
  <c r="X922" i="5"/>
  <c r="V922" i="5"/>
  <c r="T922" i="5"/>
  <c r="S922" i="5"/>
  <c r="X921" i="5"/>
  <c r="V921" i="5"/>
  <c r="T921" i="5"/>
  <c r="S921" i="5"/>
  <c r="X920" i="5"/>
  <c r="V920" i="5"/>
  <c r="T920" i="5"/>
  <c r="S920" i="5"/>
  <c r="X919" i="5"/>
  <c r="V919" i="5"/>
  <c r="T919" i="5"/>
  <c r="S919" i="5"/>
  <c r="X918" i="5"/>
  <c r="V918" i="5"/>
  <c r="T918" i="5"/>
  <c r="S918" i="5"/>
  <c r="X917" i="5"/>
  <c r="V917" i="5"/>
  <c r="T917" i="5"/>
  <c r="S917" i="5"/>
  <c r="X916" i="5"/>
  <c r="V916" i="5"/>
  <c r="T916" i="5"/>
  <c r="S916" i="5"/>
  <c r="X915" i="5"/>
  <c r="V915" i="5"/>
  <c r="T915" i="5"/>
  <c r="S915" i="5"/>
  <c r="X914" i="5"/>
  <c r="V914" i="5"/>
  <c r="T914" i="5"/>
  <c r="S914" i="5"/>
  <c r="X913" i="5"/>
  <c r="V913" i="5"/>
  <c r="T913" i="5"/>
  <c r="S913" i="5"/>
  <c r="X912" i="5"/>
  <c r="V912" i="5"/>
  <c r="T912" i="5"/>
  <c r="S912" i="5"/>
  <c r="X911" i="5"/>
  <c r="V911" i="5"/>
  <c r="T911" i="5"/>
  <c r="S911" i="5"/>
  <c r="X910" i="5"/>
  <c r="V910" i="5"/>
  <c r="T910" i="5"/>
  <c r="S910" i="5"/>
  <c r="X909" i="5"/>
  <c r="V909" i="5"/>
  <c r="T909" i="5"/>
  <c r="S909" i="5"/>
  <c r="X908" i="5"/>
  <c r="V908" i="5"/>
  <c r="T908" i="5"/>
  <c r="S908" i="5"/>
  <c r="X907" i="5"/>
  <c r="V907" i="5"/>
  <c r="T907" i="5"/>
  <c r="S907" i="5"/>
  <c r="X906" i="5"/>
  <c r="V906" i="5"/>
  <c r="T906" i="5"/>
  <c r="S906" i="5"/>
  <c r="X905" i="5"/>
  <c r="V905" i="5"/>
  <c r="T905" i="5"/>
  <c r="S905" i="5"/>
  <c r="X904" i="5"/>
  <c r="V904" i="5"/>
  <c r="T904" i="5"/>
  <c r="S904" i="5"/>
  <c r="X903" i="5"/>
  <c r="V903" i="5"/>
  <c r="T903" i="5"/>
  <c r="S903" i="5"/>
  <c r="X902" i="5"/>
  <c r="V902" i="5"/>
  <c r="T902" i="5"/>
  <c r="S902" i="5"/>
  <c r="X901" i="5"/>
  <c r="V901" i="5"/>
  <c r="T901" i="5"/>
  <c r="S901" i="5"/>
  <c r="X900" i="5"/>
  <c r="V900" i="5"/>
  <c r="T900" i="5"/>
  <c r="S900" i="5"/>
  <c r="X899" i="5"/>
  <c r="V899" i="5"/>
  <c r="T899" i="5"/>
  <c r="S899" i="5"/>
  <c r="X898" i="5"/>
  <c r="V898" i="5"/>
  <c r="T898" i="5"/>
  <c r="S898" i="5"/>
  <c r="X897" i="5"/>
  <c r="V897" i="5"/>
  <c r="T897" i="5"/>
  <c r="S897" i="5"/>
  <c r="X896" i="5"/>
  <c r="V896" i="5"/>
  <c r="T896" i="5"/>
  <c r="S896" i="5"/>
  <c r="X895" i="5"/>
  <c r="V895" i="5"/>
  <c r="T895" i="5"/>
  <c r="S895" i="5"/>
  <c r="X894" i="5"/>
  <c r="V894" i="5"/>
  <c r="T894" i="5"/>
  <c r="S894" i="5"/>
  <c r="X893" i="5"/>
  <c r="V893" i="5"/>
  <c r="T893" i="5"/>
  <c r="S893" i="5"/>
  <c r="X892" i="5"/>
  <c r="V892" i="5"/>
  <c r="T892" i="5"/>
  <c r="S892" i="5"/>
  <c r="X891" i="5"/>
  <c r="V891" i="5"/>
  <c r="T891" i="5"/>
  <c r="S891" i="5"/>
  <c r="X890" i="5"/>
  <c r="V890" i="5"/>
  <c r="T890" i="5"/>
  <c r="S890" i="5"/>
  <c r="X889" i="5"/>
  <c r="V889" i="5"/>
  <c r="T889" i="5"/>
  <c r="S889" i="5"/>
  <c r="X888" i="5"/>
  <c r="V888" i="5"/>
  <c r="T888" i="5"/>
  <c r="S888" i="5"/>
  <c r="X887" i="5"/>
  <c r="V887" i="5"/>
  <c r="T887" i="5"/>
  <c r="S887" i="5"/>
  <c r="X886" i="5"/>
  <c r="V886" i="5"/>
  <c r="T886" i="5"/>
  <c r="S886" i="5"/>
  <c r="X885" i="5"/>
  <c r="V885" i="5"/>
  <c r="T885" i="5"/>
  <c r="S885" i="5"/>
  <c r="X884" i="5"/>
  <c r="V884" i="5"/>
  <c r="T884" i="5"/>
  <c r="S884" i="5"/>
  <c r="X883" i="5"/>
  <c r="V883" i="5"/>
  <c r="T883" i="5"/>
  <c r="S883" i="5"/>
  <c r="X882" i="5"/>
  <c r="V882" i="5"/>
  <c r="T882" i="5"/>
  <c r="S882" i="5"/>
  <c r="X881" i="5"/>
  <c r="V881" i="5"/>
  <c r="T881" i="5"/>
  <c r="S881" i="5"/>
  <c r="X880" i="5"/>
  <c r="V880" i="5"/>
  <c r="T880" i="5"/>
  <c r="S880" i="5"/>
  <c r="X879" i="5"/>
  <c r="V879" i="5"/>
  <c r="T879" i="5"/>
  <c r="S879" i="5"/>
  <c r="X878" i="5"/>
  <c r="V878" i="5"/>
  <c r="T878" i="5"/>
  <c r="S878" i="5"/>
  <c r="X877" i="5"/>
  <c r="V877" i="5"/>
  <c r="T877" i="5"/>
  <c r="S877" i="5"/>
  <c r="X876" i="5"/>
  <c r="V876" i="5"/>
  <c r="T876" i="5"/>
  <c r="S876" i="5"/>
  <c r="X875" i="5"/>
  <c r="V875" i="5"/>
  <c r="T875" i="5"/>
  <c r="S875" i="5"/>
  <c r="X874" i="5"/>
  <c r="V874" i="5"/>
  <c r="T874" i="5"/>
  <c r="S874" i="5"/>
  <c r="X873" i="5"/>
  <c r="V873" i="5"/>
  <c r="T873" i="5"/>
  <c r="S873" i="5"/>
  <c r="X872" i="5"/>
  <c r="V872" i="5"/>
  <c r="T872" i="5"/>
  <c r="S872" i="5"/>
  <c r="X871" i="5"/>
  <c r="V871" i="5"/>
  <c r="T871" i="5"/>
  <c r="S871" i="5"/>
  <c r="X870" i="5"/>
  <c r="V870" i="5"/>
  <c r="T870" i="5"/>
  <c r="S870" i="5"/>
  <c r="X869" i="5"/>
  <c r="V869" i="5"/>
  <c r="T869" i="5"/>
  <c r="S869" i="5"/>
  <c r="X868" i="5"/>
  <c r="V868" i="5"/>
  <c r="T868" i="5"/>
  <c r="S868" i="5"/>
  <c r="X867" i="5"/>
  <c r="V867" i="5"/>
  <c r="T867" i="5"/>
  <c r="S867" i="5"/>
  <c r="X866" i="5"/>
  <c r="V866" i="5"/>
  <c r="T866" i="5"/>
  <c r="S866" i="5"/>
  <c r="X865" i="5"/>
  <c r="V865" i="5"/>
  <c r="T865" i="5"/>
  <c r="S865" i="5"/>
  <c r="X864" i="5"/>
  <c r="V864" i="5"/>
  <c r="T864" i="5"/>
  <c r="S864" i="5"/>
  <c r="X863" i="5"/>
  <c r="V863" i="5"/>
  <c r="T863" i="5"/>
  <c r="S863" i="5"/>
  <c r="X862" i="5"/>
  <c r="V862" i="5"/>
  <c r="T862" i="5"/>
  <c r="S862" i="5"/>
  <c r="X861" i="5"/>
  <c r="V861" i="5"/>
  <c r="T861" i="5"/>
  <c r="S861" i="5"/>
  <c r="X860" i="5"/>
  <c r="V860" i="5"/>
  <c r="T860" i="5"/>
  <c r="S860" i="5"/>
  <c r="X859" i="5"/>
  <c r="V859" i="5"/>
  <c r="T859" i="5"/>
  <c r="S859" i="5"/>
  <c r="X858" i="5"/>
  <c r="V858" i="5"/>
  <c r="T858" i="5"/>
  <c r="S858" i="5"/>
  <c r="X857" i="5"/>
  <c r="V857" i="5"/>
  <c r="T857" i="5"/>
  <c r="S857" i="5"/>
  <c r="X856" i="5"/>
  <c r="V856" i="5"/>
  <c r="T856" i="5"/>
  <c r="S856" i="5"/>
  <c r="X855" i="5"/>
  <c r="V855" i="5"/>
  <c r="T855" i="5"/>
  <c r="S855" i="5"/>
  <c r="X854" i="5"/>
  <c r="V854" i="5"/>
  <c r="T854" i="5"/>
  <c r="S854" i="5"/>
  <c r="X853" i="5"/>
  <c r="V853" i="5"/>
  <c r="T853" i="5"/>
  <c r="S853" i="5"/>
  <c r="X852" i="5"/>
  <c r="V852" i="5"/>
  <c r="T852" i="5"/>
  <c r="S852" i="5"/>
  <c r="X851" i="5"/>
  <c r="V851" i="5"/>
  <c r="T851" i="5"/>
  <c r="S851" i="5"/>
  <c r="X850" i="5"/>
  <c r="V850" i="5"/>
  <c r="T850" i="5"/>
  <c r="S850" i="5"/>
  <c r="X849" i="5"/>
  <c r="V849" i="5"/>
  <c r="T849" i="5"/>
  <c r="S849" i="5"/>
  <c r="X848" i="5"/>
  <c r="V848" i="5"/>
  <c r="T848" i="5"/>
  <c r="S848" i="5"/>
  <c r="X847" i="5"/>
  <c r="V847" i="5"/>
  <c r="T847" i="5"/>
  <c r="S847" i="5"/>
  <c r="X846" i="5"/>
  <c r="V846" i="5"/>
  <c r="T846" i="5"/>
  <c r="S846" i="5"/>
  <c r="X845" i="5"/>
  <c r="V845" i="5"/>
  <c r="T845" i="5"/>
  <c r="S845" i="5"/>
  <c r="X844" i="5"/>
  <c r="V844" i="5"/>
  <c r="T844" i="5"/>
  <c r="S844" i="5"/>
  <c r="X843" i="5"/>
  <c r="V843" i="5"/>
  <c r="T843" i="5"/>
  <c r="S843" i="5"/>
  <c r="X842" i="5"/>
  <c r="V842" i="5"/>
  <c r="T842" i="5"/>
  <c r="S842" i="5"/>
  <c r="X841" i="5"/>
  <c r="V841" i="5"/>
  <c r="T841" i="5"/>
  <c r="S841" i="5"/>
  <c r="X840" i="5"/>
  <c r="V840" i="5"/>
  <c r="T840" i="5"/>
  <c r="S840" i="5"/>
  <c r="X839" i="5"/>
  <c r="V839" i="5"/>
  <c r="T839" i="5"/>
  <c r="S839" i="5"/>
  <c r="X838" i="5"/>
  <c r="V838" i="5"/>
  <c r="T838" i="5"/>
  <c r="S838" i="5"/>
  <c r="X837" i="5"/>
  <c r="V837" i="5"/>
  <c r="T837" i="5"/>
  <c r="S837" i="5"/>
  <c r="X836" i="5"/>
  <c r="V836" i="5"/>
  <c r="T836" i="5"/>
  <c r="S836" i="5"/>
  <c r="X835" i="5"/>
  <c r="V835" i="5"/>
  <c r="T835" i="5"/>
  <c r="S835" i="5"/>
  <c r="X834" i="5"/>
  <c r="V834" i="5"/>
  <c r="T834" i="5"/>
  <c r="S834" i="5"/>
  <c r="X833" i="5"/>
  <c r="V833" i="5"/>
  <c r="T833" i="5"/>
  <c r="S833" i="5"/>
  <c r="X832" i="5"/>
  <c r="V832" i="5"/>
  <c r="T832" i="5"/>
  <c r="S832" i="5"/>
  <c r="X831" i="5"/>
  <c r="V831" i="5"/>
  <c r="T831" i="5"/>
  <c r="S831" i="5"/>
  <c r="X830" i="5"/>
  <c r="V830" i="5"/>
  <c r="T830" i="5"/>
  <c r="S830" i="5"/>
  <c r="X829" i="5"/>
  <c r="V829" i="5"/>
  <c r="T829" i="5"/>
  <c r="S829" i="5"/>
  <c r="X828" i="5"/>
  <c r="V828" i="5"/>
  <c r="T828" i="5"/>
  <c r="S828" i="5"/>
  <c r="X827" i="5"/>
  <c r="V827" i="5"/>
  <c r="T827" i="5"/>
  <c r="S827" i="5"/>
  <c r="X826" i="5"/>
  <c r="V826" i="5"/>
  <c r="T826" i="5"/>
  <c r="S826" i="5"/>
  <c r="X825" i="5"/>
  <c r="V825" i="5"/>
  <c r="T825" i="5"/>
  <c r="S825" i="5"/>
  <c r="X824" i="5"/>
  <c r="V824" i="5"/>
  <c r="T824" i="5"/>
  <c r="S824" i="5"/>
  <c r="X823" i="5"/>
  <c r="V823" i="5"/>
  <c r="T823" i="5"/>
  <c r="S823" i="5"/>
  <c r="X822" i="5"/>
  <c r="V822" i="5"/>
  <c r="T822" i="5"/>
  <c r="S822" i="5"/>
  <c r="X821" i="5"/>
  <c r="V821" i="5"/>
  <c r="T821" i="5"/>
  <c r="S821" i="5"/>
  <c r="X820" i="5"/>
  <c r="V820" i="5"/>
  <c r="T820" i="5"/>
  <c r="S820" i="5"/>
  <c r="X819" i="5"/>
  <c r="V819" i="5"/>
  <c r="T819" i="5"/>
  <c r="S819" i="5"/>
  <c r="X818" i="5"/>
  <c r="V818" i="5"/>
  <c r="T818" i="5"/>
  <c r="S818" i="5"/>
  <c r="X817" i="5"/>
  <c r="V817" i="5"/>
  <c r="T817" i="5"/>
  <c r="S817" i="5"/>
  <c r="X816" i="5"/>
  <c r="V816" i="5"/>
  <c r="T816" i="5"/>
  <c r="S816" i="5"/>
  <c r="X815" i="5"/>
  <c r="V815" i="5"/>
  <c r="T815" i="5"/>
  <c r="S815" i="5"/>
  <c r="X814" i="5"/>
  <c r="V814" i="5"/>
  <c r="T814" i="5"/>
  <c r="S814" i="5"/>
  <c r="X813" i="5"/>
  <c r="V813" i="5"/>
  <c r="T813" i="5"/>
  <c r="S813" i="5"/>
  <c r="X812" i="5"/>
  <c r="V812" i="5"/>
  <c r="T812" i="5"/>
  <c r="S812" i="5"/>
  <c r="X811" i="5"/>
  <c r="V811" i="5"/>
  <c r="T811" i="5"/>
  <c r="S811" i="5"/>
  <c r="X810" i="5"/>
  <c r="V810" i="5"/>
  <c r="T810" i="5"/>
  <c r="S810" i="5"/>
  <c r="X809" i="5"/>
  <c r="V809" i="5"/>
  <c r="T809" i="5"/>
  <c r="S809" i="5"/>
  <c r="X808" i="5"/>
  <c r="V808" i="5"/>
  <c r="T808" i="5"/>
  <c r="S808" i="5"/>
  <c r="X807" i="5"/>
  <c r="V807" i="5"/>
  <c r="T807" i="5"/>
  <c r="S807" i="5"/>
  <c r="X806" i="5"/>
  <c r="V806" i="5"/>
  <c r="T806" i="5"/>
  <c r="S806" i="5"/>
  <c r="X805" i="5"/>
  <c r="V805" i="5"/>
  <c r="T805" i="5"/>
  <c r="S805" i="5"/>
  <c r="X804" i="5"/>
  <c r="V804" i="5"/>
  <c r="T804" i="5"/>
  <c r="S804" i="5"/>
  <c r="X803" i="5"/>
  <c r="V803" i="5"/>
  <c r="T803" i="5"/>
  <c r="S803" i="5"/>
  <c r="X802" i="5"/>
  <c r="V802" i="5"/>
  <c r="T802" i="5"/>
  <c r="S802" i="5"/>
  <c r="X801" i="5"/>
  <c r="V801" i="5"/>
  <c r="T801" i="5"/>
  <c r="S801" i="5"/>
  <c r="X800" i="5"/>
  <c r="V800" i="5"/>
  <c r="T800" i="5"/>
  <c r="S800" i="5"/>
  <c r="X799" i="5"/>
  <c r="V799" i="5"/>
  <c r="T799" i="5"/>
  <c r="S799" i="5"/>
  <c r="X798" i="5"/>
  <c r="V798" i="5"/>
  <c r="T798" i="5"/>
  <c r="S798" i="5"/>
  <c r="X797" i="5"/>
  <c r="V797" i="5"/>
  <c r="T797" i="5"/>
  <c r="S797" i="5"/>
  <c r="X796" i="5"/>
  <c r="V796" i="5"/>
  <c r="T796" i="5"/>
  <c r="S796" i="5"/>
  <c r="X795" i="5"/>
  <c r="V795" i="5"/>
  <c r="T795" i="5"/>
  <c r="S795" i="5"/>
  <c r="X794" i="5"/>
  <c r="V794" i="5"/>
  <c r="T794" i="5"/>
  <c r="S794" i="5"/>
  <c r="X793" i="5"/>
  <c r="V793" i="5"/>
  <c r="T793" i="5"/>
  <c r="S793" i="5"/>
  <c r="X792" i="5"/>
  <c r="V792" i="5"/>
  <c r="T792" i="5"/>
  <c r="S792" i="5"/>
  <c r="X791" i="5"/>
  <c r="V791" i="5"/>
  <c r="T791" i="5"/>
  <c r="S791" i="5"/>
  <c r="X790" i="5"/>
  <c r="V790" i="5"/>
  <c r="T790" i="5"/>
  <c r="S790" i="5"/>
  <c r="X789" i="5"/>
  <c r="V789" i="5"/>
  <c r="T789" i="5"/>
  <c r="S789" i="5"/>
  <c r="X788" i="5"/>
  <c r="V788" i="5"/>
  <c r="T788" i="5"/>
  <c r="S788" i="5"/>
  <c r="X787" i="5"/>
  <c r="V787" i="5"/>
  <c r="T787" i="5"/>
  <c r="S787" i="5"/>
  <c r="X786" i="5"/>
  <c r="V786" i="5"/>
  <c r="T786" i="5"/>
  <c r="S786" i="5"/>
  <c r="X785" i="5"/>
  <c r="V785" i="5"/>
  <c r="T785" i="5"/>
  <c r="S785" i="5"/>
  <c r="X784" i="5"/>
  <c r="V784" i="5"/>
  <c r="T784" i="5"/>
  <c r="S784" i="5"/>
  <c r="X783" i="5"/>
  <c r="V783" i="5"/>
  <c r="T783" i="5"/>
  <c r="S783" i="5"/>
  <c r="X782" i="5"/>
  <c r="V782" i="5"/>
  <c r="T782" i="5"/>
  <c r="S782" i="5"/>
  <c r="X781" i="5"/>
  <c r="V781" i="5"/>
  <c r="T781" i="5"/>
  <c r="S781" i="5"/>
  <c r="X780" i="5"/>
  <c r="V780" i="5"/>
  <c r="T780" i="5"/>
  <c r="S780" i="5"/>
  <c r="X779" i="5"/>
  <c r="V779" i="5"/>
  <c r="T779" i="5"/>
  <c r="S779" i="5"/>
  <c r="X778" i="5"/>
  <c r="V778" i="5"/>
  <c r="T778" i="5"/>
  <c r="S778" i="5"/>
  <c r="X777" i="5"/>
  <c r="V777" i="5"/>
  <c r="T777" i="5"/>
  <c r="S777" i="5"/>
  <c r="X776" i="5"/>
  <c r="V776" i="5"/>
  <c r="T776" i="5"/>
  <c r="S776" i="5"/>
  <c r="X775" i="5"/>
  <c r="V775" i="5"/>
  <c r="T775" i="5"/>
  <c r="S775" i="5"/>
  <c r="X774" i="5"/>
  <c r="V774" i="5"/>
  <c r="T774" i="5"/>
  <c r="S774" i="5"/>
  <c r="X773" i="5"/>
  <c r="V773" i="5"/>
  <c r="T773" i="5"/>
  <c r="S773" i="5"/>
  <c r="X772" i="5"/>
  <c r="V772" i="5"/>
  <c r="T772" i="5"/>
  <c r="S772" i="5"/>
  <c r="X771" i="5"/>
  <c r="V771" i="5"/>
  <c r="T771" i="5"/>
  <c r="S771" i="5"/>
  <c r="X770" i="5"/>
  <c r="V770" i="5"/>
  <c r="T770" i="5"/>
  <c r="S770" i="5"/>
  <c r="X769" i="5"/>
  <c r="V769" i="5"/>
  <c r="T769" i="5"/>
  <c r="S769" i="5"/>
  <c r="X768" i="5"/>
  <c r="V768" i="5"/>
  <c r="T768" i="5"/>
  <c r="S768" i="5"/>
  <c r="X767" i="5"/>
  <c r="V767" i="5"/>
  <c r="T767" i="5"/>
  <c r="S767" i="5"/>
  <c r="X766" i="5"/>
  <c r="V766" i="5"/>
  <c r="T766" i="5"/>
  <c r="S766" i="5"/>
  <c r="X765" i="5"/>
  <c r="V765" i="5"/>
  <c r="T765" i="5"/>
  <c r="S765" i="5"/>
  <c r="X764" i="5"/>
  <c r="V764" i="5"/>
  <c r="T764" i="5"/>
  <c r="S764" i="5"/>
  <c r="X763" i="5"/>
  <c r="V763" i="5"/>
  <c r="T763" i="5"/>
  <c r="S763" i="5"/>
  <c r="X762" i="5"/>
  <c r="V762" i="5"/>
  <c r="T762" i="5"/>
  <c r="S762" i="5"/>
  <c r="X761" i="5"/>
  <c r="V761" i="5"/>
  <c r="T761" i="5"/>
  <c r="S761" i="5"/>
  <c r="X760" i="5"/>
  <c r="V760" i="5"/>
  <c r="T760" i="5"/>
  <c r="S760" i="5"/>
  <c r="X759" i="5"/>
  <c r="V759" i="5"/>
  <c r="T759" i="5"/>
  <c r="S759" i="5"/>
  <c r="X758" i="5"/>
  <c r="V758" i="5"/>
  <c r="T758" i="5"/>
  <c r="S758" i="5"/>
  <c r="X757" i="5"/>
  <c r="V757" i="5"/>
  <c r="T757" i="5"/>
  <c r="S757" i="5"/>
  <c r="X756" i="5"/>
  <c r="V756" i="5"/>
  <c r="T756" i="5"/>
  <c r="S756" i="5"/>
  <c r="X755" i="5"/>
  <c r="V755" i="5"/>
  <c r="T755" i="5"/>
  <c r="S755" i="5"/>
  <c r="X754" i="5"/>
  <c r="V754" i="5"/>
  <c r="T754" i="5"/>
  <c r="S754" i="5"/>
  <c r="X753" i="5"/>
  <c r="V753" i="5"/>
  <c r="T753" i="5"/>
  <c r="S753" i="5"/>
  <c r="X752" i="5"/>
  <c r="V752" i="5"/>
  <c r="T752" i="5"/>
  <c r="S752" i="5"/>
  <c r="X751" i="5"/>
  <c r="V751" i="5"/>
  <c r="T751" i="5"/>
  <c r="S751" i="5"/>
  <c r="X750" i="5"/>
  <c r="V750" i="5"/>
  <c r="T750" i="5"/>
  <c r="S750" i="5"/>
  <c r="X749" i="5"/>
  <c r="V749" i="5"/>
  <c r="T749" i="5"/>
  <c r="S749" i="5"/>
  <c r="X748" i="5"/>
  <c r="V748" i="5"/>
  <c r="T748" i="5"/>
  <c r="S748" i="5"/>
  <c r="X747" i="5"/>
  <c r="V747" i="5"/>
  <c r="T747" i="5"/>
  <c r="S747" i="5"/>
  <c r="X746" i="5"/>
  <c r="V746" i="5"/>
  <c r="T746" i="5"/>
  <c r="S746" i="5"/>
  <c r="X745" i="5"/>
  <c r="V745" i="5"/>
  <c r="T745" i="5"/>
  <c r="S745" i="5"/>
  <c r="X744" i="5"/>
  <c r="V744" i="5"/>
  <c r="T744" i="5"/>
  <c r="S744" i="5"/>
  <c r="X743" i="5"/>
  <c r="V743" i="5"/>
  <c r="T743" i="5"/>
  <c r="S743" i="5"/>
  <c r="X742" i="5"/>
  <c r="V742" i="5"/>
  <c r="T742" i="5"/>
  <c r="S742" i="5"/>
  <c r="X741" i="5"/>
  <c r="V741" i="5"/>
  <c r="T741" i="5"/>
  <c r="S741" i="5"/>
  <c r="X740" i="5"/>
  <c r="V740" i="5"/>
  <c r="T740" i="5"/>
  <c r="S740" i="5"/>
  <c r="X739" i="5"/>
  <c r="V739" i="5"/>
  <c r="T739" i="5"/>
  <c r="S739" i="5"/>
  <c r="X738" i="5"/>
  <c r="V738" i="5"/>
  <c r="T738" i="5"/>
  <c r="S738" i="5"/>
  <c r="X737" i="5"/>
  <c r="V737" i="5"/>
  <c r="T737" i="5"/>
  <c r="S737" i="5"/>
  <c r="X736" i="5"/>
  <c r="V736" i="5"/>
  <c r="T736" i="5"/>
  <c r="S736" i="5"/>
  <c r="X735" i="5"/>
  <c r="V735" i="5"/>
  <c r="T735" i="5"/>
  <c r="S735" i="5"/>
  <c r="X734" i="5"/>
  <c r="V734" i="5"/>
  <c r="T734" i="5"/>
  <c r="S734" i="5"/>
  <c r="X733" i="5"/>
  <c r="V733" i="5"/>
  <c r="T733" i="5"/>
  <c r="S733" i="5"/>
  <c r="X732" i="5"/>
  <c r="V732" i="5"/>
  <c r="T732" i="5"/>
  <c r="S732" i="5"/>
  <c r="X731" i="5"/>
  <c r="V731" i="5"/>
  <c r="T731" i="5"/>
  <c r="S731" i="5"/>
  <c r="X730" i="5"/>
  <c r="V730" i="5"/>
  <c r="T730" i="5"/>
  <c r="S730" i="5"/>
  <c r="X729" i="5"/>
  <c r="V729" i="5"/>
  <c r="T729" i="5"/>
  <c r="S729" i="5"/>
  <c r="X728" i="5"/>
  <c r="V728" i="5"/>
  <c r="T728" i="5"/>
  <c r="S728" i="5"/>
  <c r="X727" i="5"/>
  <c r="V727" i="5"/>
  <c r="T727" i="5"/>
  <c r="S727" i="5"/>
  <c r="X726" i="5"/>
  <c r="V726" i="5"/>
  <c r="T726" i="5"/>
  <c r="S726" i="5"/>
  <c r="X725" i="5"/>
  <c r="V725" i="5"/>
  <c r="T725" i="5"/>
  <c r="S725" i="5"/>
  <c r="X724" i="5"/>
  <c r="V724" i="5"/>
  <c r="T724" i="5"/>
  <c r="S724" i="5"/>
  <c r="X723" i="5"/>
  <c r="V723" i="5"/>
  <c r="T723" i="5"/>
  <c r="S723" i="5"/>
  <c r="X722" i="5"/>
  <c r="V722" i="5"/>
  <c r="T722" i="5"/>
  <c r="S722" i="5"/>
  <c r="X721" i="5"/>
  <c r="V721" i="5"/>
  <c r="T721" i="5"/>
  <c r="S721" i="5"/>
  <c r="X720" i="5"/>
  <c r="V720" i="5"/>
  <c r="T720" i="5"/>
  <c r="S720" i="5"/>
  <c r="X719" i="5"/>
  <c r="V719" i="5"/>
  <c r="T719" i="5"/>
  <c r="S719" i="5"/>
  <c r="X718" i="5"/>
  <c r="V718" i="5"/>
  <c r="T718" i="5"/>
  <c r="S718" i="5"/>
  <c r="X717" i="5"/>
  <c r="V717" i="5"/>
  <c r="T717" i="5"/>
  <c r="S717" i="5"/>
  <c r="X716" i="5"/>
  <c r="V716" i="5"/>
  <c r="T716" i="5"/>
  <c r="S716" i="5"/>
  <c r="X715" i="5"/>
  <c r="V715" i="5"/>
  <c r="T715" i="5"/>
  <c r="S715" i="5"/>
  <c r="X714" i="5"/>
  <c r="V714" i="5"/>
  <c r="T714" i="5"/>
  <c r="S714" i="5"/>
  <c r="X713" i="5"/>
  <c r="V713" i="5"/>
  <c r="T713" i="5"/>
  <c r="S713" i="5"/>
  <c r="X712" i="5"/>
  <c r="V712" i="5"/>
  <c r="T712" i="5"/>
  <c r="S712" i="5"/>
  <c r="X711" i="5"/>
  <c r="V711" i="5"/>
  <c r="T711" i="5"/>
  <c r="S711" i="5"/>
  <c r="X710" i="5"/>
  <c r="V710" i="5"/>
  <c r="T710" i="5"/>
  <c r="S710" i="5"/>
  <c r="X709" i="5"/>
  <c r="V709" i="5"/>
  <c r="T709" i="5"/>
  <c r="S709" i="5"/>
  <c r="X708" i="5"/>
  <c r="V708" i="5"/>
  <c r="T708" i="5"/>
  <c r="S708" i="5"/>
  <c r="X707" i="5"/>
  <c r="V707" i="5"/>
  <c r="T707" i="5"/>
  <c r="S707" i="5"/>
  <c r="X706" i="5"/>
  <c r="V706" i="5"/>
  <c r="T706" i="5"/>
  <c r="S706" i="5"/>
  <c r="X705" i="5"/>
  <c r="V705" i="5"/>
  <c r="T705" i="5"/>
  <c r="S705" i="5"/>
  <c r="X704" i="5"/>
  <c r="V704" i="5"/>
  <c r="T704" i="5"/>
  <c r="S704" i="5"/>
  <c r="X703" i="5"/>
  <c r="V703" i="5"/>
  <c r="T703" i="5"/>
  <c r="S703" i="5"/>
  <c r="X702" i="5"/>
  <c r="V702" i="5"/>
  <c r="T702" i="5"/>
  <c r="S702" i="5"/>
  <c r="X701" i="5"/>
  <c r="V701" i="5"/>
  <c r="T701" i="5"/>
  <c r="S701" i="5"/>
  <c r="X700" i="5"/>
  <c r="V700" i="5"/>
  <c r="T700" i="5"/>
  <c r="S700" i="5"/>
  <c r="X699" i="5"/>
  <c r="V699" i="5"/>
  <c r="T699" i="5"/>
  <c r="S699" i="5"/>
  <c r="X698" i="5"/>
  <c r="V698" i="5"/>
  <c r="T698" i="5"/>
  <c r="S698" i="5"/>
  <c r="X697" i="5"/>
  <c r="V697" i="5"/>
  <c r="T697" i="5"/>
  <c r="S697" i="5"/>
  <c r="X696" i="5"/>
  <c r="V696" i="5"/>
  <c r="T696" i="5"/>
  <c r="S696" i="5"/>
  <c r="X695" i="5"/>
  <c r="V695" i="5"/>
  <c r="T695" i="5"/>
  <c r="S695" i="5"/>
  <c r="X694" i="5"/>
  <c r="V694" i="5"/>
  <c r="T694" i="5"/>
  <c r="S694" i="5"/>
  <c r="X693" i="5"/>
  <c r="V693" i="5"/>
  <c r="T693" i="5"/>
  <c r="S693" i="5"/>
  <c r="X692" i="5"/>
  <c r="V692" i="5"/>
  <c r="T692" i="5"/>
  <c r="S692" i="5"/>
  <c r="X691" i="5"/>
  <c r="V691" i="5"/>
  <c r="T691" i="5"/>
  <c r="S691" i="5"/>
  <c r="X690" i="5"/>
  <c r="V690" i="5"/>
  <c r="T690" i="5"/>
  <c r="S690" i="5"/>
  <c r="X689" i="5"/>
  <c r="V689" i="5"/>
  <c r="T689" i="5"/>
  <c r="S689" i="5"/>
  <c r="X688" i="5"/>
  <c r="V688" i="5"/>
  <c r="T688" i="5"/>
  <c r="S688" i="5"/>
  <c r="X687" i="5"/>
  <c r="V687" i="5"/>
  <c r="T687" i="5"/>
  <c r="S687" i="5"/>
  <c r="X686" i="5"/>
  <c r="V686" i="5"/>
  <c r="T686" i="5"/>
  <c r="S686" i="5"/>
  <c r="X685" i="5"/>
  <c r="V685" i="5"/>
  <c r="T685" i="5"/>
  <c r="S685" i="5"/>
  <c r="X684" i="5"/>
  <c r="V684" i="5"/>
  <c r="T684" i="5"/>
  <c r="S684" i="5"/>
  <c r="X683" i="5"/>
  <c r="V683" i="5"/>
  <c r="T683" i="5"/>
  <c r="S683" i="5"/>
  <c r="X682" i="5"/>
  <c r="V682" i="5"/>
  <c r="T682" i="5"/>
  <c r="S682" i="5"/>
  <c r="X681" i="5"/>
  <c r="V681" i="5"/>
  <c r="T681" i="5"/>
  <c r="S681" i="5"/>
  <c r="X680" i="5"/>
  <c r="V680" i="5"/>
  <c r="T680" i="5"/>
  <c r="S680" i="5"/>
  <c r="X679" i="5"/>
  <c r="V679" i="5"/>
  <c r="T679" i="5"/>
  <c r="S679" i="5"/>
  <c r="X678" i="5"/>
  <c r="V678" i="5"/>
  <c r="T678" i="5"/>
  <c r="S678" i="5"/>
  <c r="X677" i="5"/>
  <c r="V677" i="5"/>
  <c r="T677" i="5"/>
  <c r="S677" i="5"/>
  <c r="X676" i="5"/>
  <c r="V676" i="5"/>
  <c r="T676" i="5"/>
  <c r="S676" i="5"/>
  <c r="X675" i="5"/>
  <c r="V675" i="5"/>
  <c r="T675" i="5"/>
  <c r="S675" i="5"/>
  <c r="X674" i="5"/>
  <c r="V674" i="5"/>
  <c r="T674" i="5"/>
  <c r="S674" i="5"/>
  <c r="X673" i="5"/>
  <c r="V673" i="5"/>
  <c r="T673" i="5"/>
  <c r="S673" i="5"/>
  <c r="X672" i="5"/>
  <c r="V672" i="5"/>
  <c r="T672" i="5"/>
  <c r="S672" i="5"/>
  <c r="X671" i="5"/>
  <c r="V671" i="5"/>
  <c r="T671" i="5"/>
  <c r="S671" i="5"/>
  <c r="X670" i="5"/>
  <c r="V670" i="5"/>
  <c r="T670" i="5"/>
  <c r="S670" i="5"/>
  <c r="X669" i="5"/>
  <c r="V669" i="5"/>
  <c r="T669" i="5"/>
  <c r="S669" i="5"/>
  <c r="X668" i="5"/>
  <c r="V668" i="5"/>
  <c r="T668" i="5"/>
  <c r="S668" i="5"/>
  <c r="X667" i="5"/>
  <c r="V667" i="5"/>
  <c r="T667" i="5"/>
  <c r="S667" i="5"/>
  <c r="X666" i="5"/>
  <c r="V666" i="5"/>
  <c r="T666" i="5"/>
  <c r="S666" i="5"/>
  <c r="X665" i="5"/>
  <c r="V665" i="5"/>
  <c r="T665" i="5"/>
  <c r="S665" i="5"/>
  <c r="X664" i="5"/>
  <c r="V664" i="5"/>
  <c r="T664" i="5"/>
  <c r="S664" i="5"/>
  <c r="X663" i="5"/>
  <c r="V663" i="5"/>
  <c r="T663" i="5"/>
  <c r="S663" i="5"/>
  <c r="X662" i="5"/>
  <c r="V662" i="5"/>
  <c r="T662" i="5"/>
  <c r="S662" i="5"/>
  <c r="X661" i="5"/>
  <c r="V661" i="5"/>
  <c r="T661" i="5"/>
  <c r="S661" i="5"/>
  <c r="X660" i="5"/>
  <c r="V660" i="5"/>
  <c r="T660" i="5"/>
  <c r="S660" i="5"/>
  <c r="X659" i="5"/>
  <c r="V659" i="5"/>
  <c r="T659" i="5"/>
  <c r="S659" i="5"/>
  <c r="X658" i="5"/>
  <c r="V658" i="5"/>
  <c r="T658" i="5"/>
  <c r="S658" i="5"/>
  <c r="X657" i="5"/>
  <c r="V657" i="5"/>
  <c r="T657" i="5"/>
  <c r="S657" i="5"/>
  <c r="X656" i="5"/>
  <c r="V656" i="5"/>
  <c r="T656" i="5"/>
  <c r="S656" i="5"/>
  <c r="X655" i="5"/>
  <c r="V655" i="5"/>
  <c r="T655" i="5"/>
  <c r="S655" i="5"/>
  <c r="X654" i="5"/>
  <c r="V654" i="5"/>
  <c r="T654" i="5"/>
  <c r="S654" i="5"/>
  <c r="X653" i="5"/>
  <c r="V653" i="5"/>
  <c r="T653" i="5"/>
  <c r="S653" i="5"/>
  <c r="X652" i="5"/>
  <c r="V652" i="5"/>
  <c r="T652" i="5"/>
  <c r="S652" i="5"/>
  <c r="X651" i="5"/>
  <c r="V651" i="5"/>
  <c r="T651" i="5"/>
  <c r="S651" i="5"/>
  <c r="X650" i="5"/>
  <c r="V650" i="5"/>
  <c r="T650" i="5"/>
  <c r="S650" i="5"/>
  <c r="X649" i="5"/>
  <c r="V649" i="5"/>
  <c r="T649" i="5"/>
  <c r="S649" i="5"/>
  <c r="X648" i="5"/>
  <c r="V648" i="5"/>
  <c r="T648" i="5"/>
  <c r="S648" i="5"/>
  <c r="X647" i="5"/>
  <c r="V647" i="5"/>
  <c r="T647" i="5"/>
  <c r="S647" i="5"/>
  <c r="X646" i="5"/>
  <c r="V646" i="5"/>
  <c r="T646" i="5"/>
  <c r="S646" i="5"/>
  <c r="X645" i="5"/>
  <c r="V645" i="5"/>
  <c r="T645" i="5"/>
  <c r="S645" i="5"/>
  <c r="X644" i="5"/>
  <c r="V644" i="5"/>
  <c r="T644" i="5"/>
  <c r="S644" i="5"/>
  <c r="X643" i="5"/>
  <c r="V643" i="5"/>
  <c r="T643" i="5"/>
  <c r="S643" i="5"/>
  <c r="X642" i="5"/>
  <c r="V642" i="5"/>
  <c r="T642" i="5"/>
  <c r="S642" i="5"/>
  <c r="X641" i="5"/>
  <c r="V641" i="5"/>
  <c r="T641" i="5"/>
  <c r="S641" i="5"/>
  <c r="X640" i="5"/>
  <c r="V640" i="5"/>
  <c r="T640" i="5"/>
  <c r="S640" i="5"/>
  <c r="X639" i="5"/>
  <c r="V639" i="5"/>
  <c r="T639" i="5"/>
  <c r="S639" i="5"/>
  <c r="X638" i="5"/>
  <c r="V638" i="5"/>
  <c r="T638" i="5"/>
  <c r="S638" i="5"/>
  <c r="X637" i="5"/>
  <c r="V637" i="5"/>
  <c r="T637" i="5"/>
  <c r="S637" i="5"/>
  <c r="X636" i="5"/>
  <c r="V636" i="5"/>
  <c r="T636" i="5"/>
  <c r="S636" i="5"/>
  <c r="X635" i="5"/>
  <c r="V635" i="5"/>
  <c r="T635" i="5"/>
  <c r="S635" i="5"/>
  <c r="X634" i="5"/>
  <c r="V634" i="5"/>
  <c r="T634" i="5"/>
  <c r="S634" i="5"/>
  <c r="X633" i="5"/>
  <c r="V633" i="5"/>
  <c r="T633" i="5"/>
  <c r="S633" i="5"/>
  <c r="X632" i="5"/>
  <c r="V632" i="5"/>
  <c r="T632" i="5"/>
  <c r="S632" i="5"/>
  <c r="X631" i="5"/>
  <c r="V631" i="5"/>
  <c r="T631" i="5"/>
  <c r="S631" i="5"/>
  <c r="X630" i="5"/>
  <c r="V630" i="5"/>
  <c r="T630" i="5"/>
  <c r="S630" i="5"/>
  <c r="X629" i="5"/>
  <c r="V629" i="5"/>
  <c r="T629" i="5"/>
  <c r="S629" i="5"/>
  <c r="X628" i="5"/>
  <c r="V628" i="5"/>
  <c r="T628" i="5"/>
  <c r="S628" i="5"/>
  <c r="X627" i="5"/>
  <c r="V627" i="5"/>
  <c r="T627" i="5"/>
  <c r="S627" i="5"/>
  <c r="X626" i="5"/>
  <c r="V626" i="5"/>
  <c r="T626" i="5"/>
  <c r="S626" i="5"/>
  <c r="X625" i="5"/>
  <c r="V625" i="5"/>
  <c r="T625" i="5"/>
  <c r="S625" i="5"/>
  <c r="X624" i="5"/>
  <c r="V624" i="5"/>
  <c r="T624" i="5"/>
  <c r="S624" i="5"/>
  <c r="X623" i="5"/>
  <c r="V623" i="5"/>
  <c r="T623" i="5"/>
  <c r="S623" i="5"/>
  <c r="X622" i="5"/>
  <c r="V622" i="5"/>
  <c r="T622" i="5"/>
  <c r="S622" i="5"/>
  <c r="X621" i="5"/>
  <c r="V621" i="5"/>
  <c r="T621" i="5"/>
  <c r="S621" i="5"/>
  <c r="X620" i="5"/>
  <c r="V620" i="5"/>
  <c r="T620" i="5"/>
  <c r="S620" i="5"/>
  <c r="X619" i="5"/>
  <c r="V619" i="5"/>
  <c r="T619" i="5"/>
  <c r="S619" i="5"/>
  <c r="X618" i="5"/>
  <c r="V618" i="5"/>
  <c r="T618" i="5"/>
  <c r="S618" i="5"/>
  <c r="X617" i="5"/>
  <c r="V617" i="5"/>
  <c r="T617" i="5"/>
  <c r="S617" i="5"/>
  <c r="X616" i="5"/>
  <c r="V616" i="5"/>
  <c r="T616" i="5"/>
  <c r="S616" i="5"/>
  <c r="X615" i="5"/>
  <c r="V615" i="5"/>
  <c r="T615" i="5"/>
  <c r="S615" i="5"/>
  <c r="X614" i="5"/>
  <c r="V614" i="5"/>
  <c r="T614" i="5"/>
  <c r="S614" i="5"/>
  <c r="X613" i="5"/>
  <c r="V613" i="5"/>
  <c r="T613" i="5"/>
  <c r="S613" i="5"/>
  <c r="X612" i="5"/>
  <c r="V612" i="5"/>
  <c r="T612" i="5"/>
  <c r="S612" i="5"/>
  <c r="X611" i="5"/>
  <c r="V611" i="5"/>
  <c r="T611" i="5"/>
  <c r="S611" i="5"/>
  <c r="X610" i="5"/>
  <c r="V610" i="5"/>
  <c r="T610" i="5"/>
  <c r="S610" i="5"/>
  <c r="X609" i="5"/>
  <c r="V609" i="5"/>
  <c r="T609" i="5"/>
  <c r="S609" i="5"/>
  <c r="X608" i="5"/>
  <c r="V608" i="5"/>
  <c r="T608" i="5"/>
  <c r="S608" i="5"/>
  <c r="X607" i="5"/>
  <c r="V607" i="5"/>
  <c r="T607" i="5"/>
  <c r="S607" i="5"/>
  <c r="X606" i="5"/>
  <c r="V606" i="5"/>
  <c r="T606" i="5"/>
  <c r="S606" i="5"/>
  <c r="X605" i="5"/>
  <c r="V605" i="5"/>
  <c r="T605" i="5"/>
  <c r="S605" i="5"/>
  <c r="X604" i="5"/>
  <c r="V604" i="5"/>
  <c r="T604" i="5"/>
  <c r="S604" i="5"/>
  <c r="X603" i="5"/>
  <c r="V603" i="5"/>
  <c r="T603" i="5"/>
  <c r="S603" i="5"/>
  <c r="X602" i="5"/>
  <c r="V602" i="5"/>
  <c r="T602" i="5"/>
  <c r="S602" i="5"/>
  <c r="X601" i="5"/>
  <c r="V601" i="5"/>
  <c r="T601" i="5"/>
  <c r="S601" i="5"/>
  <c r="X600" i="5"/>
  <c r="V600" i="5"/>
  <c r="T600" i="5"/>
  <c r="S600" i="5"/>
  <c r="X599" i="5"/>
  <c r="V599" i="5"/>
  <c r="T599" i="5"/>
  <c r="S599" i="5"/>
  <c r="X598" i="5"/>
  <c r="V598" i="5"/>
  <c r="T598" i="5"/>
  <c r="S598" i="5"/>
  <c r="X597" i="5"/>
  <c r="V597" i="5"/>
  <c r="T597" i="5"/>
  <c r="S597" i="5"/>
  <c r="X596" i="5"/>
  <c r="V596" i="5"/>
  <c r="T596" i="5"/>
  <c r="S596" i="5"/>
  <c r="X595" i="5"/>
  <c r="V595" i="5"/>
  <c r="T595" i="5"/>
  <c r="S595" i="5"/>
  <c r="X594" i="5"/>
  <c r="V594" i="5"/>
  <c r="T594" i="5"/>
  <c r="S594" i="5"/>
  <c r="X593" i="5"/>
  <c r="V593" i="5"/>
  <c r="T593" i="5"/>
  <c r="S593" i="5"/>
  <c r="X592" i="5"/>
  <c r="V592" i="5"/>
  <c r="T592" i="5"/>
  <c r="S592" i="5"/>
  <c r="X591" i="5"/>
  <c r="V591" i="5"/>
  <c r="T591" i="5"/>
  <c r="S591" i="5"/>
  <c r="X590" i="5"/>
  <c r="V590" i="5"/>
  <c r="T590" i="5"/>
  <c r="S590" i="5"/>
  <c r="X589" i="5"/>
  <c r="V589" i="5"/>
  <c r="T589" i="5"/>
  <c r="S589" i="5"/>
  <c r="X588" i="5"/>
  <c r="V588" i="5"/>
  <c r="T588" i="5"/>
  <c r="S588" i="5"/>
  <c r="X587" i="5"/>
  <c r="V587" i="5"/>
  <c r="T587" i="5"/>
  <c r="S587" i="5"/>
  <c r="X586" i="5"/>
  <c r="V586" i="5"/>
  <c r="T586" i="5"/>
  <c r="S586" i="5"/>
  <c r="X585" i="5"/>
  <c r="V585" i="5"/>
  <c r="T585" i="5"/>
  <c r="S585" i="5"/>
  <c r="X584" i="5"/>
  <c r="V584" i="5"/>
  <c r="T584" i="5"/>
  <c r="S584" i="5"/>
  <c r="X583" i="5"/>
  <c r="V583" i="5"/>
  <c r="T583" i="5"/>
  <c r="S583" i="5"/>
  <c r="X582" i="5"/>
  <c r="V582" i="5"/>
  <c r="T582" i="5"/>
  <c r="S582" i="5"/>
  <c r="X581" i="5"/>
  <c r="V581" i="5"/>
  <c r="T581" i="5"/>
  <c r="S581" i="5"/>
  <c r="X580" i="5"/>
  <c r="V580" i="5"/>
  <c r="T580" i="5"/>
  <c r="S580" i="5"/>
  <c r="X579" i="5"/>
  <c r="V579" i="5"/>
  <c r="T579" i="5"/>
  <c r="S579" i="5"/>
  <c r="X578" i="5"/>
  <c r="V578" i="5"/>
  <c r="T578" i="5"/>
  <c r="S578" i="5"/>
  <c r="X577" i="5"/>
  <c r="V577" i="5"/>
  <c r="T577" i="5"/>
  <c r="S577" i="5"/>
  <c r="X576" i="5"/>
  <c r="V576" i="5"/>
  <c r="T576" i="5"/>
  <c r="S576" i="5"/>
  <c r="X575" i="5"/>
  <c r="V575" i="5"/>
  <c r="T575" i="5"/>
  <c r="S575" i="5"/>
  <c r="X574" i="5"/>
  <c r="V574" i="5"/>
  <c r="T574" i="5"/>
  <c r="S574" i="5"/>
  <c r="X573" i="5"/>
  <c r="V573" i="5"/>
  <c r="T573" i="5"/>
  <c r="S573" i="5"/>
  <c r="X572" i="5"/>
  <c r="V572" i="5"/>
  <c r="T572" i="5"/>
  <c r="S572" i="5"/>
  <c r="X571" i="5"/>
  <c r="V571" i="5"/>
  <c r="T571" i="5"/>
  <c r="S571" i="5"/>
  <c r="X570" i="5"/>
  <c r="V570" i="5"/>
  <c r="T570" i="5"/>
  <c r="S570" i="5"/>
  <c r="X569" i="5"/>
  <c r="V569" i="5"/>
  <c r="T569" i="5"/>
  <c r="S569" i="5"/>
  <c r="X568" i="5"/>
  <c r="V568" i="5"/>
  <c r="T568" i="5"/>
  <c r="S568" i="5"/>
  <c r="X567" i="5"/>
  <c r="V567" i="5"/>
  <c r="T567" i="5"/>
  <c r="S567" i="5"/>
  <c r="X566" i="5"/>
  <c r="V566" i="5"/>
  <c r="T566" i="5"/>
  <c r="S566" i="5"/>
  <c r="X565" i="5"/>
  <c r="V565" i="5"/>
  <c r="T565" i="5"/>
  <c r="S565" i="5"/>
  <c r="X564" i="5"/>
  <c r="V564" i="5"/>
  <c r="T564" i="5"/>
  <c r="S564" i="5"/>
  <c r="X563" i="5"/>
  <c r="V563" i="5"/>
  <c r="T563" i="5"/>
  <c r="S563" i="5"/>
  <c r="X562" i="5"/>
  <c r="V562" i="5"/>
  <c r="T562" i="5"/>
  <c r="S562" i="5"/>
  <c r="X561" i="5"/>
  <c r="V561" i="5"/>
  <c r="T561" i="5"/>
  <c r="S561" i="5"/>
  <c r="X560" i="5"/>
  <c r="V560" i="5"/>
  <c r="T560" i="5"/>
  <c r="S560" i="5"/>
  <c r="X559" i="5"/>
  <c r="V559" i="5"/>
  <c r="T559" i="5"/>
  <c r="S559" i="5"/>
  <c r="X558" i="5"/>
  <c r="V558" i="5"/>
  <c r="T558" i="5"/>
  <c r="S558" i="5"/>
  <c r="X557" i="5"/>
  <c r="V557" i="5"/>
  <c r="T557" i="5"/>
  <c r="S557" i="5"/>
  <c r="X556" i="5"/>
  <c r="V556" i="5"/>
  <c r="T556" i="5"/>
  <c r="S556" i="5"/>
  <c r="X555" i="5"/>
  <c r="V555" i="5"/>
  <c r="T555" i="5"/>
  <c r="S555" i="5"/>
  <c r="X554" i="5"/>
  <c r="V554" i="5"/>
  <c r="T554" i="5"/>
  <c r="S554" i="5"/>
  <c r="X553" i="5"/>
  <c r="V553" i="5"/>
  <c r="T553" i="5"/>
  <c r="S553" i="5"/>
  <c r="X552" i="5"/>
  <c r="V552" i="5"/>
  <c r="T552" i="5"/>
  <c r="S552" i="5"/>
  <c r="X551" i="5"/>
  <c r="V551" i="5"/>
  <c r="T551" i="5"/>
  <c r="S551" i="5"/>
  <c r="X550" i="5"/>
  <c r="V550" i="5"/>
  <c r="T550" i="5"/>
  <c r="S550" i="5"/>
  <c r="X549" i="5"/>
  <c r="V549" i="5"/>
  <c r="T549" i="5"/>
  <c r="S549" i="5"/>
  <c r="X548" i="5"/>
  <c r="V548" i="5"/>
  <c r="T548" i="5"/>
  <c r="S548" i="5"/>
  <c r="X547" i="5"/>
  <c r="V547" i="5"/>
  <c r="T547" i="5"/>
  <c r="S547" i="5"/>
  <c r="X546" i="5"/>
  <c r="V546" i="5"/>
  <c r="T546" i="5"/>
  <c r="S546" i="5"/>
  <c r="X545" i="5"/>
  <c r="V545" i="5"/>
  <c r="T545" i="5"/>
  <c r="S545" i="5"/>
  <c r="X544" i="5"/>
  <c r="V544" i="5"/>
  <c r="T544" i="5"/>
  <c r="S544" i="5"/>
  <c r="X543" i="5"/>
  <c r="V543" i="5"/>
  <c r="T543" i="5"/>
  <c r="S543" i="5"/>
  <c r="X542" i="5"/>
  <c r="V542" i="5"/>
  <c r="T542" i="5"/>
  <c r="S542" i="5"/>
  <c r="X541" i="5"/>
  <c r="V541" i="5"/>
  <c r="T541" i="5"/>
  <c r="S541" i="5"/>
  <c r="X540" i="5"/>
  <c r="V540" i="5"/>
  <c r="T540" i="5"/>
  <c r="S540" i="5"/>
  <c r="X539" i="5"/>
  <c r="V539" i="5"/>
  <c r="T539" i="5"/>
  <c r="S539" i="5"/>
  <c r="X538" i="5"/>
  <c r="V538" i="5"/>
  <c r="T538" i="5"/>
  <c r="S538" i="5"/>
  <c r="X537" i="5"/>
  <c r="V537" i="5"/>
  <c r="T537" i="5"/>
  <c r="S537" i="5"/>
  <c r="X536" i="5"/>
  <c r="V536" i="5"/>
  <c r="T536" i="5"/>
  <c r="S536" i="5"/>
  <c r="X535" i="5"/>
  <c r="V535" i="5"/>
  <c r="T535" i="5"/>
  <c r="S535" i="5"/>
  <c r="X534" i="5"/>
  <c r="V534" i="5"/>
  <c r="T534" i="5"/>
  <c r="S534" i="5"/>
  <c r="X533" i="5"/>
  <c r="V533" i="5"/>
  <c r="T533" i="5"/>
  <c r="S533" i="5"/>
  <c r="X532" i="5"/>
  <c r="V532" i="5"/>
  <c r="T532" i="5"/>
  <c r="S532" i="5"/>
  <c r="X531" i="5"/>
  <c r="V531" i="5"/>
  <c r="T531" i="5"/>
  <c r="S531" i="5"/>
  <c r="X530" i="5"/>
  <c r="V530" i="5"/>
  <c r="T530" i="5"/>
  <c r="S530" i="5"/>
  <c r="X529" i="5"/>
  <c r="V529" i="5"/>
  <c r="T529" i="5"/>
  <c r="S529" i="5"/>
  <c r="X528" i="5"/>
  <c r="V528" i="5"/>
  <c r="T528" i="5"/>
  <c r="S528" i="5"/>
  <c r="X527" i="5"/>
  <c r="V527" i="5"/>
  <c r="T527" i="5"/>
  <c r="S527" i="5"/>
  <c r="X526" i="5"/>
  <c r="V526" i="5"/>
  <c r="T526" i="5"/>
  <c r="S526" i="5"/>
  <c r="X525" i="5"/>
  <c r="V525" i="5"/>
  <c r="T525" i="5"/>
  <c r="S525" i="5"/>
  <c r="X524" i="5"/>
  <c r="V524" i="5"/>
  <c r="T524" i="5"/>
  <c r="S524" i="5"/>
  <c r="X523" i="5"/>
  <c r="V523" i="5"/>
  <c r="T523" i="5"/>
  <c r="S523" i="5"/>
  <c r="X522" i="5"/>
  <c r="V522" i="5"/>
  <c r="T522" i="5"/>
  <c r="S522" i="5"/>
  <c r="X521" i="5"/>
  <c r="V521" i="5"/>
  <c r="T521" i="5"/>
  <c r="S521" i="5"/>
  <c r="X520" i="5"/>
  <c r="V520" i="5"/>
  <c r="T520" i="5"/>
  <c r="S520" i="5"/>
  <c r="X519" i="5"/>
  <c r="V519" i="5"/>
  <c r="T519" i="5"/>
  <c r="S519" i="5"/>
  <c r="X518" i="5"/>
  <c r="V518" i="5"/>
  <c r="T518" i="5"/>
  <c r="S518" i="5"/>
  <c r="X517" i="5"/>
  <c r="V517" i="5"/>
  <c r="T517" i="5"/>
  <c r="S517" i="5"/>
  <c r="X516" i="5"/>
  <c r="V516" i="5"/>
  <c r="T516" i="5"/>
  <c r="S516" i="5"/>
  <c r="X515" i="5"/>
  <c r="V515" i="5"/>
  <c r="T515" i="5"/>
  <c r="S515" i="5"/>
  <c r="X514" i="5"/>
  <c r="V514" i="5"/>
  <c r="T514" i="5"/>
  <c r="S514" i="5"/>
  <c r="X513" i="5"/>
  <c r="V513" i="5"/>
  <c r="T513" i="5"/>
  <c r="S513" i="5"/>
  <c r="X512" i="5"/>
  <c r="V512" i="5"/>
  <c r="T512" i="5"/>
  <c r="S512" i="5"/>
  <c r="X511" i="5"/>
  <c r="V511" i="5"/>
  <c r="T511" i="5"/>
  <c r="S511" i="5"/>
  <c r="X510" i="5"/>
  <c r="V510" i="5"/>
  <c r="T510" i="5"/>
  <c r="S510" i="5"/>
  <c r="X509" i="5"/>
  <c r="V509" i="5"/>
  <c r="T509" i="5"/>
  <c r="S509" i="5"/>
  <c r="X508" i="5"/>
  <c r="V508" i="5"/>
  <c r="T508" i="5"/>
  <c r="S508" i="5"/>
  <c r="X507" i="5"/>
  <c r="V507" i="5"/>
  <c r="T507" i="5"/>
  <c r="S507" i="5"/>
  <c r="X506" i="5"/>
  <c r="V506" i="5"/>
  <c r="T506" i="5"/>
  <c r="S506" i="5"/>
  <c r="X505" i="5"/>
  <c r="V505" i="5"/>
  <c r="T505" i="5"/>
  <c r="S505" i="5"/>
  <c r="X504" i="5"/>
  <c r="V504" i="5"/>
  <c r="T504" i="5"/>
  <c r="S504" i="5"/>
  <c r="X503" i="5"/>
  <c r="V503" i="5"/>
  <c r="T503" i="5"/>
  <c r="S503" i="5"/>
  <c r="X502" i="5"/>
  <c r="V502" i="5"/>
  <c r="T502" i="5"/>
  <c r="S502" i="5"/>
  <c r="X501" i="5"/>
  <c r="V501" i="5"/>
  <c r="T501" i="5"/>
  <c r="S501" i="5"/>
  <c r="X500" i="5"/>
  <c r="V500" i="5"/>
  <c r="T500" i="5"/>
  <c r="S500" i="5"/>
  <c r="X499" i="5"/>
  <c r="V499" i="5"/>
  <c r="T499" i="5"/>
  <c r="S499" i="5"/>
  <c r="X498" i="5"/>
  <c r="V498" i="5"/>
  <c r="T498" i="5"/>
  <c r="S498" i="5"/>
  <c r="X497" i="5"/>
  <c r="V497" i="5"/>
  <c r="T497" i="5"/>
  <c r="S497" i="5"/>
  <c r="X496" i="5"/>
  <c r="V496" i="5"/>
  <c r="T496" i="5"/>
  <c r="S496" i="5"/>
  <c r="X495" i="5"/>
  <c r="V495" i="5"/>
  <c r="T495" i="5"/>
  <c r="S495" i="5"/>
  <c r="X494" i="5"/>
  <c r="V494" i="5"/>
  <c r="T494" i="5"/>
  <c r="S494" i="5"/>
  <c r="X493" i="5"/>
  <c r="V493" i="5"/>
  <c r="T493" i="5"/>
  <c r="S493" i="5"/>
  <c r="X492" i="5"/>
  <c r="V492" i="5"/>
  <c r="T492" i="5"/>
  <c r="S492" i="5"/>
  <c r="X491" i="5"/>
  <c r="V491" i="5"/>
  <c r="T491" i="5"/>
  <c r="S491" i="5"/>
  <c r="X490" i="5"/>
  <c r="V490" i="5"/>
  <c r="T490" i="5"/>
  <c r="S490" i="5"/>
  <c r="X489" i="5"/>
  <c r="V489" i="5"/>
  <c r="T489" i="5"/>
  <c r="S489" i="5"/>
  <c r="X488" i="5"/>
  <c r="V488" i="5"/>
  <c r="T488" i="5"/>
  <c r="S488" i="5"/>
  <c r="X487" i="5"/>
  <c r="V487" i="5"/>
  <c r="T487" i="5"/>
  <c r="S487" i="5"/>
  <c r="X486" i="5"/>
  <c r="V486" i="5"/>
  <c r="T486" i="5"/>
  <c r="S486" i="5"/>
  <c r="X485" i="5"/>
  <c r="V485" i="5"/>
  <c r="T485" i="5"/>
  <c r="S485" i="5"/>
  <c r="X484" i="5"/>
  <c r="V484" i="5"/>
  <c r="T484" i="5"/>
  <c r="S484" i="5"/>
  <c r="X483" i="5"/>
  <c r="V483" i="5"/>
  <c r="T483" i="5"/>
  <c r="S483" i="5"/>
  <c r="X482" i="5"/>
  <c r="V482" i="5"/>
  <c r="T482" i="5"/>
  <c r="S482" i="5"/>
  <c r="X481" i="5"/>
  <c r="V481" i="5"/>
  <c r="T481" i="5"/>
  <c r="S481" i="5"/>
  <c r="X480" i="5"/>
  <c r="V480" i="5"/>
  <c r="T480" i="5"/>
  <c r="S480" i="5"/>
  <c r="X479" i="5"/>
  <c r="V479" i="5"/>
  <c r="T479" i="5"/>
  <c r="S479" i="5"/>
  <c r="X478" i="5"/>
  <c r="V478" i="5"/>
  <c r="T478" i="5"/>
  <c r="S478" i="5"/>
  <c r="X477" i="5"/>
  <c r="V477" i="5"/>
  <c r="T477" i="5"/>
  <c r="S477" i="5"/>
  <c r="X476" i="5"/>
  <c r="V476" i="5"/>
  <c r="T476" i="5"/>
  <c r="S476" i="5"/>
  <c r="X475" i="5"/>
  <c r="V475" i="5"/>
  <c r="T475" i="5"/>
  <c r="S475" i="5"/>
  <c r="X474" i="5"/>
  <c r="V474" i="5"/>
  <c r="T474" i="5"/>
  <c r="S474" i="5"/>
  <c r="X473" i="5"/>
  <c r="V473" i="5"/>
  <c r="T473" i="5"/>
  <c r="S473" i="5"/>
  <c r="X472" i="5"/>
  <c r="V472" i="5"/>
  <c r="T472" i="5"/>
  <c r="S472" i="5"/>
  <c r="X471" i="5"/>
  <c r="V471" i="5"/>
  <c r="T471" i="5"/>
  <c r="S471" i="5"/>
  <c r="X470" i="5"/>
  <c r="V470" i="5"/>
  <c r="T470" i="5"/>
  <c r="S470" i="5"/>
  <c r="X469" i="5"/>
  <c r="V469" i="5"/>
  <c r="T469" i="5"/>
  <c r="S469" i="5"/>
  <c r="X468" i="5"/>
  <c r="V468" i="5"/>
  <c r="T468" i="5"/>
  <c r="S468" i="5"/>
  <c r="X467" i="5"/>
  <c r="V467" i="5"/>
  <c r="T467" i="5"/>
  <c r="S467" i="5"/>
  <c r="X466" i="5"/>
  <c r="V466" i="5"/>
  <c r="T466" i="5"/>
  <c r="S466" i="5"/>
  <c r="X465" i="5"/>
  <c r="V465" i="5"/>
  <c r="T465" i="5"/>
  <c r="S465" i="5"/>
  <c r="X464" i="5"/>
  <c r="V464" i="5"/>
  <c r="T464" i="5"/>
  <c r="S464" i="5"/>
  <c r="X463" i="5"/>
  <c r="V463" i="5"/>
  <c r="T463" i="5"/>
  <c r="S463" i="5"/>
  <c r="X462" i="5"/>
  <c r="V462" i="5"/>
  <c r="T462" i="5"/>
  <c r="S462" i="5"/>
  <c r="X461" i="5"/>
  <c r="V461" i="5"/>
  <c r="T461" i="5"/>
  <c r="S461" i="5"/>
  <c r="X460" i="5"/>
  <c r="V460" i="5"/>
  <c r="T460" i="5"/>
  <c r="S460" i="5"/>
  <c r="X459" i="5"/>
  <c r="V459" i="5"/>
  <c r="T459" i="5"/>
  <c r="S459" i="5"/>
  <c r="X458" i="5"/>
  <c r="V458" i="5"/>
  <c r="T458" i="5"/>
  <c r="S458" i="5"/>
  <c r="X457" i="5"/>
  <c r="V457" i="5"/>
  <c r="T457" i="5"/>
  <c r="S457" i="5"/>
  <c r="X456" i="5"/>
  <c r="V456" i="5"/>
  <c r="T456" i="5"/>
  <c r="S456" i="5"/>
  <c r="X455" i="5"/>
  <c r="V455" i="5"/>
  <c r="T455" i="5"/>
  <c r="S455" i="5"/>
  <c r="X454" i="5"/>
  <c r="V454" i="5"/>
  <c r="T454" i="5"/>
  <c r="S454" i="5"/>
  <c r="X453" i="5"/>
  <c r="V453" i="5"/>
  <c r="T453" i="5"/>
  <c r="S453" i="5"/>
  <c r="X452" i="5"/>
  <c r="V452" i="5"/>
  <c r="T452" i="5"/>
  <c r="S452" i="5"/>
  <c r="X451" i="5"/>
  <c r="V451" i="5"/>
  <c r="T451" i="5"/>
  <c r="S451" i="5"/>
  <c r="X450" i="5"/>
  <c r="V450" i="5"/>
  <c r="T450" i="5"/>
  <c r="S450" i="5"/>
  <c r="X449" i="5"/>
  <c r="V449" i="5"/>
  <c r="T449" i="5"/>
  <c r="S449" i="5"/>
  <c r="X448" i="5"/>
  <c r="V448" i="5"/>
  <c r="T448" i="5"/>
  <c r="S448" i="5"/>
  <c r="X447" i="5"/>
  <c r="V447" i="5"/>
  <c r="T447" i="5"/>
  <c r="S447" i="5"/>
  <c r="X446" i="5"/>
  <c r="V446" i="5"/>
  <c r="T446" i="5"/>
  <c r="S446" i="5"/>
  <c r="X445" i="5"/>
  <c r="V445" i="5"/>
  <c r="T445" i="5"/>
  <c r="S445" i="5"/>
  <c r="X444" i="5"/>
  <c r="V444" i="5"/>
  <c r="T444" i="5"/>
  <c r="S444" i="5"/>
  <c r="X443" i="5"/>
  <c r="V443" i="5"/>
  <c r="T443" i="5"/>
  <c r="S443" i="5"/>
  <c r="X442" i="5"/>
  <c r="V442" i="5"/>
  <c r="T442" i="5"/>
  <c r="S442" i="5"/>
  <c r="X441" i="5"/>
  <c r="V441" i="5"/>
  <c r="T441" i="5"/>
  <c r="S441" i="5"/>
  <c r="X440" i="5"/>
  <c r="V440" i="5"/>
  <c r="T440" i="5"/>
  <c r="S440" i="5"/>
  <c r="X439" i="5"/>
  <c r="V439" i="5"/>
  <c r="T439" i="5"/>
  <c r="S439" i="5"/>
  <c r="X438" i="5"/>
  <c r="V438" i="5"/>
  <c r="T438" i="5"/>
  <c r="S438" i="5"/>
  <c r="X437" i="5"/>
  <c r="V437" i="5"/>
  <c r="T437" i="5"/>
  <c r="S437" i="5"/>
  <c r="X436" i="5"/>
  <c r="V436" i="5"/>
  <c r="T436" i="5"/>
  <c r="S436" i="5"/>
  <c r="X435" i="5"/>
  <c r="V435" i="5"/>
  <c r="T435" i="5"/>
  <c r="S435" i="5"/>
  <c r="X434" i="5"/>
  <c r="V434" i="5"/>
  <c r="T434" i="5"/>
  <c r="S434" i="5"/>
  <c r="X433" i="5"/>
  <c r="V433" i="5"/>
  <c r="T433" i="5"/>
  <c r="S433" i="5"/>
  <c r="X432" i="5"/>
  <c r="V432" i="5"/>
  <c r="T432" i="5"/>
  <c r="S432" i="5"/>
  <c r="X431" i="5"/>
  <c r="V431" i="5"/>
  <c r="T431" i="5"/>
  <c r="S431" i="5"/>
  <c r="X430" i="5"/>
  <c r="V430" i="5"/>
  <c r="T430" i="5"/>
  <c r="S430" i="5"/>
  <c r="X429" i="5"/>
  <c r="V429" i="5"/>
  <c r="T429" i="5"/>
  <c r="S429" i="5"/>
  <c r="X428" i="5"/>
  <c r="V428" i="5"/>
  <c r="T428" i="5"/>
  <c r="S428" i="5"/>
  <c r="X427" i="5"/>
  <c r="V427" i="5"/>
  <c r="T427" i="5"/>
  <c r="S427" i="5"/>
  <c r="X426" i="5"/>
  <c r="V426" i="5"/>
  <c r="T426" i="5"/>
  <c r="S426" i="5"/>
  <c r="X425" i="5"/>
  <c r="V425" i="5"/>
  <c r="T425" i="5"/>
  <c r="S425" i="5"/>
  <c r="X424" i="5"/>
  <c r="V424" i="5"/>
  <c r="T424" i="5"/>
  <c r="S424" i="5"/>
  <c r="X423" i="5"/>
  <c r="V423" i="5"/>
  <c r="T423" i="5"/>
  <c r="S423" i="5"/>
  <c r="X422" i="5"/>
  <c r="V422" i="5"/>
  <c r="T422" i="5"/>
  <c r="S422" i="5"/>
  <c r="X421" i="5"/>
  <c r="V421" i="5"/>
  <c r="T421" i="5"/>
  <c r="S421" i="5"/>
  <c r="X420" i="5"/>
  <c r="V420" i="5"/>
  <c r="T420" i="5"/>
  <c r="S420" i="5"/>
  <c r="X419" i="5"/>
  <c r="V419" i="5"/>
  <c r="T419" i="5"/>
  <c r="S419" i="5"/>
  <c r="X418" i="5"/>
  <c r="V418" i="5"/>
  <c r="T418" i="5"/>
  <c r="S418" i="5"/>
  <c r="X417" i="5"/>
  <c r="V417" i="5"/>
  <c r="T417" i="5"/>
  <c r="S417" i="5"/>
  <c r="X416" i="5"/>
  <c r="V416" i="5"/>
  <c r="T416" i="5"/>
  <c r="S416" i="5"/>
  <c r="X415" i="5"/>
  <c r="V415" i="5"/>
  <c r="T415" i="5"/>
  <c r="S415" i="5"/>
  <c r="X414" i="5"/>
  <c r="V414" i="5"/>
  <c r="T414" i="5"/>
  <c r="S414" i="5"/>
  <c r="X413" i="5"/>
  <c r="V413" i="5"/>
  <c r="T413" i="5"/>
  <c r="S413" i="5"/>
  <c r="X412" i="5"/>
  <c r="V412" i="5"/>
  <c r="T412" i="5"/>
  <c r="S412" i="5"/>
  <c r="X411" i="5"/>
  <c r="V411" i="5"/>
  <c r="T411" i="5"/>
  <c r="S411" i="5"/>
  <c r="X410" i="5"/>
  <c r="V410" i="5"/>
  <c r="T410" i="5"/>
  <c r="S410" i="5"/>
  <c r="X409" i="5"/>
  <c r="V409" i="5"/>
  <c r="T409" i="5"/>
  <c r="S409" i="5"/>
  <c r="X408" i="5"/>
  <c r="V408" i="5"/>
  <c r="T408" i="5"/>
  <c r="S408" i="5"/>
  <c r="X407" i="5"/>
  <c r="V407" i="5"/>
  <c r="T407" i="5"/>
  <c r="S407" i="5"/>
  <c r="X406" i="5"/>
  <c r="V406" i="5"/>
  <c r="T406" i="5"/>
  <c r="S406" i="5"/>
  <c r="X405" i="5"/>
  <c r="V405" i="5"/>
  <c r="T405" i="5"/>
  <c r="S405" i="5"/>
  <c r="X404" i="5"/>
  <c r="V404" i="5"/>
  <c r="T404" i="5"/>
  <c r="S404" i="5"/>
  <c r="X403" i="5"/>
  <c r="V403" i="5"/>
  <c r="T403" i="5"/>
  <c r="S403" i="5"/>
  <c r="X402" i="5"/>
  <c r="V402" i="5"/>
  <c r="T402" i="5"/>
  <c r="S402" i="5"/>
  <c r="X401" i="5"/>
  <c r="V401" i="5"/>
  <c r="T401" i="5"/>
  <c r="S401" i="5"/>
  <c r="X400" i="5"/>
  <c r="V400" i="5"/>
  <c r="T400" i="5"/>
  <c r="S400" i="5"/>
  <c r="X399" i="5"/>
  <c r="V399" i="5"/>
  <c r="T399" i="5"/>
  <c r="S399" i="5"/>
  <c r="X398" i="5"/>
  <c r="V398" i="5"/>
  <c r="T398" i="5"/>
  <c r="S398" i="5"/>
  <c r="X397" i="5"/>
  <c r="V397" i="5"/>
  <c r="T397" i="5"/>
  <c r="S397" i="5"/>
  <c r="X396" i="5"/>
  <c r="V396" i="5"/>
  <c r="T396" i="5"/>
  <c r="S396" i="5"/>
  <c r="X395" i="5"/>
  <c r="V395" i="5"/>
  <c r="T395" i="5"/>
  <c r="S395" i="5"/>
  <c r="X394" i="5"/>
  <c r="V394" i="5"/>
  <c r="T394" i="5"/>
  <c r="S394" i="5"/>
  <c r="X393" i="5"/>
  <c r="V393" i="5"/>
  <c r="T393" i="5"/>
  <c r="S393" i="5"/>
  <c r="X392" i="5"/>
  <c r="V392" i="5"/>
  <c r="T392" i="5"/>
  <c r="S392" i="5"/>
  <c r="X391" i="5"/>
  <c r="V391" i="5"/>
  <c r="T391" i="5"/>
  <c r="S391" i="5"/>
  <c r="X390" i="5"/>
  <c r="V390" i="5"/>
  <c r="T390" i="5"/>
  <c r="S390" i="5"/>
  <c r="X389" i="5"/>
  <c r="V389" i="5"/>
  <c r="T389" i="5"/>
  <c r="S389" i="5"/>
  <c r="X388" i="5"/>
  <c r="V388" i="5"/>
  <c r="T388" i="5"/>
  <c r="S388" i="5"/>
  <c r="X387" i="5"/>
  <c r="V387" i="5"/>
  <c r="T387" i="5"/>
  <c r="S387" i="5"/>
  <c r="X386" i="5"/>
  <c r="V386" i="5"/>
  <c r="T386" i="5"/>
  <c r="S386" i="5"/>
  <c r="X385" i="5"/>
  <c r="V385" i="5"/>
  <c r="T385" i="5"/>
  <c r="S385" i="5"/>
  <c r="X384" i="5"/>
  <c r="V384" i="5"/>
  <c r="T384" i="5"/>
  <c r="S384" i="5"/>
  <c r="X383" i="5"/>
  <c r="V383" i="5"/>
  <c r="T383" i="5"/>
  <c r="S383" i="5"/>
  <c r="X382" i="5"/>
  <c r="V382" i="5"/>
  <c r="T382" i="5"/>
  <c r="S382" i="5"/>
  <c r="X381" i="5"/>
  <c r="V381" i="5"/>
  <c r="T381" i="5"/>
  <c r="S381" i="5"/>
  <c r="X380" i="5"/>
  <c r="V380" i="5"/>
  <c r="T380" i="5"/>
  <c r="S380" i="5"/>
  <c r="X379" i="5"/>
  <c r="V379" i="5"/>
  <c r="T379" i="5"/>
  <c r="S379" i="5"/>
  <c r="X378" i="5"/>
  <c r="V378" i="5"/>
  <c r="T378" i="5"/>
  <c r="S378" i="5"/>
  <c r="X377" i="5"/>
  <c r="V377" i="5"/>
  <c r="T377" i="5"/>
  <c r="S377" i="5"/>
  <c r="X376" i="5"/>
  <c r="V376" i="5"/>
  <c r="T376" i="5"/>
  <c r="S376" i="5"/>
  <c r="X375" i="5"/>
  <c r="V375" i="5"/>
  <c r="T375" i="5"/>
  <c r="S375" i="5"/>
  <c r="X374" i="5"/>
  <c r="V374" i="5"/>
  <c r="T374" i="5"/>
  <c r="S374" i="5"/>
  <c r="X373" i="5"/>
  <c r="V373" i="5"/>
  <c r="T373" i="5"/>
  <c r="S373" i="5"/>
  <c r="X372" i="5"/>
  <c r="V372" i="5"/>
  <c r="T372" i="5"/>
  <c r="S372" i="5"/>
  <c r="X371" i="5"/>
  <c r="V371" i="5"/>
  <c r="T371" i="5"/>
  <c r="S371" i="5"/>
  <c r="X370" i="5"/>
  <c r="V370" i="5"/>
  <c r="T370" i="5"/>
  <c r="S370" i="5"/>
  <c r="X369" i="5"/>
  <c r="V369" i="5"/>
  <c r="T369" i="5"/>
  <c r="S369" i="5"/>
  <c r="X368" i="5"/>
  <c r="V368" i="5"/>
  <c r="T368" i="5"/>
  <c r="S368" i="5"/>
  <c r="X367" i="5"/>
  <c r="V367" i="5"/>
  <c r="T367" i="5"/>
  <c r="S367" i="5"/>
  <c r="X366" i="5"/>
  <c r="V366" i="5"/>
  <c r="T366" i="5"/>
  <c r="S366" i="5"/>
  <c r="X365" i="5"/>
  <c r="V365" i="5"/>
  <c r="T365" i="5"/>
  <c r="S365" i="5"/>
  <c r="X364" i="5"/>
  <c r="V364" i="5"/>
  <c r="T364" i="5"/>
  <c r="S364" i="5"/>
  <c r="X363" i="5"/>
  <c r="V363" i="5"/>
  <c r="T363" i="5"/>
  <c r="S363" i="5"/>
  <c r="X362" i="5"/>
  <c r="V362" i="5"/>
  <c r="T362" i="5"/>
  <c r="S362" i="5"/>
  <c r="X361" i="5"/>
  <c r="V361" i="5"/>
  <c r="T361" i="5"/>
  <c r="S361" i="5"/>
  <c r="X360" i="5"/>
  <c r="V360" i="5"/>
  <c r="T360" i="5"/>
  <c r="S360" i="5"/>
  <c r="X359" i="5"/>
  <c r="V359" i="5"/>
  <c r="T359" i="5"/>
  <c r="S359" i="5"/>
  <c r="X358" i="5"/>
  <c r="V358" i="5"/>
  <c r="T358" i="5"/>
  <c r="S358" i="5"/>
  <c r="X357" i="5"/>
  <c r="V357" i="5"/>
  <c r="T357" i="5"/>
  <c r="S357" i="5"/>
  <c r="X356" i="5"/>
  <c r="V356" i="5"/>
  <c r="T356" i="5"/>
  <c r="S356" i="5"/>
  <c r="X355" i="5"/>
  <c r="V355" i="5"/>
  <c r="T355" i="5"/>
  <c r="S355" i="5"/>
  <c r="X354" i="5"/>
  <c r="V354" i="5"/>
  <c r="T354" i="5"/>
  <c r="S354" i="5"/>
  <c r="X353" i="5"/>
  <c r="V353" i="5"/>
  <c r="T353" i="5"/>
  <c r="S353" i="5"/>
  <c r="X352" i="5"/>
  <c r="V352" i="5"/>
  <c r="T352" i="5"/>
  <c r="S352" i="5"/>
  <c r="X351" i="5"/>
  <c r="V351" i="5"/>
  <c r="T351" i="5"/>
  <c r="S351" i="5"/>
  <c r="X350" i="5"/>
  <c r="V350" i="5"/>
  <c r="T350" i="5"/>
  <c r="S350" i="5"/>
  <c r="X349" i="5"/>
  <c r="V349" i="5"/>
  <c r="T349" i="5"/>
  <c r="S349" i="5"/>
  <c r="X348" i="5"/>
  <c r="V348" i="5"/>
  <c r="T348" i="5"/>
  <c r="S348" i="5"/>
  <c r="X347" i="5"/>
  <c r="V347" i="5"/>
  <c r="T347" i="5"/>
  <c r="S347" i="5"/>
  <c r="X346" i="5"/>
  <c r="V346" i="5"/>
  <c r="T346" i="5"/>
  <c r="S346" i="5"/>
  <c r="X345" i="5"/>
  <c r="V345" i="5"/>
  <c r="T345" i="5"/>
  <c r="S345" i="5"/>
  <c r="X344" i="5"/>
  <c r="V344" i="5"/>
  <c r="T344" i="5"/>
  <c r="S344" i="5"/>
  <c r="X343" i="5"/>
  <c r="V343" i="5"/>
  <c r="T343" i="5"/>
  <c r="S343" i="5"/>
  <c r="X342" i="5"/>
  <c r="V342" i="5"/>
  <c r="T342" i="5"/>
  <c r="S342" i="5"/>
  <c r="X341" i="5"/>
  <c r="V341" i="5"/>
  <c r="T341" i="5"/>
  <c r="S341" i="5"/>
  <c r="X340" i="5"/>
  <c r="V340" i="5"/>
  <c r="T340" i="5"/>
  <c r="S340" i="5"/>
  <c r="X339" i="5"/>
  <c r="V339" i="5"/>
  <c r="T339" i="5"/>
  <c r="S339" i="5"/>
  <c r="X338" i="5"/>
  <c r="V338" i="5"/>
  <c r="T338" i="5"/>
  <c r="S338" i="5"/>
  <c r="X337" i="5"/>
  <c r="V337" i="5"/>
  <c r="T337" i="5"/>
  <c r="S337" i="5"/>
  <c r="X336" i="5"/>
  <c r="V336" i="5"/>
  <c r="T336" i="5"/>
  <c r="S336" i="5"/>
  <c r="X335" i="5"/>
  <c r="V335" i="5"/>
  <c r="T335" i="5"/>
  <c r="S335" i="5"/>
  <c r="X334" i="5"/>
  <c r="V334" i="5"/>
  <c r="T334" i="5"/>
  <c r="S334" i="5"/>
  <c r="X333" i="5"/>
  <c r="V333" i="5"/>
  <c r="T333" i="5"/>
  <c r="S333" i="5"/>
  <c r="X332" i="5"/>
  <c r="V332" i="5"/>
  <c r="T332" i="5"/>
  <c r="S332" i="5"/>
  <c r="X331" i="5"/>
  <c r="V331" i="5"/>
  <c r="T331" i="5"/>
  <c r="S331" i="5"/>
  <c r="X330" i="5"/>
  <c r="V330" i="5"/>
  <c r="T330" i="5"/>
  <c r="S330" i="5"/>
  <c r="X329" i="5"/>
  <c r="V329" i="5"/>
  <c r="T329" i="5"/>
  <c r="S329" i="5"/>
  <c r="X328" i="5"/>
  <c r="V328" i="5"/>
  <c r="T328" i="5"/>
  <c r="S328" i="5"/>
  <c r="X327" i="5"/>
  <c r="V327" i="5"/>
  <c r="T327" i="5"/>
  <c r="S327" i="5"/>
  <c r="X326" i="5"/>
  <c r="V326" i="5"/>
  <c r="T326" i="5"/>
  <c r="S326" i="5"/>
  <c r="X325" i="5"/>
  <c r="V325" i="5"/>
  <c r="T325" i="5"/>
  <c r="S325" i="5"/>
  <c r="X324" i="5"/>
  <c r="V324" i="5"/>
  <c r="T324" i="5"/>
  <c r="S324" i="5"/>
  <c r="X323" i="5"/>
  <c r="V323" i="5"/>
  <c r="T323" i="5"/>
  <c r="S323" i="5"/>
  <c r="X322" i="5"/>
  <c r="V322" i="5"/>
  <c r="T322" i="5"/>
  <c r="S322" i="5"/>
  <c r="X321" i="5"/>
  <c r="V321" i="5"/>
  <c r="T321" i="5"/>
  <c r="S321" i="5"/>
  <c r="X320" i="5"/>
  <c r="V320" i="5"/>
  <c r="T320" i="5"/>
  <c r="S320" i="5"/>
  <c r="X319" i="5"/>
  <c r="V319" i="5"/>
  <c r="T319" i="5"/>
  <c r="S319" i="5"/>
  <c r="X318" i="5"/>
  <c r="V318" i="5"/>
  <c r="T318" i="5"/>
  <c r="S318" i="5"/>
  <c r="X317" i="5"/>
  <c r="V317" i="5"/>
  <c r="T317" i="5"/>
  <c r="S317" i="5"/>
  <c r="X316" i="5"/>
  <c r="V316" i="5"/>
  <c r="T316" i="5"/>
  <c r="S316" i="5"/>
  <c r="X315" i="5"/>
  <c r="V315" i="5"/>
  <c r="T315" i="5"/>
  <c r="S315" i="5"/>
  <c r="X314" i="5"/>
  <c r="V314" i="5"/>
  <c r="T314" i="5"/>
  <c r="S314" i="5"/>
  <c r="X313" i="5"/>
  <c r="V313" i="5"/>
  <c r="T313" i="5"/>
  <c r="S313" i="5"/>
  <c r="X312" i="5"/>
  <c r="V312" i="5"/>
  <c r="T312" i="5"/>
  <c r="S312" i="5"/>
  <c r="X311" i="5"/>
  <c r="V311" i="5"/>
  <c r="T311" i="5"/>
  <c r="S311" i="5"/>
  <c r="X310" i="5"/>
  <c r="V310" i="5"/>
  <c r="T310" i="5"/>
  <c r="S310" i="5"/>
  <c r="X309" i="5"/>
  <c r="V309" i="5"/>
  <c r="T309" i="5"/>
  <c r="S309" i="5"/>
  <c r="X308" i="5"/>
  <c r="V308" i="5"/>
  <c r="T308" i="5"/>
  <c r="S308" i="5"/>
  <c r="X307" i="5"/>
  <c r="V307" i="5"/>
  <c r="T307" i="5"/>
  <c r="S307" i="5"/>
  <c r="X306" i="5"/>
  <c r="V306" i="5"/>
  <c r="T306" i="5"/>
  <c r="S306" i="5"/>
  <c r="X305" i="5"/>
  <c r="V305" i="5"/>
  <c r="T305" i="5"/>
  <c r="S305" i="5"/>
  <c r="X304" i="5"/>
  <c r="V304" i="5"/>
  <c r="T304" i="5"/>
  <c r="S304" i="5"/>
  <c r="X303" i="5"/>
  <c r="V303" i="5"/>
  <c r="T303" i="5"/>
  <c r="S303" i="5"/>
  <c r="X302" i="5"/>
  <c r="V302" i="5"/>
  <c r="T302" i="5"/>
  <c r="S302" i="5"/>
  <c r="X301" i="5"/>
  <c r="V301" i="5"/>
  <c r="T301" i="5"/>
  <c r="S301" i="5"/>
  <c r="X300" i="5"/>
  <c r="V300" i="5"/>
  <c r="T300" i="5"/>
  <c r="S300" i="5"/>
  <c r="X299" i="5"/>
  <c r="V299" i="5"/>
  <c r="T299" i="5"/>
  <c r="S299" i="5"/>
  <c r="X298" i="5"/>
  <c r="V298" i="5"/>
  <c r="T298" i="5"/>
  <c r="S298" i="5"/>
  <c r="X297" i="5"/>
  <c r="V297" i="5"/>
  <c r="T297" i="5"/>
  <c r="S297" i="5"/>
  <c r="X296" i="5"/>
  <c r="V296" i="5"/>
  <c r="T296" i="5"/>
  <c r="S296" i="5"/>
  <c r="X295" i="5"/>
  <c r="V295" i="5"/>
  <c r="T295" i="5"/>
  <c r="S295" i="5"/>
  <c r="X294" i="5"/>
  <c r="V294" i="5"/>
  <c r="T294" i="5"/>
  <c r="S294" i="5"/>
  <c r="X293" i="5"/>
  <c r="V293" i="5"/>
  <c r="T293" i="5"/>
  <c r="S293" i="5"/>
  <c r="X292" i="5"/>
  <c r="V292" i="5"/>
  <c r="T292" i="5"/>
  <c r="S292" i="5"/>
  <c r="X291" i="5"/>
  <c r="V291" i="5"/>
  <c r="T291" i="5"/>
  <c r="S291" i="5"/>
  <c r="X290" i="5"/>
  <c r="V290" i="5"/>
  <c r="T290" i="5"/>
  <c r="S290" i="5"/>
  <c r="X289" i="5"/>
  <c r="V289" i="5"/>
  <c r="T289" i="5"/>
  <c r="S289" i="5"/>
  <c r="X288" i="5"/>
  <c r="V288" i="5"/>
  <c r="T288" i="5"/>
  <c r="S288" i="5"/>
  <c r="X287" i="5"/>
  <c r="V287" i="5"/>
  <c r="T287" i="5"/>
  <c r="S287" i="5"/>
  <c r="X286" i="5"/>
  <c r="V286" i="5"/>
  <c r="T286" i="5"/>
  <c r="S286" i="5"/>
  <c r="X285" i="5"/>
  <c r="V285" i="5"/>
  <c r="T285" i="5"/>
  <c r="S285" i="5"/>
  <c r="X284" i="5"/>
  <c r="V284" i="5"/>
  <c r="T284" i="5"/>
  <c r="S284" i="5"/>
  <c r="X283" i="5"/>
  <c r="V283" i="5"/>
  <c r="T283" i="5"/>
  <c r="S283" i="5"/>
  <c r="X282" i="5"/>
  <c r="V282" i="5"/>
  <c r="T282" i="5"/>
  <c r="S282" i="5"/>
  <c r="X281" i="5"/>
  <c r="V281" i="5"/>
  <c r="T281" i="5"/>
  <c r="S281" i="5"/>
  <c r="X280" i="5"/>
  <c r="V280" i="5"/>
  <c r="T280" i="5"/>
  <c r="S280" i="5"/>
  <c r="X279" i="5"/>
  <c r="V279" i="5"/>
  <c r="T279" i="5"/>
  <c r="S279" i="5"/>
  <c r="X278" i="5"/>
  <c r="V278" i="5"/>
  <c r="T278" i="5"/>
  <c r="S278" i="5"/>
  <c r="X277" i="5"/>
  <c r="V277" i="5"/>
  <c r="T277" i="5"/>
  <c r="S277" i="5"/>
  <c r="X276" i="5"/>
  <c r="V276" i="5"/>
  <c r="T276" i="5"/>
  <c r="S276" i="5"/>
  <c r="X275" i="5"/>
  <c r="V275" i="5"/>
  <c r="T275" i="5"/>
  <c r="S275" i="5"/>
  <c r="X274" i="5"/>
  <c r="V274" i="5"/>
  <c r="T274" i="5"/>
  <c r="S274" i="5"/>
  <c r="X273" i="5"/>
  <c r="V273" i="5"/>
  <c r="T273" i="5"/>
  <c r="S273" i="5"/>
  <c r="X272" i="5"/>
  <c r="V272" i="5"/>
  <c r="T272" i="5"/>
  <c r="S272" i="5"/>
  <c r="X271" i="5"/>
  <c r="V271" i="5"/>
  <c r="T271" i="5"/>
  <c r="S271" i="5"/>
  <c r="X270" i="5"/>
  <c r="V270" i="5"/>
  <c r="T270" i="5"/>
  <c r="S270" i="5"/>
  <c r="X269" i="5"/>
  <c r="V269" i="5"/>
  <c r="T269" i="5"/>
  <c r="S269" i="5"/>
  <c r="X268" i="5"/>
  <c r="V268" i="5"/>
  <c r="T268" i="5"/>
  <c r="S268" i="5"/>
  <c r="X267" i="5"/>
  <c r="V267" i="5"/>
  <c r="T267" i="5"/>
  <c r="S267" i="5"/>
  <c r="X266" i="5"/>
  <c r="V266" i="5"/>
  <c r="T266" i="5"/>
  <c r="S266" i="5"/>
  <c r="X265" i="5"/>
  <c r="V265" i="5"/>
  <c r="T265" i="5"/>
  <c r="S265" i="5"/>
  <c r="X264" i="5"/>
  <c r="V264" i="5"/>
  <c r="T264" i="5"/>
  <c r="S264" i="5"/>
  <c r="X263" i="5"/>
  <c r="V263" i="5"/>
  <c r="T263" i="5"/>
  <c r="S263" i="5"/>
  <c r="X262" i="5"/>
  <c r="V262" i="5"/>
  <c r="T262" i="5"/>
  <c r="S262" i="5"/>
  <c r="X261" i="5"/>
  <c r="V261" i="5"/>
  <c r="T261" i="5"/>
  <c r="S261" i="5"/>
  <c r="X260" i="5"/>
  <c r="V260" i="5"/>
  <c r="T260" i="5"/>
  <c r="S260" i="5"/>
  <c r="X259" i="5"/>
  <c r="V259" i="5"/>
  <c r="T259" i="5"/>
  <c r="S259" i="5"/>
  <c r="X258" i="5"/>
  <c r="V258" i="5"/>
  <c r="T258" i="5"/>
  <c r="S258" i="5"/>
  <c r="X257" i="5"/>
  <c r="V257" i="5"/>
  <c r="T257" i="5"/>
  <c r="S257" i="5"/>
  <c r="X256" i="5"/>
  <c r="V256" i="5"/>
  <c r="T256" i="5"/>
  <c r="S256" i="5"/>
  <c r="X255" i="5"/>
  <c r="V255" i="5"/>
  <c r="T255" i="5"/>
  <c r="S255" i="5"/>
  <c r="X254" i="5"/>
  <c r="V254" i="5"/>
  <c r="T254" i="5"/>
  <c r="S254" i="5"/>
  <c r="X253" i="5"/>
  <c r="V253" i="5"/>
  <c r="T253" i="5"/>
  <c r="S253" i="5"/>
  <c r="X252" i="5"/>
  <c r="V252" i="5"/>
  <c r="T252" i="5"/>
  <c r="S252" i="5"/>
  <c r="X251" i="5"/>
  <c r="V251" i="5"/>
  <c r="T251" i="5"/>
  <c r="S251" i="5"/>
  <c r="X250" i="5"/>
  <c r="V250" i="5"/>
  <c r="T250" i="5"/>
  <c r="S250" i="5"/>
  <c r="X249" i="5"/>
  <c r="V249" i="5"/>
  <c r="T249" i="5"/>
  <c r="S249" i="5"/>
  <c r="X248" i="5"/>
  <c r="V248" i="5"/>
  <c r="T248" i="5"/>
  <c r="S248" i="5"/>
  <c r="X247" i="5"/>
  <c r="V247" i="5"/>
  <c r="T247" i="5"/>
  <c r="S247" i="5"/>
  <c r="X246" i="5"/>
  <c r="V246" i="5"/>
  <c r="T246" i="5"/>
  <c r="S246" i="5"/>
  <c r="X245" i="5"/>
  <c r="V245" i="5"/>
  <c r="T245" i="5"/>
  <c r="S245" i="5"/>
  <c r="X244" i="5"/>
  <c r="V244" i="5"/>
  <c r="T244" i="5"/>
  <c r="S244" i="5"/>
  <c r="X243" i="5"/>
  <c r="V243" i="5"/>
  <c r="X242" i="5"/>
  <c r="V242" i="5"/>
  <c r="X241" i="5"/>
  <c r="V241" i="5"/>
  <c r="X240" i="5"/>
  <c r="V240" i="5"/>
  <c r="X239" i="5"/>
  <c r="V239" i="5"/>
  <c r="X238" i="5"/>
  <c r="V238" i="5"/>
  <c r="X237" i="5"/>
  <c r="V237" i="5"/>
  <c r="X236" i="5"/>
  <c r="V236" i="5"/>
  <c r="X235" i="5"/>
  <c r="V235" i="5"/>
  <c r="X234" i="5"/>
  <c r="V234" i="5"/>
  <c r="X233" i="5"/>
  <c r="V233" i="5"/>
  <c r="X232" i="5"/>
  <c r="V232" i="5"/>
  <c r="X231" i="5"/>
  <c r="V231" i="5"/>
  <c r="X230" i="5"/>
  <c r="V230" i="5"/>
  <c r="X229" i="5"/>
  <c r="V229" i="5"/>
  <c r="X228" i="5"/>
  <c r="V228" i="5"/>
  <c r="X227" i="5"/>
  <c r="V227" i="5"/>
  <c r="X226" i="5"/>
  <c r="V226" i="5"/>
  <c r="X225" i="5"/>
  <c r="V225" i="5"/>
  <c r="X224" i="5"/>
  <c r="V224" i="5"/>
  <c r="X223" i="5"/>
  <c r="V223" i="5"/>
  <c r="X222" i="5"/>
  <c r="V222" i="5"/>
  <c r="X221" i="5"/>
  <c r="V221" i="5"/>
  <c r="X220" i="5"/>
  <c r="V220" i="5"/>
  <c r="X219" i="5"/>
  <c r="V219" i="5"/>
  <c r="X218" i="5"/>
  <c r="V218" i="5"/>
  <c r="X217" i="5"/>
  <c r="V217" i="5"/>
  <c r="X216" i="5"/>
  <c r="V216" i="5"/>
  <c r="X215" i="5"/>
  <c r="V215" i="5"/>
  <c r="X214" i="5"/>
  <c r="V214" i="5"/>
  <c r="X213" i="5"/>
  <c r="V213" i="5"/>
  <c r="X212" i="5"/>
  <c r="V212" i="5"/>
  <c r="X211" i="5"/>
  <c r="V211" i="5"/>
  <c r="X210" i="5"/>
  <c r="V210" i="5"/>
  <c r="X209" i="5"/>
  <c r="V209" i="5"/>
  <c r="X208" i="5"/>
  <c r="V208" i="5"/>
  <c r="X207" i="5"/>
  <c r="V207" i="5"/>
  <c r="X206" i="5"/>
  <c r="V206" i="5"/>
  <c r="X205" i="5"/>
  <c r="V205" i="5"/>
  <c r="X204" i="5"/>
  <c r="V204" i="5"/>
  <c r="X203" i="5"/>
  <c r="V203" i="5"/>
  <c r="X202" i="5"/>
  <c r="V202" i="5"/>
  <c r="X201" i="5"/>
  <c r="V201" i="5"/>
  <c r="X200" i="5"/>
  <c r="V200" i="5"/>
  <c r="X199" i="5"/>
  <c r="V199" i="5"/>
  <c r="X198" i="5"/>
  <c r="V198" i="5"/>
  <c r="X197" i="5"/>
  <c r="V197" i="5"/>
  <c r="X196" i="5"/>
  <c r="V196" i="5"/>
  <c r="X195" i="5"/>
  <c r="V195" i="5"/>
  <c r="X194" i="5"/>
  <c r="V194" i="5"/>
  <c r="X193" i="5"/>
  <c r="V193" i="5"/>
  <c r="X192" i="5"/>
  <c r="V192" i="5"/>
  <c r="X191" i="5"/>
  <c r="V191" i="5"/>
  <c r="X190" i="5"/>
  <c r="V190" i="5"/>
  <c r="X189" i="5"/>
  <c r="V189" i="5"/>
  <c r="X188" i="5"/>
  <c r="V188" i="5"/>
  <c r="X187" i="5"/>
  <c r="V187" i="5"/>
  <c r="X186" i="5"/>
  <c r="V186" i="5"/>
  <c r="X185" i="5"/>
  <c r="V185" i="5"/>
  <c r="X184" i="5"/>
  <c r="V184" i="5"/>
  <c r="X183" i="5"/>
  <c r="V183" i="5"/>
  <c r="X182" i="5"/>
  <c r="V182" i="5"/>
  <c r="X181" i="5"/>
  <c r="V181" i="5"/>
  <c r="X180" i="5"/>
  <c r="V180" i="5"/>
  <c r="X179" i="5"/>
  <c r="V179" i="5"/>
  <c r="X178" i="5"/>
  <c r="V178" i="5"/>
  <c r="X177" i="5"/>
  <c r="V177" i="5"/>
  <c r="X176" i="5"/>
  <c r="V176" i="5"/>
  <c r="X175" i="5"/>
  <c r="V175" i="5"/>
  <c r="X174" i="5"/>
  <c r="V174" i="5"/>
  <c r="X173" i="5"/>
  <c r="V173" i="5"/>
  <c r="X172" i="5"/>
  <c r="V172" i="5"/>
  <c r="X171" i="5"/>
  <c r="V171" i="5"/>
  <c r="X170" i="5"/>
  <c r="V170" i="5"/>
  <c r="X169" i="5"/>
  <c r="V169" i="5"/>
  <c r="X168" i="5"/>
  <c r="V168" i="5"/>
  <c r="X167" i="5"/>
  <c r="V167" i="5"/>
  <c r="X166" i="5"/>
  <c r="V166" i="5"/>
  <c r="X165" i="5"/>
  <c r="V165" i="5"/>
  <c r="X164" i="5"/>
  <c r="V164" i="5"/>
  <c r="X163" i="5"/>
  <c r="V163" i="5"/>
  <c r="X162" i="5"/>
  <c r="V162" i="5"/>
  <c r="X161" i="5"/>
  <c r="V161" i="5"/>
  <c r="X160" i="5"/>
  <c r="V160" i="5"/>
  <c r="X159" i="5"/>
  <c r="V159" i="5"/>
  <c r="X158" i="5"/>
  <c r="V158" i="5"/>
  <c r="X157" i="5"/>
  <c r="V157" i="5"/>
  <c r="X156" i="5"/>
  <c r="V156" i="5"/>
  <c r="X155" i="5"/>
  <c r="V155" i="5"/>
  <c r="X154" i="5"/>
  <c r="V154" i="5"/>
  <c r="X153" i="5"/>
  <c r="V153" i="5"/>
  <c r="X152" i="5"/>
  <c r="V152" i="5"/>
  <c r="X151" i="5"/>
  <c r="V151" i="5"/>
  <c r="X150" i="5"/>
  <c r="V150" i="5"/>
  <c r="X149" i="5"/>
  <c r="V149" i="5"/>
  <c r="X148" i="5"/>
  <c r="V148" i="5"/>
  <c r="X147" i="5"/>
  <c r="V147" i="5"/>
  <c r="X146" i="5"/>
  <c r="V146" i="5"/>
  <c r="X145" i="5"/>
  <c r="V145" i="5"/>
  <c r="X144" i="5"/>
  <c r="V144" i="5"/>
  <c r="X143" i="5"/>
  <c r="V143" i="5"/>
  <c r="X142" i="5"/>
  <c r="V142" i="5"/>
  <c r="X141" i="5"/>
  <c r="V141" i="5"/>
  <c r="X140" i="5"/>
  <c r="V140" i="5"/>
  <c r="X139" i="5"/>
  <c r="V139" i="5"/>
  <c r="X138" i="5"/>
  <c r="V138" i="5"/>
  <c r="X137" i="5"/>
  <c r="V137" i="5"/>
  <c r="X136" i="5"/>
  <c r="V136" i="5"/>
  <c r="X135" i="5"/>
  <c r="V135" i="5"/>
  <c r="X134" i="5"/>
  <c r="V134" i="5"/>
  <c r="X133" i="5"/>
  <c r="V133" i="5"/>
  <c r="X132" i="5"/>
  <c r="V132" i="5"/>
  <c r="X131" i="5"/>
  <c r="V131" i="5"/>
  <c r="X130" i="5"/>
  <c r="V130" i="5"/>
  <c r="X129" i="5"/>
  <c r="V129" i="5"/>
  <c r="X128" i="5"/>
  <c r="V128" i="5"/>
  <c r="X127" i="5"/>
  <c r="V127" i="5"/>
  <c r="X126" i="5"/>
  <c r="V126" i="5"/>
  <c r="X125" i="5"/>
  <c r="V125" i="5"/>
  <c r="X124" i="5"/>
  <c r="V124" i="5"/>
  <c r="X123" i="5"/>
  <c r="V123" i="5"/>
  <c r="X122" i="5"/>
  <c r="V122" i="5"/>
  <c r="X121" i="5"/>
  <c r="V121" i="5"/>
  <c r="X120" i="5"/>
  <c r="V120" i="5"/>
  <c r="X119" i="5"/>
  <c r="V119" i="5"/>
  <c r="X118" i="5"/>
  <c r="V118" i="5"/>
  <c r="X117" i="5"/>
  <c r="V117" i="5"/>
  <c r="X116" i="5"/>
  <c r="V116" i="5"/>
  <c r="X115" i="5"/>
  <c r="V115" i="5"/>
  <c r="X114" i="5"/>
  <c r="V114" i="5"/>
  <c r="X113" i="5"/>
  <c r="V113" i="5"/>
  <c r="X112" i="5"/>
  <c r="V112" i="5"/>
  <c r="X111" i="5"/>
  <c r="V111" i="5"/>
  <c r="X110" i="5"/>
  <c r="V110" i="5"/>
  <c r="X109" i="5"/>
  <c r="V109" i="5"/>
  <c r="X108" i="5"/>
  <c r="V108" i="5"/>
  <c r="X107" i="5"/>
  <c r="V107" i="5"/>
  <c r="X106" i="5"/>
  <c r="V106" i="5"/>
  <c r="X105" i="5"/>
  <c r="V105" i="5"/>
  <c r="X104" i="5"/>
  <c r="V104" i="5"/>
  <c r="X103" i="5"/>
  <c r="V103" i="5"/>
  <c r="X102" i="5"/>
  <c r="V102" i="5"/>
  <c r="X101" i="5"/>
  <c r="V101" i="5"/>
  <c r="X100" i="5"/>
  <c r="V100" i="5"/>
  <c r="X99" i="5"/>
  <c r="V99" i="5"/>
  <c r="X98" i="5"/>
  <c r="V98" i="5"/>
  <c r="X97" i="5"/>
  <c r="V97" i="5"/>
  <c r="X96" i="5"/>
  <c r="V96" i="5"/>
  <c r="X95" i="5"/>
  <c r="V95" i="5"/>
  <c r="X94" i="5"/>
  <c r="V94" i="5"/>
  <c r="X93" i="5"/>
  <c r="V93" i="5"/>
  <c r="X92" i="5"/>
  <c r="V92" i="5"/>
  <c r="X91" i="5"/>
  <c r="V91" i="5"/>
  <c r="X90" i="5"/>
  <c r="V90" i="5"/>
  <c r="X89" i="5"/>
  <c r="V89" i="5"/>
  <c r="X88" i="5"/>
  <c r="V88" i="5"/>
  <c r="X87" i="5"/>
  <c r="V87" i="5"/>
  <c r="X86" i="5"/>
  <c r="V86" i="5"/>
  <c r="X85" i="5"/>
  <c r="V85" i="5"/>
  <c r="X84" i="5"/>
  <c r="V84" i="5"/>
  <c r="X83" i="5"/>
  <c r="V83" i="5"/>
  <c r="X82" i="5"/>
  <c r="V82" i="5"/>
  <c r="X81" i="5"/>
  <c r="V81" i="5"/>
  <c r="X80" i="5"/>
  <c r="V80" i="5"/>
  <c r="X79" i="5"/>
  <c r="V79" i="5"/>
  <c r="X78" i="5"/>
  <c r="V78" i="5"/>
  <c r="X77" i="5"/>
  <c r="V77" i="5"/>
  <c r="X76" i="5"/>
  <c r="V76" i="5"/>
  <c r="X75" i="5"/>
  <c r="V75" i="5"/>
  <c r="X74" i="5"/>
  <c r="V74" i="5"/>
  <c r="X73" i="5"/>
  <c r="V73" i="5"/>
  <c r="X72" i="5"/>
  <c r="V72" i="5"/>
  <c r="X71" i="5"/>
  <c r="V71" i="5"/>
  <c r="X70" i="5"/>
  <c r="V70" i="5"/>
  <c r="X69" i="5"/>
  <c r="V69" i="5"/>
  <c r="X68" i="5"/>
  <c r="V68" i="5"/>
  <c r="X67" i="5"/>
  <c r="V67" i="5"/>
  <c r="X66" i="5"/>
  <c r="V66" i="5"/>
  <c r="X65" i="5"/>
  <c r="V65" i="5"/>
  <c r="X64" i="5"/>
  <c r="V64" i="5"/>
  <c r="X63" i="5"/>
  <c r="V63" i="5"/>
  <c r="X62" i="5"/>
  <c r="V62" i="5"/>
  <c r="X61" i="5"/>
  <c r="V61" i="5"/>
  <c r="X60" i="5"/>
  <c r="V60" i="5"/>
  <c r="X59" i="5"/>
  <c r="V59" i="5"/>
  <c r="X58" i="5"/>
  <c r="V58" i="5"/>
  <c r="X57" i="5"/>
  <c r="V57" i="5"/>
  <c r="X56" i="5"/>
  <c r="V56" i="5"/>
  <c r="X55" i="5"/>
  <c r="V55" i="5"/>
  <c r="X54" i="5"/>
  <c r="V54" i="5"/>
  <c r="X53" i="5"/>
  <c r="V53" i="5"/>
  <c r="X52" i="5"/>
  <c r="V52" i="5"/>
  <c r="X51" i="5"/>
  <c r="V51" i="5"/>
  <c r="X50" i="5"/>
  <c r="V50" i="5"/>
  <c r="X49" i="5"/>
  <c r="V49" i="5"/>
  <c r="X48" i="5"/>
  <c r="V48" i="5"/>
  <c r="X47" i="5"/>
  <c r="V47" i="5"/>
  <c r="X46" i="5"/>
  <c r="V46" i="5"/>
  <c r="X45" i="5"/>
  <c r="V45" i="5"/>
  <c r="X44" i="5"/>
  <c r="V44" i="5"/>
  <c r="X43" i="5"/>
  <c r="V43" i="5"/>
  <c r="X42" i="5"/>
  <c r="V42" i="5"/>
  <c r="X41" i="5"/>
  <c r="V41" i="5"/>
  <c r="X40" i="5"/>
  <c r="V40" i="5"/>
  <c r="X39" i="5"/>
  <c r="V39" i="5"/>
  <c r="X38" i="5"/>
  <c r="V38" i="5"/>
  <c r="X37" i="5"/>
  <c r="V37" i="5"/>
  <c r="X36" i="5"/>
  <c r="V36" i="5"/>
  <c r="X35" i="5"/>
  <c r="V35" i="5"/>
  <c r="X34" i="5"/>
  <c r="V34" i="5"/>
  <c r="X33" i="5"/>
  <c r="V33" i="5"/>
  <c r="X32" i="5"/>
  <c r="V32" i="5"/>
  <c r="X31" i="5"/>
  <c r="V31" i="5"/>
  <c r="X30" i="5"/>
  <c r="V30" i="5"/>
  <c r="X29" i="5"/>
  <c r="V29" i="5"/>
  <c r="X28" i="5"/>
  <c r="V28" i="5"/>
  <c r="X27" i="5"/>
  <c r="V27" i="5"/>
  <c r="X26" i="5"/>
  <c r="V26" i="5"/>
  <c r="X25" i="5"/>
  <c r="V25" i="5"/>
  <c r="X24" i="5"/>
  <c r="V24" i="5"/>
  <c r="X23" i="5"/>
  <c r="V23" i="5"/>
  <c r="X22" i="5"/>
  <c r="V22" i="5"/>
  <c r="X21" i="5"/>
  <c r="V21" i="5"/>
  <c r="X20" i="5"/>
  <c r="V20" i="5"/>
  <c r="X19" i="5"/>
  <c r="V19" i="5"/>
  <c r="X18" i="5"/>
  <c r="V18" i="5"/>
  <c r="X17" i="5"/>
  <c r="V17" i="5"/>
  <c r="X16" i="5"/>
  <c r="V16" i="5"/>
  <c r="X15" i="5"/>
  <c r="V15" i="5"/>
  <c r="X14" i="5"/>
  <c r="V14" i="5"/>
  <c r="X13" i="5"/>
  <c r="V13" i="5"/>
  <c r="X12" i="5"/>
  <c r="V12" i="5"/>
  <c r="X11" i="5"/>
  <c r="V11" i="5"/>
  <c r="X10" i="5"/>
  <c r="V10" i="5"/>
  <c r="X9" i="5"/>
  <c r="V9" i="5"/>
  <c r="X8" i="5"/>
  <c r="V8" i="5"/>
  <c r="X7" i="5"/>
  <c r="V7" i="5"/>
  <c r="X6" i="5"/>
  <c r="V6" i="5"/>
  <c r="X5" i="5"/>
  <c r="V5" i="5"/>
  <c r="P47" i="4"/>
  <c r="P46" i="4"/>
  <c r="P45" i="4"/>
  <c r="P44" i="4"/>
  <c r="P43" i="4"/>
  <c r="Q43" i="4" s="1"/>
  <c r="P41" i="4"/>
  <c r="P40" i="4"/>
  <c r="P39" i="4"/>
  <c r="P38" i="4"/>
  <c r="P37" i="4"/>
  <c r="Q37" i="4" s="1"/>
  <c r="P35" i="4"/>
  <c r="P34" i="4"/>
  <c r="P33" i="4"/>
  <c r="P32" i="4"/>
  <c r="P31" i="4"/>
  <c r="Q31" i="4" s="1"/>
  <c r="P29" i="4"/>
  <c r="P28" i="4"/>
  <c r="P27" i="4"/>
  <c r="P26" i="4"/>
  <c r="D11" i="4"/>
  <c r="A5" i="4"/>
  <c r="P3" i="4"/>
  <c r="I69" i="6" l="1"/>
  <c r="I68" i="6"/>
  <c r="I67" i="6"/>
  <c r="I66" i="6"/>
  <c r="I65" i="6"/>
  <c r="I64" i="6"/>
  <c r="I63" i="6"/>
  <c r="I62" i="6"/>
  <c r="I60" i="6"/>
  <c r="I59" i="6"/>
  <c r="I58" i="6"/>
  <c r="I57" i="6"/>
  <c r="I56" i="6"/>
  <c r="I55" i="6"/>
  <c r="I54" i="6"/>
  <c r="I52" i="6"/>
  <c r="D52" i="6"/>
  <c r="I51" i="6"/>
  <c r="D51" i="6"/>
  <c r="I50" i="6"/>
  <c r="D50" i="6"/>
  <c r="I49" i="6"/>
  <c r="D49" i="6"/>
  <c r="I47" i="6"/>
  <c r="D47" i="6"/>
  <c r="I46" i="6"/>
  <c r="D46" i="6"/>
  <c r="I45" i="6"/>
  <c r="D45" i="6"/>
  <c r="I44" i="6"/>
  <c r="D44" i="6"/>
  <c r="I42" i="6"/>
  <c r="D42" i="6"/>
  <c r="I41" i="6"/>
  <c r="D41" i="6"/>
  <c r="I40" i="6"/>
  <c r="D40" i="6"/>
  <c r="I39" i="6"/>
  <c r="D39" i="6"/>
  <c r="I37" i="6"/>
  <c r="D37" i="6"/>
  <c r="I36" i="6"/>
  <c r="D36" i="6"/>
  <c r="I35" i="6"/>
  <c r="D35" i="6"/>
  <c r="I34" i="6"/>
  <c r="D34" i="6"/>
  <c r="I32" i="6"/>
  <c r="D32" i="6"/>
  <c r="I31" i="6"/>
  <c r="D31" i="6"/>
  <c r="I30" i="6"/>
  <c r="D30" i="6"/>
  <c r="I29" i="6"/>
  <c r="D29" i="6"/>
  <c r="I27" i="6"/>
  <c r="I26" i="6"/>
  <c r="I25" i="6"/>
  <c r="I24" i="6"/>
  <c r="I22" i="6"/>
  <c r="I21" i="6"/>
  <c r="I20" i="6"/>
  <c r="I19" i="6"/>
  <c r="I17" i="6"/>
  <c r="I16" i="6"/>
  <c r="I15" i="6"/>
  <c r="I14" i="6"/>
  <c r="I12" i="6"/>
  <c r="I11" i="6"/>
  <c r="I10" i="6"/>
  <c r="I9" i="6"/>
  <c r="I8" i="6"/>
  <c r="I7" i="6"/>
  <c r="I6" i="6"/>
  <c r="I5" i="6"/>
  <c r="I4" i="6"/>
  <c r="AB2505" i="5"/>
  <c r="AB2504" i="5"/>
  <c r="AB2492" i="5"/>
  <c r="AB2491" i="5"/>
  <c r="AB2490" i="5"/>
  <c r="AB2489" i="5"/>
  <c r="AB2488" i="5"/>
  <c r="AB2487" i="5"/>
  <c r="AB2486" i="5"/>
  <c r="AB2485" i="5"/>
  <c r="AB2484" i="5"/>
  <c r="AB2483" i="5"/>
  <c r="AB2482" i="5"/>
  <c r="AB2481" i="5"/>
  <c r="AB2480" i="5"/>
  <c r="AB2479" i="5"/>
  <c r="AB2478" i="5"/>
  <c r="AB2477" i="5"/>
  <c r="AB2476" i="5"/>
  <c r="AB2475" i="5"/>
  <c r="AB2474" i="5"/>
  <c r="AB2473" i="5"/>
  <c r="AB2472" i="5"/>
  <c r="AB2471" i="5"/>
  <c r="AB2470" i="5"/>
  <c r="AB2469" i="5"/>
  <c r="AB2468" i="5"/>
  <c r="AB2467" i="5"/>
  <c r="AB2466" i="5"/>
  <c r="AB2465" i="5"/>
  <c r="AB2464" i="5"/>
  <c r="AB2463" i="5"/>
  <c r="AB2462" i="5"/>
  <c r="AB2461" i="5"/>
  <c r="AB2460" i="5"/>
  <c r="AB2459" i="5"/>
  <c r="AB2458" i="5"/>
  <c r="AB2457" i="5"/>
  <c r="AB2456" i="5"/>
  <c r="AB2455" i="5"/>
  <c r="AB2454" i="5"/>
  <c r="AB2453" i="5"/>
  <c r="AB2452" i="5"/>
  <c r="AB2451" i="5"/>
  <c r="AB2450" i="5"/>
  <c r="AB2449" i="5"/>
  <c r="AB2448" i="5"/>
  <c r="AB2447" i="5"/>
  <c r="AB2446" i="5"/>
  <c r="AB2445" i="5"/>
  <c r="AB2444" i="5"/>
  <c r="AB2443" i="5"/>
  <c r="AB2442" i="5"/>
  <c r="AB2441" i="5"/>
  <c r="AB2440" i="5"/>
  <c r="AB2439" i="5"/>
  <c r="AB2438" i="5"/>
  <c r="AB2437" i="5"/>
  <c r="AB2436" i="5"/>
  <c r="AB2435" i="5"/>
  <c r="AB2434" i="5"/>
  <c r="AB2433" i="5"/>
  <c r="AB2432" i="5"/>
  <c r="AB2431" i="5"/>
  <c r="AB2430" i="5"/>
  <c r="AB2429" i="5"/>
  <c r="AB2428" i="5"/>
  <c r="AB2427" i="5"/>
  <c r="AB2426" i="5"/>
  <c r="AB2425" i="5"/>
  <c r="AB2424" i="5"/>
  <c r="AB2423" i="5"/>
  <c r="AB2422" i="5"/>
  <c r="AB2421" i="5"/>
  <c r="AB2420" i="5"/>
  <c r="AB2419" i="5"/>
  <c r="AB2418" i="5"/>
  <c r="AB2417" i="5"/>
  <c r="AB2416" i="5"/>
  <c r="AB2415" i="5"/>
  <c r="AB2414" i="5"/>
  <c r="AB2413" i="5"/>
  <c r="AB2412" i="5"/>
  <c r="AB2411" i="5"/>
  <c r="AB2410" i="5"/>
  <c r="AB2409" i="5"/>
  <c r="AB2408" i="5"/>
  <c r="AB2407" i="5"/>
  <c r="AB2406" i="5"/>
  <c r="AB2405" i="5"/>
  <c r="AB2404" i="5"/>
  <c r="AB2403" i="5"/>
  <c r="AB2402" i="5"/>
  <c r="AB2401" i="5"/>
  <c r="AB2400" i="5"/>
  <c r="AB2399" i="5"/>
  <c r="AB2398" i="5"/>
  <c r="AB2397" i="5"/>
  <c r="AB2396" i="5"/>
  <c r="AB2395" i="5"/>
  <c r="AB2394" i="5"/>
  <c r="AB2393" i="5"/>
  <c r="AB2392" i="5"/>
  <c r="AB2391" i="5"/>
  <c r="AB2390" i="5"/>
  <c r="AB2389" i="5"/>
  <c r="AB2388" i="5"/>
  <c r="AB2387" i="5"/>
  <c r="AB2386" i="5"/>
  <c r="AB2385" i="5"/>
  <c r="AB2384" i="5"/>
  <c r="AB2383" i="5"/>
  <c r="AB2382" i="5"/>
  <c r="AB2381" i="5"/>
  <c r="AB2380" i="5"/>
  <c r="AB2379" i="5"/>
  <c r="AB2378" i="5"/>
  <c r="AB2377" i="5"/>
  <c r="AB2376" i="5"/>
  <c r="AB2375" i="5"/>
  <c r="AB2374" i="5"/>
  <c r="AB2373" i="5"/>
  <c r="AB2372" i="5"/>
  <c r="AB2371" i="5"/>
  <c r="AB2370" i="5"/>
  <c r="AB2369" i="5"/>
  <c r="AB2368" i="5"/>
  <c r="AB2367" i="5"/>
  <c r="AB2366" i="5"/>
  <c r="AB2365" i="5"/>
  <c r="AB2364" i="5"/>
  <c r="AB2363" i="5"/>
  <c r="AB2362" i="5"/>
  <c r="AB2361" i="5"/>
  <c r="AB2360" i="5"/>
  <c r="AB2359" i="5"/>
  <c r="AB2358" i="5"/>
  <c r="AB2357" i="5"/>
  <c r="AB2356" i="5"/>
  <c r="AB2355" i="5"/>
  <c r="AB2354" i="5"/>
  <c r="AB2353" i="5"/>
  <c r="AB2352" i="5"/>
  <c r="AB2351" i="5"/>
  <c r="AB2350" i="5"/>
  <c r="AB2349" i="5"/>
  <c r="AB2348" i="5"/>
  <c r="AB2347" i="5"/>
  <c r="AB2346" i="5"/>
  <c r="AB2345" i="5"/>
  <c r="AB2344" i="5"/>
  <c r="AB2343" i="5"/>
  <c r="AB2342" i="5"/>
  <c r="AB2341" i="5"/>
  <c r="AB2340" i="5"/>
  <c r="AB2339" i="5"/>
  <c r="AB2338" i="5"/>
  <c r="AB2337" i="5"/>
  <c r="AB2336" i="5"/>
  <c r="AB2335" i="5"/>
  <c r="AB2334" i="5"/>
  <c r="AB2333" i="5"/>
  <c r="AB2332" i="5"/>
  <c r="AB2331" i="5"/>
  <c r="AB2330" i="5"/>
  <c r="AB2329" i="5"/>
  <c r="AB2328" i="5"/>
  <c r="AB2327" i="5"/>
  <c r="AB2326" i="5"/>
  <c r="AB2325" i="5"/>
  <c r="AB2324" i="5"/>
  <c r="AB2323" i="5"/>
  <c r="AB2322" i="5"/>
  <c r="AB2321" i="5"/>
  <c r="AB2320" i="5"/>
  <c r="AB2319" i="5"/>
  <c r="AB2318" i="5"/>
  <c r="AB2317" i="5"/>
  <c r="AB2316" i="5"/>
  <c r="AB2315" i="5"/>
  <c r="AB2314" i="5"/>
  <c r="AB2313" i="5"/>
  <c r="AB2312" i="5"/>
  <c r="AB2311" i="5"/>
  <c r="AB2310" i="5"/>
  <c r="AB2309" i="5"/>
  <c r="AB2308" i="5"/>
  <c r="AB2307" i="5"/>
  <c r="AB2306" i="5"/>
  <c r="AB2305" i="5"/>
  <c r="AB2304" i="5"/>
  <c r="AB2303" i="5"/>
  <c r="AB2302" i="5"/>
  <c r="AB2301" i="5"/>
  <c r="AB2300" i="5"/>
  <c r="AB2299" i="5"/>
  <c r="AB2298" i="5"/>
  <c r="AB2297" i="5"/>
  <c r="AB2296" i="5"/>
  <c r="AB2295" i="5"/>
  <c r="AB2294" i="5"/>
  <c r="AB2293" i="5"/>
  <c r="AB2292" i="5"/>
  <c r="AB2291" i="5"/>
  <c r="AB2290" i="5"/>
  <c r="AB2289" i="5"/>
  <c r="AB2288" i="5"/>
  <c r="AB2287" i="5"/>
  <c r="AB2286" i="5"/>
  <c r="AB2285" i="5"/>
  <c r="AB2284" i="5"/>
  <c r="AB2283" i="5"/>
  <c r="AB2282" i="5"/>
  <c r="AB2281" i="5"/>
  <c r="AB2280" i="5"/>
  <c r="AB2279" i="5"/>
  <c r="AB2278" i="5"/>
  <c r="AB2277" i="5"/>
  <c r="AB2276" i="5"/>
  <c r="AB2275" i="5"/>
  <c r="AB2274" i="5"/>
  <c r="AB2273" i="5"/>
  <c r="AB2272" i="5"/>
  <c r="AB2271" i="5"/>
  <c r="AB2270" i="5"/>
  <c r="AB2269" i="5"/>
  <c r="AB2268" i="5"/>
  <c r="AB2267" i="5"/>
  <c r="AB2266" i="5"/>
  <c r="AB2265" i="5"/>
  <c r="AB2264" i="5"/>
  <c r="AB2263" i="5"/>
  <c r="AB2262" i="5"/>
  <c r="AB2261" i="5"/>
  <c r="AB2260" i="5"/>
  <c r="AB2259" i="5"/>
  <c r="AB2258" i="5"/>
  <c r="AB2257" i="5"/>
  <c r="AB2256" i="5"/>
  <c r="AB2255" i="5"/>
  <c r="AB2254" i="5"/>
  <c r="AB2253" i="5"/>
  <c r="AB2252" i="5"/>
  <c r="AB2251" i="5"/>
  <c r="AB2250" i="5"/>
  <c r="AB2249" i="5"/>
  <c r="AB2248" i="5"/>
  <c r="AB2247" i="5"/>
  <c r="AB2246" i="5"/>
  <c r="AB2245" i="5"/>
  <c r="AB2244" i="5"/>
  <c r="AB2243" i="5"/>
  <c r="AB2242" i="5"/>
  <c r="AB2241" i="5"/>
  <c r="AB2240" i="5"/>
  <c r="AB2239" i="5"/>
  <c r="AB2238" i="5"/>
  <c r="AB2237" i="5"/>
  <c r="AB2236" i="5"/>
  <c r="AB2235" i="5"/>
  <c r="AB2234" i="5"/>
  <c r="AB2233" i="5"/>
  <c r="AB2232" i="5"/>
  <c r="AB2231" i="5"/>
  <c r="AB2230" i="5"/>
  <c r="AB2229" i="5"/>
  <c r="AB2228" i="5"/>
  <c r="AB2227" i="5"/>
  <c r="AB2226" i="5"/>
  <c r="AB2225" i="5"/>
  <c r="AB2224" i="5"/>
  <c r="AB2223" i="5"/>
  <c r="AB2222" i="5"/>
  <c r="AB2221" i="5"/>
  <c r="AB2220" i="5"/>
  <c r="AB2219" i="5"/>
  <c r="AB2218" i="5"/>
  <c r="AB2217" i="5"/>
  <c r="AB2216" i="5"/>
  <c r="AB2215" i="5"/>
  <c r="AB2214" i="5"/>
  <c r="AB2213" i="5"/>
  <c r="AB2212" i="5"/>
  <c r="AB2211" i="5"/>
  <c r="AB2210" i="5"/>
  <c r="AB2209" i="5"/>
  <c r="AB2208" i="5"/>
  <c r="AB2207" i="5"/>
  <c r="AB2206" i="5"/>
  <c r="AB2205" i="5"/>
  <c r="AB2204" i="5"/>
  <c r="AB2203" i="5"/>
  <c r="AB2202" i="5"/>
  <c r="AB2201" i="5"/>
  <c r="AB2200" i="5"/>
  <c r="AB2199" i="5"/>
  <c r="AB2198" i="5"/>
  <c r="AB2197" i="5"/>
  <c r="AB2196" i="5"/>
  <c r="AB2195" i="5"/>
  <c r="AB2194" i="5"/>
  <c r="AB2193" i="5"/>
  <c r="AB2192" i="5"/>
  <c r="AB2191" i="5"/>
  <c r="AB2190" i="5"/>
  <c r="AB2189" i="5"/>
  <c r="AB2188" i="5"/>
  <c r="AB2187" i="5"/>
  <c r="AB2186" i="5"/>
  <c r="AB2185" i="5"/>
  <c r="AB2184" i="5"/>
  <c r="AB2183" i="5"/>
  <c r="AB2182" i="5"/>
  <c r="AB2181" i="5"/>
  <c r="AB2180" i="5"/>
  <c r="AB2179" i="5"/>
  <c r="AB2178" i="5"/>
  <c r="AB2177" i="5"/>
  <c r="AB2176" i="5"/>
  <c r="AB2175" i="5"/>
  <c r="AB2174" i="5"/>
  <c r="AB2173" i="5"/>
  <c r="AB2172" i="5"/>
  <c r="AB2171" i="5"/>
  <c r="AB2170" i="5"/>
  <c r="AB2169" i="5"/>
  <c r="AB2168" i="5"/>
  <c r="AB2167" i="5"/>
  <c r="AB2166" i="5"/>
  <c r="AB2165" i="5"/>
  <c r="AB2164" i="5"/>
  <c r="AB2163" i="5"/>
  <c r="AB2162" i="5"/>
  <c r="AB2161" i="5"/>
  <c r="AB2160" i="5"/>
  <c r="AB2159" i="5"/>
  <c r="AB2158" i="5"/>
  <c r="AB2157" i="5"/>
  <c r="AB2156" i="5"/>
  <c r="AB2155" i="5"/>
  <c r="AB2154" i="5"/>
  <c r="AB2153" i="5"/>
  <c r="AB2152" i="5"/>
  <c r="AB2151" i="5"/>
  <c r="AB2150" i="5"/>
  <c r="AB2149" i="5"/>
  <c r="AB2148" i="5"/>
  <c r="AB2147" i="5"/>
  <c r="AB2146" i="5"/>
  <c r="AB2145" i="5"/>
  <c r="AB2144" i="5"/>
  <c r="AB2143" i="5"/>
  <c r="AB2142" i="5"/>
  <c r="AB2141" i="5"/>
  <c r="AB2140" i="5"/>
  <c r="AB2139" i="5"/>
  <c r="AB2138" i="5"/>
  <c r="AB2137" i="5"/>
  <c r="AB2136" i="5"/>
  <c r="AB2135" i="5"/>
  <c r="AB2134" i="5"/>
  <c r="AB2133" i="5"/>
  <c r="AB2132" i="5"/>
  <c r="AB2131" i="5"/>
  <c r="AB2130" i="5"/>
  <c r="AB2129" i="5"/>
  <c r="AB2128" i="5"/>
  <c r="AB2127" i="5"/>
  <c r="AB2126" i="5"/>
  <c r="AB2125" i="5"/>
  <c r="AB2124" i="5"/>
  <c r="AB2123" i="5"/>
  <c r="AB2122" i="5"/>
  <c r="AB2121" i="5"/>
  <c r="AB2120" i="5"/>
  <c r="AB2119" i="5"/>
  <c r="AB2118" i="5"/>
  <c r="AB2117" i="5"/>
  <c r="AB2116" i="5"/>
  <c r="AB2115" i="5"/>
  <c r="AB2114" i="5"/>
  <c r="AB2113" i="5"/>
  <c r="AB2112" i="5"/>
  <c r="AB2111" i="5"/>
  <c r="AB2110" i="5"/>
  <c r="AB2109" i="5"/>
  <c r="AB2108" i="5"/>
  <c r="AB2107" i="5"/>
  <c r="AB2106" i="5"/>
  <c r="AB2105" i="5"/>
  <c r="AB2104" i="5"/>
  <c r="AB2103" i="5"/>
  <c r="AB2102" i="5"/>
  <c r="AB2101" i="5"/>
  <c r="AB2100" i="5"/>
  <c r="AB2099" i="5"/>
  <c r="AB2098" i="5"/>
  <c r="AB2097" i="5"/>
  <c r="AB2096" i="5"/>
  <c r="AB2095" i="5"/>
  <c r="AB2094" i="5"/>
  <c r="AB2093" i="5"/>
  <c r="AB2092" i="5"/>
  <c r="AB2091" i="5"/>
  <c r="AB2090" i="5"/>
  <c r="AB2089" i="5"/>
  <c r="AB2088" i="5"/>
  <c r="AB2087" i="5"/>
  <c r="AB2086" i="5"/>
  <c r="AB2085" i="5"/>
  <c r="AB2084" i="5"/>
  <c r="AB2083" i="5"/>
  <c r="AB2082" i="5"/>
  <c r="AB2081" i="5"/>
  <c r="AB2080" i="5"/>
  <c r="AB2079" i="5"/>
  <c r="AB2078" i="5"/>
  <c r="AB2077" i="5"/>
  <c r="AB2076" i="5"/>
  <c r="AB2075" i="5"/>
  <c r="AB2074" i="5"/>
  <c r="AB2073" i="5"/>
  <c r="AB2072" i="5"/>
  <c r="AB2071" i="5"/>
  <c r="AB2070" i="5"/>
  <c r="AB2069" i="5"/>
  <c r="AB2068" i="5"/>
  <c r="AB2067" i="5"/>
  <c r="AB2066" i="5"/>
  <c r="AB2065" i="5"/>
  <c r="AB2064" i="5"/>
  <c r="AB2063" i="5"/>
  <c r="AB2062" i="5"/>
  <c r="AB2061" i="5"/>
  <c r="AB2060" i="5"/>
  <c r="AB2059" i="5"/>
  <c r="AB2058" i="5"/>
  <c r="AB2057" i="5"/>
  <c r="AB2056" i="5"/>
  <c r="AB2055" i="5"/>
  <c r="AB2054" i="5"/>
  <c r="AB2053" i="5"/>
  <c r="AB2052" i="5"/>
  <c r="AB2051" i="5"/>
  <c r="AB2050" i="5"/>
  <c r="AB2049" i="5"/>
  <c r="AB2048" i="5"/>
  <c r="AB2047" i="5"/>
  <c r="AB2046" i="5"/>
  <c r="AB2045" i="5"/>
  <c r="AB2044" i="5"/>
  <c r="AB2043" i="5"/>
  <c r="AB2042" i="5"/>
  <c r="AB2041" i="5"/>
  <c r="AB2040" i="5"/>
  <c r="AB2039" i="5"/>
  <c r="AB2038" i="5"/>
  <c r="AB2037" i="5"/>
  <c r="AB2036" i="5"/>
  <c r="AB2035" i="5"/>
  <c r="AB2034" i="5"/>
  <c r="AB2033" i="5"/>
  <c r="AB2032" i="5"/>
  <c r="AB2031" i="5"/>
  <c r="AB2030" i="5"/>
  <c r="AB2029" i="5"/>
  <c r="AB2028" i="5"/>
  <c r="AB2027" i="5"/>
  <c r="AB2026" i="5"/>
  <c r="AB2025" i="5"/>
  <c r="AB2024" i="5"/>
  <c r="AB2023" i="5"/>
  <c r="AB2022" i="5"/>
  <c r="AB2021" i="5"/>
  <c r="AB2020" i="5"/>
  <c r="AB2019" i="5"/>
  <c r="AB2018" i="5"/>
  <c r="AB2017" i="5"/>
  <c r="AB2016" i="5"/>
  <c r="AB2015" i="5"/>
  <c r="AB2014" i="5"/>
  <c r="AB2013" i="5"/>
  <c r="AB2012" i="5"/>
  <c r="AB2011" i="5"/>
  <c r="AB2010" i="5"/>
  <c r="AB2009" i="5"/>
  <c r="AB2008" i="5"/>
  <c r="AB2007" i="5"/>
  <c r="AB2006" i="5"/>
  <c r="AB2005" i="5"/>
  <c r="AB2004" i="5"/>
  <c r="AB2003" i="5"/>
  <c r="AB2002" i="5"/>
  <c r="AB2001" i="5"/>
  <c r="AB2000" i="5"/>
  <c r="AB1999" i="5"/>
  <c r="AB1998" i="5"/>
  <c r="AB1997" i="5"/>
  <c r="AB1996" i="5"/>
  <c r="AB1995" i="5"/>
  <c r="AB1994" i="5"/>
  <c r="AB1993" i="5"/>
  <c r="AB1992" i="5"/>
  <c r="AB1991" i="5"/>
  <c r="AB1990" i="5"/>
  <c r="AB1989" i="5"/>
  <c r="AB1988" i="5"/>
  <c r="AB1987" i="5"/>
  <c r="AB1986" i="5"/>
  <c r="AB1985" i="5"/>
  <c r="AB1984" i="5"/>
  <c r="AB1983" i="5"/>
  <c r="AB1982" i="5"/>
  <c r="AB1981" i="5"/>
  <c r="AB1980" i="5"/>
  <c r="AB1979" i="5"/>
  <c r="AB1978" i="5"/>
  <c r="AB1977" i="5"/>
  <c r="AB1976" i="5"/>
  <c r="AB1975" i="5"/>
  <c r="AB1974" i="5"/>
  <c r="AB1973" i="5"/>
  <c r="AB1972" i="5"/>
  <c r="AB1971" i="5"/>
  <c r="AB1970" i="5"/>
  <c r="AB1969" i="5"/>
  <c r="AB1968" i="5"/>
  <c r="AB1967" i="5"/>
  <c r="AB1966" i="5"/>
  <c r="AB1965" i="5"/>
  <c r="AB1964" i="5"/>
  <c r="AB1963" i="5"/>
  <c r="AB1962" i="5"/>
  <c r="AB1961" i="5"/>
  <c r="AB1960" i="5"/>
  <c r="AB1959" i="5"/>
  <c r="AB1958" i="5"/>
  <c r="AB1957" i="5"/>
  <c r="AB1956" i="5"/>
  <c r="AB1955" i="5"/>
  <c r="AB1954" i="5"/>
  <c r="AB1953" i="5"/>
  <c r="AB1952" i="5"/>
  <c r="AB1951" i="5"/>
  <c r="AB1950" i="5"/>
  <c r="AB1949" i="5"/>
  <c r="AB1948" i="5"/>
  <c r="AB1947" i="5"/>
  <c r="AB1946" i="5"/>
  <c r="AB1945" i="5"/>
  <c r="AB1944" i="5"/>
  <c r="AB1943" i="5"/>
  <c r="AB1942" i="5"/>
  <c r="AB1941" i="5"/>
  <c r="AB1940" i="5"/>
  <c r="AB1939" i="5"/>
  <c r="AB1938" i="5"/>
  <c r="AB1937" i="5"/>
  <c r="AB1936" i="5"/>
  <c r="AB1935" i="5"/>
  <c r="AB1934" i="5"/>
  <c r="AB1933" i="5"/>
  <c r="AB1932" i="5"/>
  <c r="AB1931" i="5"/>
  <c r="AB1930" i="5"/>
  <c r="AB1929" i="5"/>
  <c r="AB1928" i="5"/>
  <c r="AB1927" i="5"/>
  <c r="AB1926" i="5"/>
  <c r="AB1925" i="5"/>
  <c r="AB1924" i="5"/>
  <c r="AB1923" i="5"/>
  <c r="AB1922" i="5"/>
  <c r="AB1921" i="5"/>
  <c r="AB1920" i="5"/>
  <c r="AB1919" i="5"/>
  <c r="AB1918" i="5"/>
  <c r="AB1917" i="5"/>
  <c r="AB1916" i="5"/>
  <c r="AB1915" i="5"/>
  <c r="AB1914" i="5"/>
  <c r="AB1913" i="5"/>
  <c r="AB1912" i="5"/>
  <c r="AB1911" i="5"/>
  <c r="AB1910" i="5"/>
  <c r="AB1909" i="5"/>
  <c r="AB1908" i="5"/>
  <c r="AB1907" i="5"/>
  <c r="AB1906" i="5"/>
  <c r="AB1905" i="5"/>
  <c r="AB1904" i="5"/>
  <c r="AB1903" i="5"/>
  <c r="AB1902" i="5"/>
  <c r="AB1901" i="5"/>
  <c r="AB1900" i="5"/>
  <c r="AB1899" i="5"/>
  <c r="AB1898" i="5"/>
  <c r="AB1897" i="5"/>
  <c r="AB1896" i="5"/>
  <c r="AB1895" i="5"/>
  <c r="AB1894" i="5"/>
  <c r="AB1893" i="5"/>
  <c r="AB1892" i="5"/>
  <c r="AB1891" i="5"/>
  <c r="AB1890" i="5"/>
  <c r="AB1889" i="5"/>
  <c r="AB1888" i="5"/>
  <c r="AB1887" i="5"/>
  <c r="AB1886" i="5"/>
  <c r="AB1885" i="5"/>
  <c r="AB1884" i="5"/>
  <c r="AB1883" i="5"/>
  <c r="AB1882" i="5"/>
  <c r="AB1881" i="5"/>
  <c r="AB1880" i="5"/>
  <c r="AB1879" i="5"/>
  <c r="AB1878" i="5"/>
  <c r="AB1877" i="5"/>
  <c r="AB1876" i="5"/>
  <c r="AB1875" i="5"/>
  <c r="AB1874" i="5"/>
  <c r="AB1873" i="5"/>
  <c r="AB1872" i="5"/>
  <c r="AB1871" i="5"/>
  <c r="AB1870" i="5"/>
  <c r="AB1869" i="5"/>
  <c r="AB1868" i="5"/>
  <c r="AB1867" i="5"/>
  <c r="AB1866" i="5"/>
  <c r="AB1865" i="5"/>
  <c r="AB1864" i="5"/>
  <c r="AB1863" i="5"/>
  <c r="AB1862" i="5"/>
  <c r="AB1861" i="5"/>
  <c r="AB1860" i="5"/>
  <c r="AB1859" i="5"/>
  <c r="AB1858" i="5"/>
  <c r="AB1857" i="5"/>
  <c r="AB1856" i="5"/>
  <c r="AB1855" i="5"/>
  <c r="AB1854" i="5"/>
  <c r="AB1853" i="5"/>
  <c r="AB1852" i="5"/>
  <c r="AB1851" i="5"/>
  <c r="AB1850" i="5"/>
  <c r="AB1849" i="5"/>
  <c r="AB1848" i="5"/>
  <c r="AB1847" i="5"/>
  <c r="AB1846" i="5"/>
  <c r="AB1845" i="5"/>
  <c r="AB1844" i="5"/>
  <c r="AB1843" i="5"/>
  <c r="AB1842" i="5"/>
  <c r="AB1841" i="5"/>
  <c r="AB1840" i="5"/>
  <c r="AB1839" i="5"/>
  <c r="AB1838" i="5"/>
  <c r="AB1837" i="5"/>
  <c r="AB1836" i="5"/>
  <c r="AB1835" i="5"/>
  <c r="AB1834" i="5"/>
  <c r="AB1833" i="5"/>
  <c r="AB1832" i="5"/>
  <c r="AB1831" i="5"/>
  <c r="AB1830" i="5"/>
  <c r="AB1829" i="5"/>
  <c r="AB1828" i="5"/>
  <c r="AB1827" i="5"/>
  <c r="AB1826" i="5"/>
  <c r="AB1825" i="5"/>
  <c r="AB1824" i="5"/>
  <c r="AB1823" i="5"/>
  <c r="AB1822" i="5"/>
  <c r="AB1821" i="5"/>
  <c r="AB1820" i="5"/>
  <c r="AB1819" i="5"/>
  <c r="AB1818" i="5"/>
  <c r="AB1817" i="5"/>
  <c r="AB1816" i="5"/>
  <c r="AB1815" i="5"/>
  <c r="AB1814" i="5"/>
  <c r="AB1813" i="5"/>
  <c r="AB1812" i="5"/>
  <c r="AB1811" i="5"/>
  <c r="AB1810" i="5"/>
  <c r="AB1809" i="5"/>
  <c r="AB1808" i="5"/>
  <c r="AB1807" i="5"/>
  <c r="AB1806" i="5"/>
  <c r="AB1805" i="5"/>
  <c r="AB1804" i="5"/>
  <c r="AB1803" i="5"/>
  <c r="AB1802" i="5"/>
  <c r="AB1801" i="5"/>
  <c r="AB1800" i="5"/>
  <c r="AB1799" i="5"/>
  <c r="AB1798" i="5"/>
  <c r="AB1797" i="5"/>
  <c r="AB1796" i="5"/>
  <c r="AB1795" i="5"/>
  <c r="AB1794" i="5"/>
  <c r="AB1793" i="5"/>
  <c r="AB1792" i="5"/>
  <c r="AB1791" i="5"/>
  <c r="AB1790" i="5"/>
  <c r="AB1789" i="5"/>
  <c r="AB1788" i="5"/>
  <c r="AB1787" i="5"/>
  <c r="AB1786" i="5"/>
  <c r="AB1785" i="5"/>
  <c r="AB1784" i="5"/>
  <c r="AB1783" i="5"/>
  <c r="AB1782" i="5"/>
  <c r="AB1781" i="5"/>
  <c r="AB1780" i="5"/>
  <c r="AB1779" i="5"/>
  <c r="AB1778" i="5"/>
  <c r="AB1777" i="5"/>
  <c r="AB1776" i="5"/>
  <c r="AB1775" i="5"/>
  <c r="AB1774" i="5"/>
  <c r="AB1773" i="5"/>
  <c r="AB1772" i="5"/>
  <c r="AB1771" i="5"/>
  <c r="AB1770" i="5"/>
  <c r="AB1769" i="5"/>
  <c r="AB1768" i="5"/>
  <c r="AB1767" i="5"/>
  <c r="AB1766" i="5"/>
  <c r="AB1765" i="5"/>
  <c r="AB1764" i="5"/>
  <c r="AB1763" i="5"/>
  <c r="AB1762" i="5"/>
  <c r="AB1761" i="5"/>
  <c r="AB1760" i="5"/>
  <c r="AB1759" i="5"/>
  <c r="AB1758" i="5"/>
  <c r="AB1757" i="5"/>
  <c r="AB1756" i="5"/>
  <c r="AB1755" i="5"/>
  <c r="AB1754" i="5"/>
  <c r="AB1753" i="5"/>
  <c r="AB1752" i="5"/>
  <c r="AB1751" i="5"/>
  <c r="AB1750" i="5"/>
  <c r="AB1749" i="5"/>
  <c r="AB1748" i="5"/>
  <c r="AB1747" i="5"/>
  <c r="AB1746" i="5"/>
  <c r="AB1745" i="5"/>
  <c r="AB1744" i="5"/>
  <c r="AB1743" i="5"/>
  <c r="AB1742" i="5"/>
  <c r="AB1741" i="5"/>
  <c r="AB1740" i="5"/>
  <c r="AB1739" i="5"/>
  <c r="AB1738" i="5"/>
  <c r="AB1737" i="5"/>
  <c r="AB1736" i="5"/>
  <c r="AB1735" i="5"/>
  <c r="AB1734" i="5"/>
  <c r="AB1733" i="5"/>
  <c r="AB1732" i="5"/>
  <c r="AB1731" i="5"/>
  <c r="AB1730" i="5"/>
  <c r="AB1729" i="5"/>
  <c r="AB1728" i="5"/>
  <c r="AB1727" i="5"/>
  <c r="AB1726" i="5"/>
  <c r="AB1725" i="5"/>
  <c r="AB1724" i="5"/>
  <c r="AB1723" i="5"/>
  <c r="AB1722" i="5"/>
  <c r="AB1721" i="5"/>
  <c r="AB1720" i="5"/>
  <c r="AB1719" i="5"/>
  <c r="AB1718" i="5"/>
  <c r="AB1717" i="5"/>
  <c r="AB1716" i="5"/>
  <c r="AB1715" i="5"/>
  <c r="AB1714" i="5"/>
  <c r="AB1713" i="5"/>
  <c r="AB1712" i="5"/>
  <c r="AB1711" i="5"/>
  <c r="AB1710" i="5"/>
  <c r="AB1709" i="5"/>
  <c r="AB1708" i="5"/>
  <c r="AB1707" i="5"/>
  <c r="AB1706" i="5"/>
  <c r="AB1705" i="5"/>
  <c r="AB1704" i="5"/>
  <c r="AB1703" i="5"/>
  <c r="AB1702" i="5"/>
  <c r="AB1701" i="5"/>
  <c r="AB1700" i="5"/>
  <c r="AB1699" i="5"/>
  <c r="AB1698" i="5"/>
  <c r="AB1697" i="5"/>
  <c r="AB1696" i="5"/>
  <c r="AB1695" i="5"/>
  <c r="AB1694" i="5"/>
  <c r="AB1693" i="5"/>
  <c r="AB1692" i="5"/>
  <c r="AB1691" i="5"/>
  <c r="AB1690" i="5"/>
  <c r="AB1689" i="5"/>
  <c r="AB1688" i="5"/>
  <c r="AB1687" i="5"/>
  <c r="AB1686" i="5"/>
  <c r="AB1685" i="5"/>
  <c r="AB1684" i="5"/>
  <c r="AB1683" i="5"/>
  <c r="AB1682" i="5"/>
  <c r="AB1681" i="5"/>
  <c r="AB1680" i="5"/>
  <c r="AB1679" i="5"/>
  <c r="AB1678" i="5"/>
  <c r="AB1677" i="5"/>
  <c r="AB1676" i="5"/>
  <c r="AB1675" i="5"/>
  <c r="AB1674" i="5"/>
  <c r="AB1673" i="5"/>
  <c r="AB1672" i="5"/>
  <c r="AB1671" i="5"/>
  <c r="AB1670" i="5"/>
  <c r="AB1669" i="5"/>
  <c r="AB1668" i="5"/>
  <c r="AB1667" i="5"/>
  <c r="AB1666" i="5"/>
  <c r="AB1665" i="5"/>
  <c r="AB1664" i="5"/>
  <c r="AB1663" i="5"/>
  <c r="AB1662" i="5"/>
  <c r="AB1661" i="5"/>
  <c r="AB1660" i="5"/>
  <c r="AB1659" i="5"/>
  <c r="AB1658" i="5"/>
  <c r="AB1657" i="5"/>
  <c r="AB1656" i="5"/>
  <c r="AB1655" i="5"/>
  <c r="AB1654" i="5"/>
  <c r="AB1653" i="5"/>
  <c r="AB1652" i="5"/>
  <c r="AB1651" i="5"/>
  <c r="AB1650" i="5"/>
  <c r="AB1649" i="5"/>
  <c r="AB1648" i="5"/>
  <c r="AB1647" i="5"/>
  <c r="AB1646" i="5"/>
  <c r="AB1645" i="5"/>
  <c r="AB1644" i="5"/>
  <c r="AB1643" i="5"/>
  <c r="AB1642" i="5"/>
  <c r="AB1641" i="5"/>
  <c r="AB1640" i="5"/>
  <c r="AB1639" i="5"/>
  <c r="AB1638" i="5"/>
  <c r="AB1637" i="5"/>
  <c r="AB1636" i="5"/>
  <c r="AB1635" i="5"/>
  <c r="AB1634" i="5"/>
  <c r="AB1633" i="5"/>
  <c r="AB1632" i="5"/>
  <c r="AB1631" i="5"/>
  <c r="AB1630" i="5"/>
  <c r="AB1629" i="5"/>
  <c r="AB1628" i="5"/>
  <c r="AB1627" i="5"/>
  <c r="AB1626" i="5"/>
  <c r="AB1625" i="5"/>
  <c r="AB1624" i="5"/>
  <c r="AB1623" i="5"/>
  <c r="AB1622" i="5"/>
  <c r="AB1621" i="5"/>
  <c r="AB1620" i="5"/>
  <c r="AB1619" i="5"/>
  <c r="AB1618" i="5"/>
  <c r="AB1617" i="5"/>
  <c r="AB1616" i="5"/>
  <c r="AB1615" i="5"/>
  <c r="AB1614" i="5"/>
  <c r="AB1613" i="5"/>
  <c r="AB1612" i="5"/>
  <c r="AB1611" i="5"/>
  <c r="AB1610" i="5"/>
  <c r="AB1609" i="5"/>
  <c r="AB1608" i="5"/>
  <c r="AB1607" i="5"/>
  <c r="AB1606" i="5"/>
  <c r="AB1605" i="5"/>
  <c r="AB1604" i="5"/>
  <c r="AB1603" i="5"/>
  <c r="AB1602" i="5"/>
  <c r="AB1601" i="5"/>
  <c r="AB1600" i="5"/>
  <c r="AB1599" i="5"/>
  <c r="AB1598" i="5"/>
  <c r="AB1597" i="5"/>
  <c r="AB1596" i="5"/>
  <c r="AB1595" i="5"/>
  <c r="AB1594" i="5"/>
  <c r="AB1593" i="5"/>
  <c r="AB1592" i="5"/>
  <c r="AB1591" i="5"/>
  <c r="AB1590" i="5"/>
  <c r="AB1589" i="5"/>
  <c r="AB1588" i="5"/>
  <c r="AB1587" i="5"/>
  <c r="AB1586" i="5"/>
  <c r="AB1585" i="5"/>
  <c r="AB1584" i="5"/>
  <c r="AB1583" i="5"/>
  <c r="AB1582" i="5"/>
  <c r="AB1581" i="5"/>
  <c r="AB1580" i="5"/>
  <c r="AB1579" i="5"/>
  <c r="AB1578" i="5"/>
  <c r="AB1577" i="5"/>
  <c r="AB1576" i="5"/>
  <c r="AB1575" i="5"/>
  <c r="AB1574" i="5"/>
  <c r="AB1573" i="5"/>
  <c r="AB1572" i="5"/>
  <c r="AB1571" i="5"/>
  <c r="AB1570" i="5"/>
  <c r="AB1569" i="5"/>
  <c r="AB1568" i="5"/>
  <c r="AB1567" i="5"/>
  <c r="AB1566" i="5"/>
  <c r="AB1565" i="5"/>
  <c r="AB1564" i="5"/>
  <c r="AB1563" i="5"/>
  <c r="AB1562" i="5"/>
  <c r="AB1561" i="5"/>
  <c r="AB1560" i="5"/>
  <c r="AB1559" i="5"/>
  <c r="AB1558" i="5"/>
  <c r="AB1557" i="5"/>
  <c r="AB1556" i="5"/>
  <c r="AB1555" i="5"/>
  <c r="AB1554" i="5"/>
  <c r="AB1553" i="5"/>
  <c r="AB1552" i="5"/>
  <c r="AB1551" i="5"/>
  <c r="AB1550" i="5"/>
  <c r="AB1549" i="5"/>
  <c r="AB1548" i="5"/>
  <c r="AB1547" i="5"/>
  <c r="AB1546" i="5"/>
  <c r="AB1545" i="5"/>
  <c r="AB1544" i="5"/>
  <c r="AB1543" i="5"/>
  <c r="AB1542" i="5"/>
  <c r="AB1541" i="5"/>
  <c r="AB1540" i="5"/>
  <c r="AB1539" i="5"/>
  <c r="AB1538" i="5"/>
  <c r="AB1537" i="5"/>
  <c r="AB1536" i="5"/>
  <c r="AB1535" i="5"/>
  <c r="AB1534" i="5"/>
  <c r="AB1533" i="5"/>
  <c r="AB1532" i="5"/>
  <c r="AB1531" i="5"/>
  <c r="AB1530" i="5"/>
  <c r="AB1529" i="5"/>
  <c r="AB1528" i="5"/>
  <c r="AB1527" i="5"/>
  <c r="AB1526" i="5"/>
  <c r="AB1525" i="5"/>
  <c r="AB1524" i="5"/>
  <c r="AB1523" i="5"/>
  <c r="AB1522" i="5"/>
  <c r="AB1521" i="5"/>
  <c r="AB1520" i="5"/>
  <c r="AB1519" i="5"/>
  <c r="AB1518" i="5"/>
  <c r="AB1517" i="5"/>
  <c r="AB1516" i="5"/>
  <c r="AB1515" i="5"/>
  <c r="AB1514" i="5"/>
  <c r="AB1513" i="5"/>
  <c r="AB1512" i="5"/>
  <c r="AB1511" i="5"/>
  <c r="AB1510" i="5"/>
  <c r="AB1509" i="5"/>
  <c r="AB1508" i="5"/>
  <c r="AB1507" i="5"/>
  <c r="AB1506" i="5"/>
  <c r="AB1505" i="5"/>
  <c r="AB1504" i="5"/>
  <c r="AB1503" i="5"/>
  <c r="AB1502" i="5"/>
  <c r="AB1501" i="5"/>
  <c r="AB1500" i="5"/>
  <c r="AB1499" i="5"/>
  <c r="AB1498" i="5"/>
  <c r="AB1497" i="5"/>
  <c r="AB1496" i="5"/>
  <c r="AB1495" i="5"/>
  <c r="AB1494" i="5"/>
  <c r="AB1493" i="5"/>
  <c r="AB1492" i="5"/>
  <c r="AB1491" i="5"/>
  <c r="AB1490" i="5"/>
  <c r="AB1489" i="5"/>
  <c r="AB1488" i="5"/>
  <c r="AB1487" i="5"/>
  <c r="AB1486" i="5"/>
  <c r="AB1485" i="5"/>
  <c r="AB1484" i="5"/>
  <c r="AB1483" i="5"/>
  <c r="AB1482" i="5"/>
  <c r="AB1481" i="5"/>
  <c r="AB1480" i="5"/>
  <c r="AB1479" i="5"/>
  <c r="AB1478" i="5"/>
  <c r="AB1477" i="5"/>
  <c r="AB1476" i="5"/>
  <c r="AB1475" i="5"/>
  <c r="AB1474" i="5"/>
  <c r="AB1473" i="5"/>
  <c r="AB1472" i="5"/>
  <c r="AB1471" i="5"/>
  <c r="AB1470" i="5"/>
  <c r="AB1469" i="5"/>
  <c r="AB1468" i="5"/>
  <c r="AB1467" i="5"/>
  <c r="AB1466" i="5"/>
  <c r="AB1465" i="5"/>
  <c r="AB1464" i="5"/>
  <c r="AB1463" i="5"/>
  <c r="AB1462" i="5"/>
  <c r="AB1461" i="5"/>
  <c r="AB1460" i="5"/>
  <c r="AB1459" i="5"/>
  <c r="AB1458" i="5"/>
  <c r="AB1457" i="5"/>
  <c r="AB1456" i="5"/>
  <c r="AB1455" i="5"/>
  <c r="AB1454" i="5"/>
  <c r="AB1453" i="5"/>
  <c r="AB1452" i="5"/>
  <c r="AB1451" i="5"/>
  <c r="AB1450" i="5"/>
  <c r="AB1449" i="5"/>
  <c r="AB1448" i="5"/>
  <c r="AB1447" i="5"/>
  <c r="AB1446" i="5"/>
  <c r="AB1445" i="5"/>
  <c r="AB1444" i="5"/>
  <c r="AB1443" i="5"/>
  <c r="AB1442" i="5"/>
  <c r="AB1441" i="5"/>
  <c r="AB1440" i="5"/>
  <c r="AB1439" i="5"/>
  <c r="AB1438" i="5"/>
  <c r="AB1437" i="5"/>
  <c r="AB1436" i="5"/>
  <c r="AB1435" i="5"/>
  <c r="AB1434" i="5"/>
  <c r="AB1433" i="5"/>
  <c r="AB1432" i="5"/>
  <c r="AB1431" i="5"/>
  <c r="AB1430" i="5"/>
  <c r="AB1429" i="5"/>
  <c r="AB1428" i="5"/>
  <c r="AB1427" i="5"/>
  <c r="AB1426" i="5"/>
  <c r="AB1425" i="5"/>
  <c r="AB1424" i="5"/>
  <c r="AB1423" i="5"/>
  <c r="AB1422" i="5"/>
  <c r="AB1421" i="5"/>
  <c r="AB1420" i="5"/>
  <c r="AB1419" i="5"/>
  <c r="AB1418" i="5"/>
  <c r="AB1417" i="5"/>
  <c r="AB1416" i="5"/>
  <c r="AB1415" i="5"/>
  <c r="AB1414" i="5"/>
  <c r="AB1413" i="5"/>
  <c r="AB1412" i="5"/>
  <c r="AB1411" i="5"/>
  <c r="AB1410" i="5"/>
  <c r="AB1409" i="5"/>
  <c r="AB1408" i="5"/>
  <c r="AB1407" i="5"/>
  <c r="AB1406" i="5"/>
  <c r="AB1405" i="5"/>
  <c r="AB1404" i="5"/>
  <c r="AB1403" i="5"/>
  <c r="AB1402" i="5"/>
  <c r="AB1401" i="5"/>
  <c r="AB1400" i="5"/>
  <c r="AB1399" i="5"/>
  <c r="AB1398" i="5"/>
  <c r="AB1397" i="5"/>
  <c r="AB1396" i="5"/>
  <c r="AB1395" i="5"/>
  <c r="AB1394" i="5"/>
  <c r="AB1393" i="5"/>
  <c r="AB1392" i="5"/>
  <c r="AB1391" i="5"/>
  <c r="AB1390" i="5"/>
  <c r="AB1389" i="5"/>
  <c r="AB1388" i="5"/>
  <c r="AB1387" i="5"/>
  <c r="AB1386" i="5"/>
  <c r="AB1385" i="5"/>
  <c r="AB1384" i="5"/>
  <c r="AB1383" i="5"/>
  <c r="AB1382" i="5"/>
  <c r="AB1381" i="5"/>
  <c r="AB1380" i="5"/>
  <c r="AB1379" i="5"/>
  <c r="AB1378" i="5"/>
  <c r="AB1377" i="5"/>
  <c r="AB1376" i="5"/>
  <c r="AB1375" i="5"/>
  <c r="AB1374" i="5"/>
  <c r="AB1373" i="5"/>
  <c r="AB1372" i="5"/>
  <c r="AB1371" i="5"/>
  <c r="AB1370" i="5"/>
  <c r="AB1369" i="5"/>
  <c r="AB1368" i="5"/>
  <c r="AB1367" i="5"/>
  <c r="AB1366" i="5"/>
  <c r="AB1365" i="5"/>
  <c r="AB1364" i="5"/>
  <c r="AB1363" i="5"/>
  <c r="AB1362" i="5"/>
  <c r="AB1361" i="5"/>
  <c r="AB1360" i="5"/>
  <c r="AB1359" i="5"/>
  <c r="AB1358" i="5"/>
  <c r="AB1357" i="5"/>
  <c r="AB1356" i="5"/>
  <c r="AB1355" i="5"/>
  <c r="AB1354" i="5"/>
  <c r="AB1353" i="5"/>
  <c r="AB1352" i="5"/>
  <c r="AB1351" i="5"/>
  <c r="AB1350" i="5"/>
  <c r="AB1349" i="5"/>
  <c r="AB1348" i="5"/>
  <c r="AB1347" i="5"/>
  <c r="AB1346" i="5"/>
  <c r="AB1345" i="5"/>
  <c r="AB1344" i="5"/>
  <c r="AB1343" i="5"/>
  <c r="AB1342" i="5"/>
  <c r="AB1341" i="5"/>
  <c r="AB1340" i="5"/>
  <c r="AB1339" i="5"/>
  <c r="AB1338" i="5"/>
  <c r="AB1337" i="5"/>
  <c r="AB1336" i="5"/>
  <c r="AB1335" i="5"/>
  <c r="AB1334" i="5"/>
  <c r="AB1333" i="5"/>
  <c r="AB1332" i="5"/>
  <c r="AB1331" i="5"/>
  <c r="AB1330" i="5"/>
  <c r="AB1329" i="5"/>
  <c r="AB1328" i="5"/>
  <c r="AB1327" i="5"/>
  <c r="AB1326" i="5"/>
  <c r="AB1325" i="5"/>
  <c r="AB1324" i="5"/>
  <c r="AB1323" i="5"/>
  <c r="AB1322" i="5"/>
  <c r="AB1321" i="5"/>
  <c r="AB1320" i="5"/>
  <c r="AB1319" i="5"/>
  <c r="AB1318" i="5"/>
  <c r="AB1317" i="5"/>
  <c r="AB1316" i="5"/>
  <c r="AB1315" i="5"/>
  <c r="AB1314" i="5"/>
  <c r="AB1313" i="5"/>
  <c r="AB1312" i="5"/>
  <c r="AB1311" i="5"/>
  <c r="AB1310" i="5"/>
  <c r="AB1309" i="5"/>
  <c r="AB1308" i="5"/>
  <c r="AB1307" i="5"/>
  <c r="AB1306" i="5"/>
  <c r="AB1305" i="5"/>
  <c r="AB1304" i="5"/>
  <c r="AB1303" i="5"/>
  <c r="AB1302" i="5"/>
  <c r="AB1301" i="5"/>
  <c r="AB1300" i="5"/>
  <c r="AB1299" i="5"/>
  <c r="AB1298" i="5"/>
  <c r="AB1297" i="5"/>
  <c r="AB1296" i="5"/>
  <c r="AB1295" i="5"/>
  <c r="AB1294" i="5"/>
  <c r="AB1293" i="5"/>
  <c r="AB1292" i="5"/>
  <c r="AB1291" i="5"/>
  <c r="AB1290" i="5"/>
  <c r="AB1289" i="5"/>
  <c r="AB1288" i="5"/>
  <c r="AB1287" i="5"/>
  <c r="AB1286" i="5"/>
  <c r="AB1285" i="5"/>
  <c r="AB1284" i="5"/>
  <c r="AB1283" i="5"/>
  <c r="AB1282" i="5"/>
  <c r="AB1281" i="5"/>
  <c r="AB1280" i="5"/>
  <c r="AB1279" i="5"/>
  <c r="AB1278" i="5"/>
  <c r="AB1277" i="5"/>
  <c r="AB1276" i="5"/>
  <c r="AB1275" i="5"/>
  <c r="AB1274" i="5"/>
  <c r="AB1273" i="5"/>
  <c r="AB1272" i="5"/>
  <c r="AB1271" i="5"/>
  <c r="AB1270" i="5"/>
  <c r="AB1269" i="5"/>
  <c r="AB1268" i="5"/>
  <c r="AB1267" i="5"/>
  <c r="AB1266" i="5"/>
  <c r="AB1265" i="5"/>
  <c r="AB1264" i="5"/>
  <c r="AB1263" i="5"/>
  <c r="AB1262" i="5"/>
  <c r="AB1261" i="5"/>
  <c r="AB1260" i="5"/>
  <c r="AB1259" i="5"/>
  <c r="AB1258" i="5"/>
  <c r="AB1257" i="5"/>
  <c r="AB1256" i="5"/>
  <c r="AB1255" i="5"/>
  <c r="AB1254" i="5"/>
  <c r="AB1253" i="5"/>
  <c r="AB1252" i="5"/>
  <c r="AB1251" i="5"/>
  <c r="AB1250" i="5"/>
  <c r="AB1249" i="5"/>
  <c r="AB1248" i="5"/>
  <c r="AB1247" i="5"/>
  <c r="AB1246" i="5"/>
  <c r="AB1245" i="5"/>
  <c r="AB1244" i="5"/>
  <c r="AB1243" i="5"/>
  <c r="AB1242" i="5"/>
  <c r="AB1241" i="5"/>
  <c r="AB1240" i="5"/>
  <c r="AB1239" i="5"/>
  <c r="AB1238" i="5"/>
  <c r="AB1237" i="5"/>
  <c r="AB1236" i="5"/>
  <c r="AB1235" i="5"/>
  <c r="AB1234" i="5"/>
  <c r="AB1233" i="5"/>
  <c r="AB1232" i="5"/>
  <c r="AB1231" i="5"/>
  <c r="AB1230" i="5"/>
  <c r="AB1229" i="5"/>
  <c r="AB1228" i="5"/>
  <c r="AB1227" i="5"/>
  <c r="AB1226" i="5"/>
  <c r="AB1225" i="5"/>
  <c r="AB1224" i="5"/>
  <c r="AB1223" i="5"/>
  <c r="AB1222" i="5"/>
  <c r="AB1221" i="5"/>
  <c r="AB1220" i="5"/>
  <c r="AB1219" i="5"/>
  <c r="AB1218" i="5"/>
  <c r="AB1217" i="5"/>
  <c r="AB1216" i="5"/>
  <c r="AB1215" i="5"/>
  <c r="AB1214" i="5"/>
  <c r="AB1213" i="5"/>
  <c r="AB1212" i="5"/>
  <c r="AB1211" i="5"/>
  <c r="AB1210" i="5"/>
  <c r="AB1209" i="5"/>
  <c r="AB1208" i="5"/>
  <c r="AB1207" i="5"/>
  <c r="AB1206" i="5"/>
  <c r="AB1205" i="5"/>
  <c r="AB1204" i="5"/>
  <c r="AB1203" i="5"/>
  <c r="AB1202" i="5"/>
  <c r="AB1201" i="5"/>
  <c r="AB1200" i="5"/>
  <c r="AB1199" i="5"/>
  <c r="AB1198" i="5"/>
  <c r="AB1197" i="5"/>
  <c r="AB1196" i="5"/>
  <c r="AB1195" i="5"/>
  <c r="AB1194" i="5"/>
  <c r="AB1193" i="5"/>
  <c r="AB1192" i="5"/>
  <c r="AB1191" i="5"/>
  <c r="AB1190" i="5"/>
  <c r="AB1189" i="5"/>
  <c r="AB1188" i="5"/>
  <c r="AB1187" i="5"/>
  <c r="AB1186" i="5"/>
  <c r="AB1185" i="5"/>
  <c r="AB1184" i="5"/>
  <c r="AB1183" i="5"/>
  <c r="AB1182" i="5"/>
  <c r="AB1181" i="5"/>
  <c r="AB1180" i="5"/>
  <c r="AB1179" i="5"/>
  <c r="AB1178" i="5"/>
  <c r="AB1177" i="5"/>
  <c r="AB1176" i="5"/>
  <c r="AB1175" i="5"/>
  <c r="AB1174" i="5"/>
  <c r="AB1173" i="5"/>
  <c r="AB1172" i="5"/>
  <c r="AB1171" i="5"/>
  <c r="AB1170" i="5"/>
  <c r="AB1169" i="5"/>
  <c r="AB1168" i="5"/>
  <c r="AB1167" i="5"/>
  <c r="AB1166" i="5"/>
  <c r="AB1165" i="5"/>
  <c r="AB1164" i="5"/>
  <c r="AB1163" i="5"/>
  <c r="AB1162" i="5"/>
  <c r="AB1161" i="5"/>
  <c r="AB1160" i="5"/>
  <c r="AB1159" i="5"/>
  <c r="AB1158" i="5"/>
  <c r="AB1157" i="5"/>
  <c r="AB1156" i="5"/>
  <c r="AB1155" i="5"/>
  <c r="AB1154" i="5"/>
  <c r="AB1153" i="5"/>
  <c r="AB1152" i="5"/>
  <c r="AB1151" i="5"/>
  <c r="AB1150" i="5"/>
  <c r="AB1149" i="5"/>
  <c r="AB1148" i="5"/>
  <c r="AB1147" i="5"/>
  <c r="AB1146" i="5"/>
  <c r="AB1145" i="5"/>
  <c r="AB1144" i="5"/>
  <c r="AB1143" i="5"/>
  <c r="AB1142" i="5"/>
  <c r="AB1141" i="5"/>
  <c r="AB1140" i="5"/>
  <c r="AB1139" i="5"/>
  <c r="AB1138" i="5"/>
  <c r="AB1137" i="5"/>
  <c r="AB1136" i="5"/>
  <c r="AB1135" i="5"/>
  <c r="AB1134" i="5"/>
  <c r="AB1133" i="5"/>
  <c r="AB1132" i="5"/>
  <c r="AB1131" i="5"/>
  <c r="AB1130" i="5"/>
  <c r="AB1129" i="5"/>
  <c r="AB1128" i="5"/>
  <c r="AB1127" i="5"/>
  <c r="AB1126" i="5"/>
  <c r="AB1125" i="5"/>
  <c r="AB1124" i="5"/>
  <c r="AB1123" i="5"/>
  <c r="AB1122" i="5"/>
  <c r="AB1121" i="5"/>
  <c r="AB1120" i="5"/>
  <c r="AB1119" i="5"/>
  <c r="AB1118" i="5"/>
  <c r="AB1117" i="5"/>
  <c r="AB1116" i="5"/>
  <c r="AB1115" i="5"/>
  <c r="AB1114" i="5"/>
  <c r="AB1113" i="5"/>
  <c r="AB1112" i="5"/>
  <c r="AB1111" i="5"/>
  <c r="AB1110" i="5"/>
  <c r="AB1109" i="5"/>
  <c r="AB1108" i="5"/>
  <c r="AB1107" i="5"/>
  <c r="AB1106" i="5"/>
  <c r="AB1105" i="5"/>
  <c r="AB1104" i="5"/>
  <c r="AB1103" i="5"/>
  <c r="AB1102" i="5"/>
  <c r="AB1101" i="5"/>
  <c r="AB1100" i="5"/>
  <c r="AB1099" i="5"/>
  <c r="AB1098" i="5"/>
  <c r="AB1097" i="5"/>
  <c r="AB1096" i="5"/>
  <c r="AB1095" i="5"/>
  <c r="AB1094" i="5"/>
  <c r="AB1093" i="5"/>
  <c r="AB1092" i="5"/>
  <c r="AB1091" i="5"/>
  <c r="AB1090" i="5"/>
  <c r="AB1089" i="5"/>
  <c r="AB1088" i="5"/>
  <c r="AB1087" i="5"/>
  <c r="AB1086" i="5"/>
  <c r="AB1085" i="5"/>
  <c r="AB1084" i="5"/>
  <c r="AB1083" i="5"/>
  <c r="AB1082" i="5"/>
  <c r="AB1081" i="5"/>
  <c r="AB1080" i="5"/>
  <c r="AB1079" i="5"/>
  <c r="AB1078" i="5"/>
  <c r="AB1077" i="5"/>
  <c r="AB1076" i="5"/>
  <c r="AB1075" i="5"/>
  <c r="AB1074" i="5"/>
  <c r="AB1073" i="5"/>
  <c r="AB1072" i="5"/>
  <c r="AB1071" i="5"/>
  <c r="AB1070" i="5"/>
  <c r="AB1069" i="5"/>
  <c r="AB1068" i="5"/>
  <c r="AB1067" i="5"/>
  <c r="AB1066" i="5"/>
  <c r="AB1065" i="5"/>
  <c r="AB1064" i="5"/>
  <c r="AB1063" i="5"/>
  <c r="AB1062" i="5"/>
  <c r="AB1061" i="5"/>
  <c r="AB1060" i="5"/>
  <c r="AB1059" i="5"/>
  <c r="AB1058" i="5"/>
  <c r="AB1057" i="5"/>
  <c r="AB1056" i="5"/>
  <c r="AB1055" i="5"/>
  <c r="AB1054" i="5"/>
  <c r="AB1053" i="5"/>
  <c r="AB1052" i="5"/>
  <c r="AB1051" i="5"/>
  <c r="AB1050" i="5"/>
  <c r="AB1049" i="5"/>
  <c r="AB1048" i="5"/>
  <c r="AB1047" i="5"/>
  <c r="AB1046" i="5"/>
  <c r="AB1045" i="5"/>
  <c r="AB1044" i="5"/>
  <c r="AB1043" i="5"/>
  <c r="AB1042" i="5"/>
  <c r="AB1041" i="5"/>
  <c r="AB1040" i="5"/>
  <c r="AB1039" i="5"/>
  <c r="AB1038" i="5"/>
  <c r="AB1037" i="5"/>
  <c r="AB1036" i="5"/>
  <c r="AB1035" i="5"/>
  <c r="AB1034" i="5"/>
  <c r="AB1033" i="5"/>
  <c r="AB1032" i="5"/>
  <c r="AB1031" i="5"/>
  <c r="AB1030" i="5"/>
  <c r="AB1029" i="5"/>
  <c r="AB1028" i="5"/>
  <c r="AB1027" i="5"/>
  <c r="AB1026" i="5"/>
  <c r="AB1025" i="5"/>
  <c r="AB1024" i="5"/>
  <c r="AB1023" i="5"/>
  <c r="AB1022" i="5"/>
  <c r="AB1021" i="5"/>
  <c r="AB1020" i="5"/>
  <c r="AB1019" i="5"/>
  <c r="AB1018" i="5"/>
  <c r="AB1017" i="5"/>
  <c r="AB1016" i="5"/>
  <c r="AB1015" i="5"/>
  <c r="AB1014" i="5"/>
  <c r="AB1013" i="5"/>
  <c r="AB1012" i="5"/>
  <c r="AB1011" i="5"/>
  <c r="AB1010" i="5"/>
  <c r="AB1009" i="5"/>
  <c r="AB1008" i="5"/>
  <c r="AB1007" i="5"/>
  <c r="AB1006" i="5"/>
  <c r="AB1005" i="5"/>
  <c r="AB1004" i="5"/>
  <c r="AB1003" i="5"/>
  <c r="AB1002" i="5"/>
  <c r="AB1001" i="5"/>
  <c r="AB1000" i="5"/>
  <c r="AB999" i="5"/>
  <c r="AB998" i="5"/>
  <c r="AB997" i="5"/>
  <c r="AB996" i="5"/>
  <c r="AB995" i="5"/>
  <c r="AB994" i="5"/>
  <c r="AB993" i="5"/>
  <c r="AB992" i="5"/>
  <c r="AB991" i="5"/>
  <c r="AB990" i="5"/>
  <c r="AB989" i="5"/>
  <c r="AB988" i="5"/>
  <c r="AB987" i="5"/>
  <c r="AB986" i="5"/>
  <c r="AB985" i="5"/>
  <c r="AB984" i="5"/>
  <c r="AB983" i="5"/>
  <c r="AB982" i="5"/>
  <c r="AB981" i="5"/>
  <c r="AB980" i="5"/>
  <c r="AB979" i="5"/>
  <c r="AB978" i="5"/>
  <c r="AB977" i="5"/>
  <c r="AB976" i="5"/>
  <c r="AB975" i="5"/>
  <c r="AB974" i="5"/>
  <c r="AB973" i="5"/>
  <c r="AB972" i="5"/>
  <c r="AB971" i="5"/>
  <c r="AB970" i="5"/>
  <c r="AB969" i="5"/>
  <c r="AB968" i="5"/>
  <c r="AB967" i="5"/>
  <c r="AB966" i="5"/>
  <c r="AB965" i="5"/>
  <c r="AB964" i="5"/>
  <c r="AB963" i="5"/>
  <c r="AB962" i="5"/>
  <c r="AB961" i="5"/>
  <c r="AB960" i="5"/>
  <c r="AB959" i="5"/>
  <c r="AB958" i="5"/>
  <c r="AB957" i="5"/>
  <c r="AB956" i="5"/>
  <c r="AB955" i="5"/>
  <c r="AB954" i="5"/>
  <c r="AB953" i="5"/>
  <c r="AB952" i="5"/>
  <c r="AB951" i="5"/>
  <c r="AB950" i="5"/>
  <c r="AB949" i="5"/>
  <c r="AB948" i="5"/>
  <c r="AB947" i="5"/>
  <c r="AB946" i="5"/>
  <c r="AB945" i="5"/>
  <c r="AB944" i="5"/>
  <c r="AB943" i="5"/>
  <c r="AB942" i="5"/>
  <c r="AB941" i="5"/>
  <c r="AB940" i="5"/>
  <c r="AB939" i="5"/>
  <c r="AB938" i="5"/>
  <c r="AB937" i="5"/>
  <c r="AB936" i="5"/>
  <c r="AB935" i="5"/>
  <c r="AB934" i="5"/>
  <c r="AB933" i="5"/>
  <c r="AB932" i="5"/>
  <c r="AB931" i="5"/>
  <c r="AB930" i="5"/>
  <c r="AB929" i="5"/>
  <c r="AB928" i="5"/>
  <c r="AB927" i="5"/>
  <c r="AB926" i="5"/>
  <c r="AB925" i="5"/>
  <c r="AB924" i="5"/>
  <c r="AB923" i="5"/>
  <c r="AB922" i="5"/>
  <c r="AB921" i="5"/>
  <c r="AB920" i="5"/>
  <c r="AB919" i="5"/>
  <c r="AB918" i="5"/>
  <c r="AB917" i="5"/>
  <c r="AB916" i="5"/>
  <c r="AB915" i="5"/>
  <c r="AB914" i="5"/>
  <c r="AB913" i="5"/>
  <c r="AB912" i="5"/>
  <c r="AB911" i="5"/>
  <c r="AB910" i="5"/>
  <c r="AB909" i="5"/>
  <c r="AB908" i="5"/>
  <c r="AB907" i="5"/>
  <c r="AB906" i="5"/>
  <c r="AB905" i="5"/>
  <c r="AB904" i="5"/>
  <c r="AB903" i="5"/>
  <c r="AB902" i="5"/>
  <c r="AB901" i="5"/>
  <c r="AB900" i="5"/>
  <c r="AB899" i="5"/>
  <c r="AB898" i="5"/>
  <c r="AB897" i="5"/>
  <c r="AB896" i="5"/>
  <c r="AB895" i="5"/>
  <c r="AB894" i="5"/>
  <c r="AB893" i="5"/>
  <c r="AB892" i="5"/>
  <c r="AB891" i="5"/>
  <c r="AB890" i="5"/>
  <c r="AB889" i="5"/>
  <c r="AB888" i="5"/>
  <c r="AB887" i="5"/>
  <c r="AB886" i="5"/>
  <c r="AB885" i="5"/>
  <c r="AB884" i="5"/>
  <c r="AB883" i="5"/>
  <c r="AB882" i="5"/>
  <c r="AB881" i="5"/>
  <c r="AB880" i="5"/>
  <c r="AB879" i="5"/>
  <c r="AB878" i="5"/>
  <c r="AB877" i="5"/>
  <c r="AB876" i="5"/>
  <c r="AB875" i="5"/>
  <c r="AB874" i="5"/>
  <c r="AB873" i="5"/>
  <c r="AB872" i="5"/>
  <c r="AB871" i="5"/>
  <c r="AB870" i="5"/>
  <c r="AB869" i="5"/>
  <c r="AB868" i="5"/>
  <c r="AB867" i="5"/>
  <c r="AB866" i="5"/>
  <c r="AB865" i="5"/>
  <c r="AB864" i="5"/>
  <c r="AB863" i="5"/>
  <c r="AB862" i="5"/>
  <c r="AB861" i="5"/>
  <c r="AB860" i="5"/>
  <c r="AB859" i="5"/>
  <c r="AB858" i="5"/>
  <c r="AB857" i="5"/>
  <c r="AB856" i="5"/>
  <c r="AB855" i="5"/>
  <c r="AB854" i="5"/>
  <c r="AB853" i="5"/>
  <c r="AB852" i="5"/>
  <c r="AB851" i="5"/>
  <c r="AB850" i="5"/>
  <c r="AB849" i="5"/>
  <c r="AB848" i="5"/>
  <c r="AB847" i="5"/>
  <c r="AB846" i="5"/>
  <c r="AB845" i="5"/>
  <c r="AB844" i="5"/>
  <c r="AB843" i="5"/>
  <c r="AB842" i="5"/>
  <c r="AB841" i="5"/>
  <c r="AB840" i="5"/>
  <c r="AB839" i="5"/>
  <c r="AB838" i="5"/>
  <c r="AB837" i="5"/>
  <c r="AB836" i="5"/>
  <c r="AB835" i="5"/>
  <c r="AB834" i="5"/>
  <c r="AB833" i="5"/>
  <c r="AB832" i="5"/>
  <c r="AB831" i="5"/>
  <c r="AB830" i="5"/>
  <c r="AB829" i="5"/>
  <c r="AB828" i="5"/>
  <c r="AB827" i="5"/>
  <c r="AB826" i="5"/>
  <c r="AB825" i="5"/>
  <c r="AB824" i="5"/>
  <c r="AB823" i="5"/>
  <c r="AB822" i="5"/>
  <c r="AB821" i="5"/>
  <c r="AB820" i="5"/>
  <c r="AB819" i="5"/>
  <c r="AB818" i="5"/>
  <c r="AB817" i="5"/>
  <c r="AB816" i="5"/>
  <c r="AB815" i="5"/>
  <c r="AB814" i="5"/>
  <c r="AB813" i="5"/>
  <c r="AB812" i="5"/>
  <c r="AB811" i="5"/>
  <c r="AB810" i="5"/>
  <c r="AB809" i="5"/>
  <c r="AB808" i="5"/>
  <c r="AB807" i="5"/>
  <c r="AB806" i="5"/>
  <c r="AB805" i="5"/>
  <c r="AB804" i="5"/>
  <c r="AB803" i="5"/>
  <c r="AB802" i="5"/>
  <c r="AB801" i="5"/>
  <c r="AB800" i="5"/>
  <c r="AB799" i="5"/>
  <c r="AB798" i="5"/>
  <c r="AB797" i="5"/>
  <c r="AB796" i="5"/>
  <c r="AB795" i="5"/>
  <c r="AB794" i="5"/>
  <c r="AB793" i="5"/>
  <c r="AB792" i="5"/>
  <c r="AB791" i="5"/>
  <c r="AB790" i="5"/>
  <c r="AB789" i="5"/>
  <c r="AB788" i="5"/>
  <c r="AB787" i="5"/>
  <c r="AB786" i="5"/>
  <c r="AB785" i="5"/>
  <c r="AB784" i="5"/>
  <c r="AB783" i="5"/>
  <c r="AB782" i="5"/>
  <c r="AB781" i="5"/>
  <c r="AB780" i="5"/>
  <c r="AB779" i="5"/>
  <c r="AB778" i="5"/>
  <c r="AB777" i="5"/>
  <c r="AB776" i="5"/>
  <c r="AB775" i="5"/>
  <c r="AB774" i="5"/>
  <c r="AB773" i="5"/>
  <c r="AB772" i="5"/>
  <c r="AB771" i="5"/>
  <c r="AB770" i="5"/>
  <c r="AB769" i="5"/>
  <c r="AB768" i="5"/>
  <c r="AB767" i="5"/>
  <c r="AB766" i="5"/>
  <c r="AB765" i="5"/>
  <c r="AB764" i="5"/>
  <c r="AB763" i="5"/>
  <c r="AB762" i="5"/>
  <c r="AB761" i="5"/>
  <c r="AB760" i="5"/>
  <c r="AB759" i="5"/>
  <c r="AB758" i="5"/>
  <c r="AB757" i="5"/>
  <c r="AB756" i="5"/>
  <c r="AB755" i="5"/>
  <c r="AB754" i="5"/>
  <c r="AB753" i="5"/>
  <c r="AB752" i="5"/>
  <c r="AB751" i="5"/>
  <c r="AB750" i="5"/>
  <c r="AB749" i="5"/>
  <c r="AB748" i="5"/>
  <c r="AB747" i="5"/>
  <c r="AB746" i="5"/>
  <c r="AB745" i="5"/>
  <c r="AB744" i="5"/>
  <c r="AB743" i="5"/>
  <c r="AB742" i="5"/>
  <c r="AB741" i="5"/>
  <c r="AB740" i="5"/>
  <c r="AB739" i="5"/>
  <c r="AB738" i="5"/>
  <c r="AB737" i="5"/>
  <c r="AB736" i="5"/>
  <c r="AB735" i="5"/>
  <c r="AB734" i="5"/>
  <c r="AB733" i="5"/>
  <c r="AB732" i="5"/>
  <c r="AB731" i="5"/>
  <c r="AB730" i="5"/>
  <c r="AB729" i="5"/>
  <c r="AB728" i="5"/>
  <c r="AB727" i="5"/>
  <c r="AB726" i="5"/>
  <c r="AB725" i="5"/>
  <c r="AB724" i="5"/>
  <c r="AB723" i="5"/>
  <c r="AB722" i="5"/>
  <c r="AB721" i="5"/>
  <c r="AB720" i="5"/>
  <c r="AB719" i="5"/>
  <c r="AB718" i="5"/>
  <c r="AB717" i="5"/>
  <c r="AB716" i="5"/>
  <c r="AB715" i="5"/>
  <c r="AB714" i="5"/>
  <c r="AB713" i="5"/>
  <c r="AB712" i="5"/>
  <c r="AB711" i="5"/>
  <c r="AB710" i="5"/>
  <c r="AB709" i="5"/>
  <c r="AB708" i="5"/>
  <c r="AB707" i="5"/>
  <c r="AB706" i="5"/>
  <c r="AB705" i="5"/>
  <c r="AB704" i="5"/>
  <c r="AB703" i="5"/>
  <c r="AB702" i="5"/>
  <c r="AB701" i="5"/>
  <c r="AB700" i="5"/>
  <c r="AB699" i="5"/>
  <c r="AB698" i="5"/>
  <c r="AB697" i="5"/>
  <c r="AB696" i="5"/>
  <c r="AB695" i="5"/>
  <c r="AB694" i="5"/>
  <c r="AB693" i="5"/>
  <c r="AB692" i="5"/>
  <c r="AB691" i="5"/>
  <c r="AB690" i="5"/>
  <c r="AB689" i="5"/>
  <c r="AB688" i="5"/>
  <c r="AB687" i="5"/>
  <c r="AB686" i="5"/>
  <c r="AB685" i="5"/>
  <c r="AB684" i="5"/>
  <c r="AB683" i="5"/>
  <c r="AB682" i="5"/>
  <c r="AB681" i="5"/>
  <c r="AB680" i="5"/>
  <c r="AB679" i="5"/>
  <c r="AB678" i="5"/>
  <c r="AB677" i="5"/>
  <c r="AB676" i="5"/>
  <c r="AB675" i="5"/>
  <c r="AB674" i="5"/>
  <c r="AB673" i="5"/>
  <c r="AB672" i="5"/>
  <c r="AB671" i="5"/>
  <c r="AB670" i="5"/>
  <c r="AB669" i="5"/>
  <c r="AB668" i="5"/>
  <c r="AB667" i="5"/>
  <c r="AB666" i="5"/>
  <c r="AB665" i="5"/>
  <c r="AB664" i="5"/>
  <c r="AB663" i="5"/>
  <c r="AB662" i="5"/>
  <c r="AB661" i="5"/>
  <c r="AB660" i="5"/>
  <c r="AB659" i="5"/>
  <c r="AB658" i="5"/>
  <c r="AB657" i="5"/>
  <c r="AB656" i="5"/>
  <c r="AB655" i="5"/>
  <c r="AB654" i="5"/>
  <c r="AB653" i="5"/>
  <c r="AB652" i="5"/>
  <c r="AB651" i="5"/>
  <c r="AB650" i="5"/>
  <c r="AB649" i="5"/>
  <c r="AB648" i="5"/>
  <c r="AB647" i="5"/>
  <c r="AB646" i="5"/>
  <c r="AB645" i="5"/>
  <c r="AB644" i="5"/>
  <c r="AB643" i="5"/>
  <c r="AB642" i="5"/>
  <c r="AB641" i="5"/>
  <c r="AB640" i="5"/>
  <c r="AB639" i="5"/>
  <c r="AB638" i="5"/>
  <c r="AB637" i="5"/>
  <c r="AB636" i="5"/>
  <c r="AB635" i="5"/>
  <c r="AB634" i="5"/>
  <c r="AB633" i="5"/>
  <c r="AB632" i="5"/>
  <c r="AB631" i="5"/>
  <c r="AB630" i="5"/>
  <c r="AB629" i="5"/>
  <c r="AB628" i="5"/>
  <c r="AB627" i="5"/>
  <c r="AB626" i="5"/>
  <c r="AB625" i="5"/>
  <c r="AB624" i="5"/>
  <c r="AB623" i="5"/>
  <c r="AB622" i="5"/>
  <c r="AB621" i="5"/>
  <c r="AB620" i="5"/>
  <c r="AB619" i="5"/>
  <c r="AB618" i="5"/>
  <c r="AB617" i="5"/>
  <c r="AB616" i="5"/>
  <c r="AB615" i="5"/>
  <c r="AB614" i="5"/>
  <c r="AB613" i="5"/>
  <c r="AB612" i="5"/>
  <c r="AB611" i="5"/>
  <c r="AB610" i="5"/>
  <c r="AB609" i="5"/>
  <c r="AB608" i="5"/>
  <c r="AB607" i="5"/>
  <c r="AB606" i="5"/>
  <c r="AB605" i="5"/>
  <c r="AB604" i="5"/>
  <c r="AB603" i="5"/>
  <c r="AB602" i="5"/>
  <c r="AB601" i="5"/>
  <c r="AB600" i="5"/>
  <c r="AB599" i="5"/>
  <c r="AB598" i="5"/>
  <c r="AB597" i="5"/>
  <c r="AB596" i="5"/>
  <c r="AB595" i="5"/>
  <c r="AB594" i="5"/>
  <c r="AB593" i="5"/>
  <c r="AB592" i="5"/>
  <c r="AB591" i="5"/>
  <c r="AB590" i="5"/>
  <c r="AB589" i="5"/>
  <c r="AB588" i="5"/>
  <c r="AB587" i="5"/>
  <c r="AB586" i="5"/>
  <c r="AB585" i="5"/>
  <c r="AB584" i="5"/>
  <c r="AB583" i="5"/>
  <c r="AB582" i="5"/>
  <c r="AB581" i="5"/>
  <c r="AB580" i="5"/>
  <c r="AB579" i="5"/>
  <c r="AB578" i="5"/>
  <c r="AB577" i="5"/>
  <c r="AB576" i="5"/>
  <c r="AB575" i="5"/>
  <c r="AB574" i="5"/>
  <c r="AB573" i="5"/>
  <c r="AB572" i="5"/>
  <c r="AB571" i="5"/>
  <c r="AB570" i="5"/>
  <c r="AB569" i="5"/>
  <c r="AB568" i="5"/>
  <c r="AB567" i="5"/>
  <c r="AB566" i="5"/>
  <c r="AB565" i="5"/>
  <c r="AB564" i="5"/>
  <c r="AB563" i="5"/>
  <c r="AB562" i="5"/>
  <c r="AB561" i="5"/>
  <c r="AB560" i="5"/>
  <c r="AB559" i="5"/>
  <c r="AB558" i="5"/>
  <c r="AB557" i="5"/>
  <c r="AB556" i="5"/>
  <c r="AB555" i="5"/>
  <c r="AB554" i="5"/>
  <c r="AB553" i="5"/>
  <c r="AB552" i="5"/>
  <c r="AB551" i="5"/>
  <c r="AB550" i="5"/>
  <c r="AB549" i="5"/>
  <c r="AB548" i="5"/>
  <c r="AB547" i="5"/>
  <c r="AB546" i="5"/>
  <c r="AB545" i="5"/>
  <c r="AB544" i="5"/>
  <c r="AB543" i="5"/>
  <c r="AB542" i="5"/>
  <c r="AB541" i="5"/>
  <c r="AB540" i="5"/>
  <c r="AB539" i="5"/>
  <c r="AB538" i="5"/>
  <c r="AB537" i="5"/>
  <c r="AB536" i="5"/>
  <c r="AB535" i="5"/>
  <c r="AB534" i="5"/>
  <c r="AB533" i="5"/>
  <c r="AB532" i="5"/>
  <c r="AB531" i="5"/>
  <c r="AB530" i="5"/>
  <c r="AB529" i="5"/>
  <c r="AB528" i="5"/>
  <c r="AB527" i="5"/>
  <c r="AB526" i="5"/>
  <c r="AB525" i="5"/>
  <c r="AB524" i="5"/>
  <c r="AB523" i="5"/>
  <c r="AB522" i="5"/>
  <c r="AB521" i="5"/>
  <c r="AB520" i="5"/>
  <c r="AB519" i="5"/>
  <c r="AB518" i="5"/>
  <c r="AB517" i="5"/>
  <c r="AB516" i="5"/>
  <c r="AB515" i="5"/>
  <c r="AB514" i="5"/>
  <c r="AB513" i="5"/>
  <c r="AB512" i="5"/>
  <c r="AB511" i="5"/>
  <c r="AB510" i="5"/>
  <c r="AB509" i="5"/>
  <c r="AB508" i="5"/>
  <c r="AB507" i="5"/>
  <c r="AB506" i="5"/>
  <c r="AB505" i="5"/>
  <c r="AB504" i="5"/>
  <c r="AB503" i="5"/>
  <c r="AB502" i="5"/>
  <c r="AB501" i="5"/>
  <c r="AB500" i="5"/>
  <c r="AB499" i="5"/>
  <c r="AB498" i="5"/>
  <c r="AB497" i="5"/>
  <c r="AB496" i="5"/>
  <c r="AB495" i="5"/>
  <c r="AB494" i="5"/>
  <c r="AB493" i="5"/>
  <c r="AB492" i="5"/>
  <c r="AB491" i="5"/>
  <c r="AB490" i="5"/>
  <c r="AB489" i="5"/>
  <c r="AB488" i="5"/>
  <c r="AB487" i="5"/>
  <c r="AB486" i="5"/>
  <c r="AB485" i="5"/>
  <c r="AB484" i="5"/>
  <c r="AB483" i="5"/>
  <c r="AB482" i="5"/>
  <c r="AB481" i="5"/>
  <c r="AB480" i="5"/>
  <c r="AB479" i="5"/>
  <c r="AB478" i="5"/>
  <c r="AB477" i="5"/>
  <c r="AB476" i="5"/>
  <c r="AB475" i="5"/>
  <c r="AB474" i="5"/>
  <c r="AB473" i="5"/>
  <c r="AB472" i="5"/>
  <c r="AB471" i="5"/>
  <c r="AB470" i="5"/>
  <c r="AB469" i="5"/>
  <c r="AB468" i="5"/>
  <c r="AB467" i="5"/>
  <c r="AB466" i="5"/>
  <c r="AB465" i="5"/>
  <c r="AB464" i="5"/>
  <c r="AB463" i="5"/>
  <c r="AB462" i="5"/>
  <c r="AB461" i="5"/>
  <c r="AB460" i="5"/>
  <c r="AB459" i="5"/>
  <c r="AB458" i="5"/>
  <c r="AB457" i="5"/>
  <c r="AB456" i="5"/>
  <c r="AB455" i="5"/>
  <c r="AB454" i="5"/>
  <c r="AB453" i="5"/>
  <c r="AB452" i="5"/>
  <c r="AB451" i="5"/>
  <c r="AB450" i="5"/>
  <c r="AB449" i="5"/>
  <c r="AB448" i="5"/>
  <c r="AB447" i="5"/>
  <c r="AB446" i="5"/>
  <c r="AB445" i="5"/>
  <c r="AB444" i="5"/>
  <c r="AB443" i="5"/>
  <c r="AB442" i="5"/>
  <c r="AB441" i="5"/>
  <c r="AB440" i="5"/>
  <c r="AB439" i="5"/>
  <c r="AB438" i="5"/>
  <c r="AB437" i="5"/>
  <c r="AB436" i="5"/>
  <c r="AB435" i="5"/>
  <c r="AB434" i="5"/>
  <c r="AB433" i="5"/>
  <c r="AB432" i="5"/>
  <c r="AB431" i="5"/>
  <c r="AB430" i="5"/>
  <c r="AB429" i="5"/>
  <c r="AB428" i="5"/>
  <c r="AB427" i="5"/>
  <c r="AB426" i="5"/>
  <c r="AB425" i="5"/>
  <c r="AB424" i="5"/>
  <c r="AB423" i="5"/>
  <c r="AB422" i="5"/>
  <c r="AB421" i="5"/>
  <c r="AB420" i="5"/>
  <c r="AB419" i="5"/>
  <c r="AB418" i="5"/>
  <c r="AB417" i="5"/>
  <c r="AB416" i="5"/>
  <c r="AB415" i="5"/>
  <c r="AB414" i="5"/>
  <c r="AB413" i="5"/>
  <c r="AB412" i="5"/>
  <c r="AB411" i="5"/>
  <c r="AB410" i="5"/>
  <c r="AB409" i="5"/>
  <c r="AB408" i="5"/>
  <c r="AB407" i="5"/>
  <c r="AB406" i="5"/>
  <c r="AB405" i="5"/>
  <c r="AB404" i="5"/>
  <c r="AB403" i="5"/>
  <c r="AB402" i="5"/>
  <c r="AB401" i="5"/>
  <c r="AB400" i="5"/>
  <c r="AB399" i="5"/>
  <c r="AB398" i="5"/>
  <c r="AB397" i="5"/>
  <c r="AB396" i="5"/>
  <c r="AB395" i="5"/>
  <c r="AB394" i="5"/>
  <c r="AB393" i="5"/>
  <c r="AB392" i="5"/>
  <c r="AB391" i="5"/>
  <c r="AB390" i="5"/>
  <c r="AB389" i="5"/>
  <c r="AB388" i="5"/>
  <c r="AB387" i="5"/>
  <c r="AB386" i="5"/>
  <c r="AB385" i="5"/>
  <c r="AB384" i="5"/>
  <c r="AB383" i="5"/>
  <c r="AB382" i="5"/>
  <c r="AB381" i="5"/>
  <c r="AB380" i="5"/>
  <c r="AB379" i="5"/>
  <c r="AB378" i="5"/>
  <c r="AB377" i="5"/>
  <c r="AB376" i="5"/>
  <c r="AB375" i="5"/>
  <c r="AB374" i="5"/>
  <c r="AB373" i="5"/>
  <c r="AB372" i="5"/>
  <c r="AB371" i="5"/>
  <c r="AB370" i="5"/>
  <c r="AB369" i="5"/>
  <c r="AB368" i="5"/>
  <c r="AB367" i="5"/>
  <c r="AB366" i="5"/>
  <c r="AB365" i="5"/>
  <c r="AB364" i="5"/>
  <c r="AB363" i="5"/>
  <c r="AB362" i="5"/>
  <c r="AB361" i="5"/>
  <c r="AB360" i="5"/>
  <c r="AB359" i="5"/>
  <c r="AB358" i="5"/>
  <c r="AB357" i="5"/>
  <c r="AB356" i="5"/>
  <c r="AB355" i="5"/>
  <c r="AB354" i="5"/>
  <c r="AB353" i="5"/>
  <c r="AB352" i="5"/>
  <c r="AB351" i="5"/>
  <c r="AB350" i="5"/>
  <c r="AB349" i="5"/>
  <c r="AB348" i="5"/>
  <c r="AB347" i="5"/>
  <c r="AB346" i="5"/>
  <c r="AB345" i="5"/>
  <c r="AB344" i="5"/>
  <c r="AB343" i="5"/>
  <c r="AB342" i="5"/>
  <c r="AB341" i="5"/>
  <c r="AB340" i="5"/>
  <c r="AB339" i="5"/>
  <c r="AB338" i="5"/>
  <c r="AB337" i="5"/>
  <c r="AB336" i="5"/>
  <c r="AB335" i="5"/>
  <c r="AB334" i="5"/>
  <c r="AB333" i="5"/>
  <c r="AB332" i="5"/>
  <c r="AB331" i="5"/>
  <c r="AB330" i="5"/>
  <c r="AB329" i="5"/>
  <c r="AB328" i="5"/>
  <c r="AB327" i="5"/>
  <c r="AB326" i="5"/>
  <c r="AB325" i="5"/>
  <c r="AB324" i="5"/>
  <c r="AB323" i="5"/>
  <c r="AB322" i="5"/>
  <c r="AB321" i="5"/>
  <c r="AB320" i="5"/>
  <c r="AB319" i="5"/>
  <c r="AB318" i="5"/>
  <c r="AB317" i="5"/>
  <c r="AB316" i="5"/>
  <c r="AB315" i="5"/>
  <c r="AB314" i="5"/>
  <c r="AB313" i="5"/>
  <c r="AB312" i="5"/>
  <c r="AB311" i="5"/>
  <c r="AB310" i="5"/>
  <c r="AB309" i="5"/>
  <c r="AB308" i="5"/>
  <c r="AB307" i="5"/>
  <c r="AB306" i="5"/>
  <c r="AB305" i="5"/>
  <c r="AB304" i="5"/>
  <c r="AB303" i="5"/>
  <c r="AB302" i="5"/>
  <c r="AB301" i="5"/>
  <c r="AB300" i="5"/>
  <c r="AB299" i="5"/>
  <c r="AB298" i="5"/>
  <c r="AB297" i="5"/>
  <c r="AB296" i="5"/>
  <c r="AB295" i="5"/>
  <c r="AB294" i="5"/>
  <c r="AB293" i="5"/>
  <c r="AB292" i="5"/>
  <c r="AB291" i="5"/>
  <c r="AB290" i="5"/>
  <c r="AB289" i="5"/>
  <c r="AB288" i="5"/>
  <c r="AB287" i="5"/>
  <c r="AB286" i="5"/>
  <c r="AB285" i="5"/>
  <c r="AB284" i="5"/>
  <c r="AB283" i="5"/>
  <c r="AB282" i="5"/>
  <c r="AB281" i="5"/>
  <c r="AB280" i="5"/>
  <c r="AB279" i="5"/>
  <c r="AB278" i="5"/>
  <c r="AB277" i="5"/>
  <c r="AB276" i="5"/>
  <c r="AB275" i="5"/>
  <c r="AB274" i="5"/>
  <c r="AB273" i="5"/>
  <c r="AB272" i="5"/>
  <c r="AB271" i="5"/>
  <c r="AB270" i="5"/>
  <c r="AB269" i="5"/>
  <c r="AB268" i="5"/>
  <c r="AB267" i="5"/>
  <c r="AB266" i="5"/>
  <c r="AB265" i="5"/>
  <c r="AB264" i="5"/>
  <c r="AB263" i="5"/>
  <c r="AB262" i="5"/>
  <c r="AB261" i="5"/>
  <c r="AB260" i="5"/>
  <c r="AB259" i="5"/>
  <c r="AB258" i="5"/>
  <c r="AB257" i="5"/>
  <c r="AB256" i="5"/>
  <c r="AB255" i="5"/>
  <c r="AB254" i="5"/>
  <c r="AB253" i="5"/>
  <c r="AB252" i="5"/>
  <c r="AB251" i="5"/>
  <c r="AB250" i="5"/>
  <c r="AB249" i="5"/>
  <c r="AB248" i="5"/>
  <c r="AB247" i="5"/>
  <c r="AB246" i="5"/>
  <c r="AB245" i="5"/>
  <c r="AB244" i="5"/>
  <c r="AB243" i="5"/>
  <c r="AB242" i="5"/>
  <c r="AB241" i="5"/>
  <c r="AB240" i="5"/>
  <c r="AB239" i="5"/>
  <c r="AB238" i="5"/>
  <c r="AB237" i="5"/>
  <c r="AB236" i="5"/>
  <c r="AB235" i="5"/>
  <c r="AB234" i="5"/>
  <c r="AB233" i="5"/>
  <c r="AB232" i="5"/>
  <c r="AB231" i="5"/>
  <c r="AB230" i="5"/>
  <c r="AB229" i="5"/>
  <c r="AB228" i="5"/>
  <c r="AB227" i="5"/>
  <c r="AB226" i="5"/>
  <c r="AB225" i="5"/>
  <c r="AB224" i="5"/>
  <c r="AB223" i="5"/>
  <c r="AB222" i="5"/>
  <c r="AB221" i="5"/>
  <c r="AB220" i="5"/>
  <c r="AB219" i="5"/>
  <c r="AB218" i="5"/>
  <c r="AB217" i="5"/>
  <c r="AB216" i="5"/>
  <c r="AB215" i="5"/>
  <c r="AB214" i="5"/>
  <c r="AB213" i="5"/>
  <c r="AB212" i="5"/>
  <c r="AB211" i="5"/>
  <c r="AB210" i="5"/>
  <c r="AB209" i="5"/>
  <c r="AB208" i="5"/>
  <c r="AB207" i="5"/>
  <c r="AB206" i="5"/>
  <c r="AB205" i="5"/>
  <c r="AB204" i="5"/>
  <c r="AB203" i="5"/>
  <c r="AB202" i="5"/>
  <c r="AB201" i="5"/>
  <c r="AB200" i="5"/>
  <c r="AB199" i="5"/>
  <c r="AB198" i="5"/>
  <c r="AB197" i="5"/>
  <c r="AB196" i="5"/>
  <c r="AB195" i="5"/>
  <c r="AB194" i="5"/>
  <c r="AB193" i="5"/>
  <c r="AB192" i="5"/>
  <c r="AB191" i="5"/>
  <c r="AB190" i="5"/>
  <c r="AB189" i="5"/>
  <c r="AB188" i="5"/>
  <c r="AB187" i="5"/>
  <c r="AB186" i="5"/>
  <c r="AB185" i="5"/>
  <c r="AB184" i="5"/>
  <c r="AB183" i="5"/>
  <c r="AB182" i="5"/>
  <c r="AB181" i="5"/>
  <c r="AB180" i="5"/>
  <c r="AB179" i="5"/>
  <c r="AB178" i="5"/>
  <c r="AB177" i="5"/>
  <c r="AB176" i="5"/>
  <c r="AB175" i="5"/>
  <c r="AB174" i="5"/>
  <c r="AB173" i="5"/>
  <c r="AB172" i="5"/>
  <c r="AB171" i="5"/>
  <c r="AB170" i="5"/>
  <c r="AB169" i="5"/>
  <c r="AB168" i="5"/>
  <c r="AB167" i="5"/>
  <c r="AB166" i="5"/>
  <c r="AB165" i="5"/>
  <c r="AB164" i="5"/>
  <c r="AB163" i="5"/>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0" i="5"/>
  <c r="AB19" i="5"/>
  <c r="AB18" i="5"/>
  <c r="AB17" i="5"/>
  <c r="AB16" i="5"/>
  <c r="AB15" i="5"/>
  <c r="AB14" i="5"/>
  <c r="AB13" i="5"/>
  <c r="AB12" i="5"/>
  <c r="AB11" i="5"/>
  <c r="AB10" i="5"/>
  <c r="AB9" i="5"/>
  <c r="AB8" i="5"/>
  <c r="AB6" i="5"/>
  <c r="AB5" i="5"/>
  <c r="T230" i="5"/>
  <c r="T240" i="5"/>
  <c r="S240" i="5"/>
  <c r="S224" i="5"/>
  <c r="S208" i="5"/>
  <c r="S192" i="5"/>
  <c r="S176" i="5"/>
  <c r="S160" i="5"/>
  <c r="S144" i="5"/>
  <c r="S128" i="5"/>
  <c r="S112" i="5"/>
  <c r="S96" i="5"/>
  <c r="S80" i="5"/>
  <c r="S64" i="5"/>
  <c r="S48" i="5"/>
  <c r="S32" i="5"/>
  <c r="S16" i="5"/>
  <c r="T207" i="5"/>
  <c r="T235" i="5"/>
  <c r="T231" i="5"/>
  <c r="S241" i="5"/>
  <c r="S225" i="5"/>
  <c r="S209" i="5"/>
  <c r="S193" i="5"/>
  <c r="S177" i="5"/>
  <c r="S161" i="5"/>
  <c r="S145" i="5"/>
  <c r="S129" i="5"/>
  <c r="S113" i="5"/>
  <c r="S97" i="5"/>
  <c r="S81" i="5"/>
  <c r="S65" i="5"/>
  <c r="S49" i="5"/>
  <c r="S33" i="5"/>
  <c r="S17" i="5"/>
  <c r="T192" i="5"/>
  <c r="T206" i="5"/>
  <c r="T167" i="5"/>
  <c r="T226" i="5"/>
  <c r="T238" i="5"/>
  <c r="S238" i="5"/>
  <c r="S222" i="5"/>
  <c r="S206" i="5"/>
  <c r="S190" i="5"/>
  <c r="S174" i="5"/>
  <c r="S158" i="5"/>
  <c r="S142" i="5"/>
  <c r="S126" i="5"/>
  <c r="S110" i="5"/>
  <c r="S94" i="5"/>
  <c r="S78" i="5"/>
  <c r="S62" i="5"/>
  <c r="S46" i="5"/>
  <c r="S30" i="5"/>
  <c r="S14" i="5"/>
  <c r="T205" i="5"/>
  <c r="T233" i="5"/>
  <c r="T227" i="5"/>
  <c r="S239" i="5"/>
  <c r="S223" i="5"/>
  <c r="S207" i="5"/>
  <c r="S191" i="5"/>
  <c r="S175" i="5"/>
  <c r="S159" i="5"/>
  <c r="S143" i="5"/>
  <c r="S127" i="5"/>
  <c r="S111" i="5"/>
  <c r="S95" i="5"/>
  <c r="S79" i="5"/>
  <c r="S63" i="5"/>
  <c r="S47" i="5"/>
  <c r="S31" i="5"/>
  <c r="S15" i="5"/>
  <c r="T190" i="5"/>
  <c r="T204" i="5"/>
  <c r="T159" i="5"/>
  <c r="T224" i="5"/>
  <c r="T236" i="5"/>
  <c r="S236" i="5"/>
  <c r="S220" i="5"/>
  <c r="S204" i="5"/>
  <c r="S188" i="5"/>
  <c r="S172" i="5"/>
  <c r="S156" i="5"/>
  <c r="S140" i="5"/>
  <c r="S124" i="5"/>
  <c r="S108" i="5"/>
  <c r="S92" i="5"/>
  <c r="S76" i="5"/>
  <c r="S60" i="5"/>
  <c r="S44" i="5"/>
  <c r="S28" i="5"/>
  <c r="S12" i="5"/>
  <c r="T203" i="5"/>
  <c r="T229" i="5"/>
  <c r="T225" i="5"/>
  <c r="S237" i="5"/>
  <c r="S221" i="5"/>
  <c r="S205" i="5"/>
  <c r="S189" i="5"/>
  <c r="S173" i="5"/>
  <c r="S157" i="5"/>
  <c r="S141" i="5"/>
  <c r="S125" i="5"/>
  <c r="S109" i="5"/>
  <c r="S93" i="5"/>
  <c r="S77" i="5"/>
  <c r="S61" i="5"/>
  <c r="S45" i="5"/>
  <c r="S29" i="5"/>
  <c r="S13" i="5"/>
  <c r="T188" i="5"/>
  <c r="T202" i="5"/>
  <c r="T151" i="5"/>
  <c r="T140" i="5"/>
  <c r="T76" i="5"/>
  <c r="T12" i="5"/>
  <c r="T141" i="5"/>
  <c r="T161" i="5"/>
  <c r="T97" i="5"/>
  <c r="T33" i="5"/>
  <c r="T174" i="5"/>
  <c r="T110" i="5"/>
  <c r="T46" i="5"/>
  <c r="T112" i="5"/>
  <c r="T69" i="5"/>
  <c r="T147" i="5"/>
  <c r="T83" i="5"/>
  <c r="T19" i="5"/>
  <c r="T80" i="5"/>
  <c r="T13" i="5"/>
  <c r="T154" i="5"/>
  <c r="T90" i="5"/>
  <c r="T26" i="5"/>
  <c r="T95" i="5"/>
  <c r="T31" i="5"/>
  <c r="T132" i="5"/>
  <c r="T68" i="5"/>
  <c r="T25" i="5"/>
  <c r="T109" i="5"/>
  <c r="T153" i="5"/>
  <c r="T89" i="5"/>
  <c r="T17" i="5"/>
  <c r="T166" i="5"/>
  <c r="T102" i="5"/>
  <c r="T38" i="5"/>
  <c r="T88" i="5"/>
  <c r="T37" i="5"/>
  <c r="T139" i="5"/>
  <c r="T75" i="5"/>
  <c r="T11" i="5"/>
  <c r="T56" i="5"/>
  <c r="T191" i="5"/>
  <c r="T146" i="5"/>
  <c r="T82" i="5"/>
  <c r="T18" i="5"/>
  <c r="T87" i="5"/>
  <c r="T23" i="5"/>
  <c r="T124" i="5"/>
  <c r="T60" i="5"/>
  <c r="T9" i="5"/>
  <c r="T77" i="5"/>
  <c r="T145" i="5"/>
  <c r="T81" i="5"/>
  <c r="T24" i="5"/>
  <c r="T158" i="5"/>
  <c r="T94" i="5"/>
  <c r="T30" i="5"/>
  <c r="T64" i="5"/>
  <c r="T7" i="5"/>
  <c r="T131" i="5"/>
  <c r="T67" i="5"/>
  <c r="T168" i="5"/>
  <c r="T8" i="5"/>
  <c r="T176" i="5"/>
  <c r="T138" i="5"/>
  <c r="T74" i="5"/>
  <c r="T10" i="5"/>
  <c r="T79" i="5"/>
  <c r="T15" i="5"/>
  <c r="T116" i="5"/>
  <c r="T52" i="5"/>
  <c r="T96" i="5"/>
  <c r="T45" i="5"/>
  <c r="T137" i="5"/>
  <c r="T73" i="5"/>
  <c r="T149" i="5"/>
  <c r="T150" i="5"/>
  <c r="T86" i="5"/>
  <c r="T22" i="5"/>
  <c r="T40" i="5"/>
  <c r="T185" i="5"/>
  <c r="T123" i="5"/>
  <c r="T59" i="5"/>
  <c r="T160" i="5"/>
  <c r="T165" i="5"/>
  <c r="T181" i="5"/>
  <c r="T130" i="5"/>
  <c r="T66" i="5"/>
  <c r="T135" i="5"/>
  <c r="T71" i="5"/>
  <c r="T157" i="5"/>
  <c r="T107" i="5"/>
  <c r="T222" i="5"/>
  <c r="T234" i="5"/>
  <c r="S234" i="5"/>
  <c r="S218" i="5"/>
  <c r="S202" i="5"/>
  <c r="S186" i="5"/>
  <c r="S170" i="5"/>
  <c r="S154" i="5"/>
  <c r="S138" i="5"/>
  <c r="S122" i="5"/>
  <c r="S106" i="5"/>
  <c r="S90" i="5"/>
  <c r="S74" i="5"/>
  <c r="S58" i="5"/>
  <c r="S42" i="5"/>
  <c r="S26" i="5"/>
  <c r="S10" i="5"/>
  <c r="T201" i="5"/>
  <c r="T219" i="5"/>
  <c r="T223" i="5"/>
  <c r="S235" i="5"/>
  <c r="S219" i="5"/>
  <c r="S203" i="5"/>
  <c r="S187" i="5"/>
  <c r="S171" i="5"/>
  <c r="S155" i="5"/>
  <c r="S139" i="5"/>
  <c r="S123" i="5"/>
  <c r="S107" i="5"/>
  <c r="S91" i="5"/>
  <c r="S75" i="5"/>
  <c r="S59" i="5"/>
  <c r="S43" i="5"/>
  <c r="S27" i="5"/>
  <c r="S11" i="5"/>
  <c r="T186" i="5"/>
  <c r="T200" i="5"/>
  <c r="T143" i="5"/>
  <c r="T220" i="5"/>
  <c r="T228" i="5"/>
  <c r="S232" i="5"/>
  <c r="S216" i="5"/>
  <c r="S200" i="5"/>
  <c r="S184" i="5"/>
  <c r="S168" i="5"/>
  <c r="S152" i="5"/>
  <c r="S136" i="5"/>
  <c r="S120" i="5"/>
  <c r="S104" i="5"/>
  <c r="S88" i="5"/>
  <c r="S72" i="5"/>
  <c r="S56" i="5"/>
  <c r="S40" i="5"/>
  <c r="S24" i="5"/>
  <c r="S8" i="5"/>
  <c r="T199" i="5"/>
  <c r="T217" i="5"/>
  <c r="T221" i="5"/>
  <c r="S233" i="5"/>
  <c r="S217" i="5"/>
  <c r="S201" i="5"/>
  <c r="S185" i="5"/>
  <c r="S169" i="5"/>
  <c r="S153" i="5"/>
  <c r="S137" i="5"/>
  <c r="S121" i="5"/>
  <c r="S105" i="5"/>
  <c r="S89" i="5"/>
  <c r="S73" i="5"/>
  <c r="S57" i="5"/>
  <c r="S41" i="5"/>
  <c r="S25" i="5"/>
  <c r="S9" i="5"/>
  <c r="T184" i="5"/>
  <c r="T198" i="5"/>
  <c r="T183" i="5"/>
  <c r="T218" i="5"/>
  <c r="T212" i="5"/>
  <c r="S230" i="5"/>
  <c r="S214" i="5"/>
  <c r="S198" i="5"/>
  <c r="S182" i="5"/>
  <c r="S166" i="5"/>
  <c r="S150" i="5"/>
  <c r="S134" i="5"/>
  <c r="S118" i="5"/>
  <c r="S102" i="5"/>
  <c r="S86" i="5"/>
  <c r="S70" i="5"/>
  <c r="S54" i="5"/>
  <c r="S38" i="5"/>
  <c r="S22" i="5"/>
  <c r="S6" i="5"/>
  <c r="T197" i="5"/>
  <c r="T213" i="5"/>
  <c r="T215" i="5"/>
  <c r="S231" i="5"/>
  <c r="S215" i="5"/>
  <c r="S199" i="5"/>
  <c r="S183" i="5"/>
  <c r="S167" i="5"/>
  <c r="S151" i="5"/>
  <c r="S135" i="5"/>
  <c r="S119" i="5"/>
  <c r="S103" i="5"/>
  <c r="S87" i="5"/>
  <c r="S71" i="5"/>
  <c r="S55" i="5"/>
  <c r="S39" i="5"/>
  <c r="S23" i="5"/>
  <c r="S7" i="5"/>
  <c r="T182" i="5"/>
  <c r="T196" i="5"/>
  <c r="T180" i="5"/>
  <c r="T216" i="5"/>
  <c r="T210" i="5"/>
  <c r="S228" i="5"/>
  <c r="S212" i="5"/>
  <c r="S196" i="5"/>
  <c r="S180" i="5"/>
  <c r="S164" i="5"/>
  <c r="S148" i="5"/>
  <c r="S132" i="5"/>
  <c r="S116" i="5"/>
  <c r="S100" i="5"/>
  <c r="S84" i="5"/>
  <c r="S68" i="5"/>
  <c r="S52" i="5"/>
  <c r="S36" i="5"/>
  <c r="S20" i="5"/>
  <c r="T211" i="5"/>
  <c r="T241" i="5"/>
  <c r="T243" i="5"/>
  <c r="T195" i="5"/>
  <c r="S229" i="5"/>
  <c r="S213" i="5"/>
  <c r="S197" i="5"/>
  <c r="S181" i="5"/>
  <c r="S165" i="5"/>
  <c r="S149" i="5"/>
  <c r="S133" i="5"/>
  <c r="S117" i="5"/>
  <c r="S101" i="5"/>
  <c r="S85" i="5"/>
  <c r="S69" i="5"/>
  <c r="S53" i="5"/>
  <c r="S37" i="5"/>
  <c r="S21" i="5"/>
  <c r="S5" i="5"/>
  <c r="T214" i="5"/>
  <c r="T193" i="5"/>
  <c r="T172" i="5"/>
  <c r="T108" i="5"/>
  <c r="T44" i="5"/>
  <c r="T72" i="5"/>
  <c r="T5" i="5"/>
  <c r="T129" i="5"/>
  <c r="T65" i="5"/>
  <c r="T125" i="5"/>
  <c r="T142" i="5"/>
  <c r="T78" i="5"/>
  <c r="T14" i="5"/>
  <c r="T16" i="5"/>
  <c r="T179" i="5"/>
  <c r="T115" i="5"/>
  <c r="T51" i="5"/>
  <c r="T152" i="5"/>
  <c r="T117" i="5"/>
  <c r="T187" i="5"/>
  <c r="T122" i="5"/>
  <c r="T58" i="5"/>
  <c r="T127" i="5"/>
  <c r="T63" i="5"/>
  <c r="T164" i="5"/>
  <c r="T100" i="5"/>
  <c r="T36" i="5"/>
  <c r="T48" i="5"/>
  <c r="T189" i="5"/>
  <c r="T121" i="5"/>
  <c r="T57" i="5"/>
  <c r="T93" i="5"/>
  <c r="T134" i="5"/>
  <c r="T70" i="5"/>
  <c r="T6" i="5"/>
  <c r="T171" i="5"/>
  <c r="T43" i="5"/>
  <c r="T232" i="5"/>
  <c r="T242" i="5"/>
  <c r="S242" i="5"/>
  <c r="S226" i="5"/>
  <c r="S210" i="5"/>
  <c r="S194" i="5"/>
  <c r="S178" i="5"/>
  <c r="S162" i="5"/>
  <c r="S146" i="5"/>
  <c r="S130" i="5"/>
  <c r="S114" i="5"/>
  <c r="S98" i="5"/>
  <c r="S82" i="5"/>
  <c r="S66" i="5"/>
  <c r="S50" i="5"/>
  <c r="S34" i="5"/>
  <c r="S18" i="5"/>
  <c r="T209" i="5"/>
  <c r="T239" i="5"/>
  <c r="T237" i="5"/>
  <c r="S243" i="5"/>
  <c r="S227" i="5"/>
  <c r="S211" i="5"/>
  <c r="S195" i="5"/>
  <c r="S179" i="5"/>
  <c r="S163" i="5"/>
  <c r="S147" i="5"/>
  <c r="S131" i="5"/>
  <c r="S115" i="5"/>
  <c r="S99" i="5"/>
  <c r="S83" i="5"/>
  <c r="S67" i="5"/>
  <c r="S51" i="5"/>
  <c r="S35" i="5"/>
  <c r="S19" i="5"/>
  <c r="T194" i="5"/>
  <c r="T208" i="5"/>
  <c r="T175" i="5"/>
  <c r="T156" i="5"/>
  <c r="T177" i="5"/>
  <c r="T126" i="5"/>
  <c r="T163" i="5"/>
  <c r="T104" i="5"/>
  <c r="T106" i="5"/>
  <c r="T55" i="5"/>
  <c r="T120" i="5"/>
  <c r="T148" i="5"/>
  <c r="T169" i="5"/>
  <c r="T118" i="5"/>
  <c r="T155" i="5"/>
  <c r="T85" i="5"/>
  <c r="T98" i="5"/>
  <c r="T47" i="5"/>
  <c r="T99" i="5"/>
  <c r="T50" i="5"/>
  <c r="T54" i="5"/>
  <c r="T29" i="5"/>
  <c r="T173" i="5"/>
  <c r="T103" i="5"/>
  <c r="T92" i="5"/>
  <c r="T113" i="5"/>
  <c r="T62" i="5"/>
  <c r="T61" i="5"/>
  <c r="T39" i="5"/>
  <c r="T91" i="5"/>
  <c r="T42" i="5"/>
  <c r="T114" i="5"/>
  <c r="T84" i="5"/>
  <c r="T105" i="5"/>
  <c r="T28" i="5"/>
  <c r="T49" i="5"/>
  <c r="T144" i="5"/>
  <c r="T35" i="5"/>
  <c r="T178" i="5"/>
  <c r="T34" i="5"/>
  <c r="T119" i="5"/>
  <c r="T53" i="5"/>
  <c r="T136" i="5"/>
  <c r="T111" i="5"/>
  <c r="T21" i="5"/>
  <c r="T20" i="5"/>
  <c r="T41" i="5"/>
  <c r="T128" i="5"/>
  <c r="T27" i="5"/>
  <c r="T170" i="5"/>
  <c r="T32" i="5"/>
  <c r="T133" i="5"/>
  <c r="T162" i="5"/>
  <c r="T101" i="5"/>
  <c r="K591" i="8" l="1"/>
  <c r="J591" i="8"/>
  <c r="K590" i="8"/>
  <c r="J590" i="8"/>
  <c r="K589" i="8"/>
  <c r="J589" i="8"/>
  <c r="K588" i="8"/>
  <c r="J588" i="8"/>
  <c r="K587" i="8"/>
  <c r="J587" i="8"/>
  <c r="K586" i="8"/>
  <c r="J586" i="8"/>
  <c r="K585" i="8"/>
  <c r="J585" i="8"/>
  <c r="K584" i="8"/>
  <c r="J584" i="8"/>
  <c r="K583" i="8"/>
  <c r="J583" i="8"/>
  <c r="K582" i="8"/>
  <c r="J582" i="8"/>
  <c r="K581" i="8"/>
  <c r="J581" i="8"/>
  <c r="K580" i="8"/>
  <c r="J580" i="8"/>
  <c r="K579" i="8"/>
  <c r="J579" i="8"/>
  <c r="K578" i="8"/>
  <c r="J578" i="8"/>
  <c r="K577" i="8"/>
  <c r="J577" i="8"/>
  <c r="K576" i="8"/>
  <c r="J576" i="8"/>
  <c r="K575" i="8"/>
  <c r="J575" i="8"/>
  <c r="K574" i="8"/>
  <c r="J574" i="8"/>
  <c r="K573" i="8"/>
  <c r="J573" i="8"/>
  <c r="K572" i="8"/>
  <c r="J572" i="8"/>
  <c r="K571" i="8"/>
  <c r="J571" i="8"/>
  <c r="K570" i="8"/>
  <c r="J570" i="8"/>
  <c r="K569" i="8"/>
  <c r="J569" i="8"/>
  <c r="K568" i="8"/>
  <c r="J568" i="8"/>
  <c r="K567" i="8"/>
  <c r="J567" i="8"/>
  <c r="K566" i="8"/>
  <c r="J566" i="8"/>
  <c r="K565" i="8"/>
  <c r="J565" i="8"/>
  <c r="K564" i="8"/>
  <c r="J564" i="8"/>
  <c r="K563" i="8"/>
  <c r="J563" i="8"/>
  <c r="K562" i="8"/>
  <c r="J562" i="8"/>
  <c r="K561" i="8"/>
  <c r="J561" i="8"/>
  <c r="K560" i="8"/>
  <c r="J560" i="8"/>
  <c r="K559" i="8"/>
  <c r="J559" i="8"/>
  <c r="K558" i="8"/>
  <c r="J558" i="8"/>
  <c r="K557" i="8"/>
  <c r="J557" i="8"/>
  <c r="K556" i="8"/>
  <c r="J556" i="8"/>
  <c r="K555" i="8"/>
  <c r="J555" i="8"/>
  <c r="K554" i="8"/>
  <c r="J554" i="8"/>
  <c r="K553" i="8"/>
  <c r="J553" i="8"/>
  <c r="K552" i="8"/>
  <c r="J552" i="8"/>
  <c r="K551" i="8"/>
  <c r="J551" i="8"/>
  <c r="K550" i="8"/>
  <c r="J550" i="8"/>
  <c r="K549" i="8"/>
  <c r="J549" i="8"/>
  <c r="K548" i="8"/>
  <c r="J548" i="8"/>
  <c r="K547" i="8"/>
  <c r="J547" i="8"/>
  <c r="K546" i="8"/>
  <c r="J546" i="8"/>
  <c r="K545" i="8"/>
  <c r="J545" i="8"/>
  <c r="K544" i="8"/>
  <c r="J544" i="8"/>
  <c r="K543" i="8"/>
  <c r="J543" i="8"/>
  <c r="K542" i="8"/>
  <c r="J542" i="8"/>
  <c r="K541" i="8"/>
  <c r="J541" i="8"/>
  <c r="K540" i="8"/>
  <c r="J540" i="8"/>
  <c r="K539" i="8"/>
  <c r="J539" i="8"/>
  <c r="K538" i="8"/>
  <c r="J538" i="8"/>
  <c r="K537" i="8"/>
  <c r="J537" i="8"/>
  <c r="K536" i="8"/>
  <c r="J536" i="8"/>
  <c r="K535" i="8"/>
  <c r="J535" i="8"/>
  <c r="K534" i="8"/>
  <c r="J534" i="8"/>
  <c r="K533" i="8"/>
  <c r="J533" i="8"/>
  <c r="K532" i="8"/>
  <c r="J532" i="8"/>
  <c r="K531" i="8"/>
  <c r="J531" i="8"/>
  <c r="K530" i="8"/>
  <c r="J530" i="8"/>
  <c r="K529" i="8"/>
  <c r="J529" i="8"/>
  <c r="K528" i="8"/>
  <c r="J528" i="8"/>
  <c r="K527" i="8"/>
  <c r="J527" i="8"/>
  <c r="K526" i="8"/>
  <c r="J526" i="8"/>
  <c r="K525" i="8"/>
  <c r="J525" i="8"/>
  <c r="K524" i="8"/>
  <c r="J524" i="8"/>
  <c r="K523" i="8"/>
  <c r="J523" i="8"/>
  <c r="K522" i="8"/>
  <c r="J522" i="8"/>
  <c r="K521" i="8"/>
  <c r="J521" i="8"/>
  <c r="K520" i="8"/>
  <c r="J520" i="8"/>
  <c r="K519" i="8"/>
  <c r="J519" i="8"/>
  <c r="K518" i="8"/>
  <c r="J518" i="8"/>
  <c r="K517" i="8"/>
  <c r="J517" i="8"/>
  <c r="K516" i="8"/>
  <c r="J516" i="8"/>
  <c r="K515" i="8"/>
  <c r="J515" i="8"/>
  <c r="K514" i="8"/>
  <c r="J514" i="8"/>
  <c r="K513" i="8"/>
  <c r="J513" i="8"/>
  <c r="K512" i="8"/>
  <c r="J512" i="8"/>
  <c r="K511" i="8"/>
  <c r="J511" i="8"/>
  <c r="K510" i="8"/>
  <c r="J510" i="8"/>
  <c r="K509" i="8"/>
  <c r="J509" i="8"/>
  <c r="K508" i="8"/>
  <c r="J508" i="8"/>
  <c r="K507" i="8"/>
  <c r="J507" i="8"/>
  <c r="K506" i="8"/>
  <c r="J506" i="8"/>
  <c r="K505" i="8"/>
  <c r="J505" i="8"/>
  <c r="K504" i="8"/>
  <c r="J504" i="8"/>
  <c r="K503" i="8"/>
  <c r="J503" i="8"/>
  <c r="K502" i="8"/>
  <c r="J502" i="8"/>
  <c r="K501" i="8"/>
  <c r="J501" i="8"/>
  <c r="K500" i="8"/>
  <c r="J500" i="8"/>
  <c r="K499" i="8"/>
  <c r="J499" i="8"/>
  <c r="K498" i="8"/>
  <c r="J498" i="8"/>
  <c r="K497" i="8"/>
  <c r="J497" i="8"/>
  <c r="K496" i="8"/>
  <c r="J496" i="8"/>
  <c r="K495" i="8"/>
  <c r="J495" i="8"/>
  <c r="K494" i="8"/>
  <c r="J494" i="8"/>
  <c r="K493" i="8"/>
  <c r="J493" i="8"/>
  <c r="K492" i="8"/>
  <c r="J492" i="8"/>
  <c r="K491" i="8"/>
  <c r="J491" i="8"/>
  <c r="K490" i="8"/>
  <c r="J490" i="8"/>
  <c r="K489" i="8"/>
  <c r="J489" i="8"/>
  <c r="K488" i="8"/>
  <c r="J488" i="8"/>
  <c r="K487" i="8"/>
  <c r="J487" i="8"/>
  <c r="K486" i="8"/>
  <c r="J486" i="8"/>
  <c r="K485" i="8"/>
  <c r="J485" i="8"/>
  <c r="K484" i="8"/>
  <c r="J484" i="8"/>
  <c r="K483" i="8"/>
  <c r="J483" i="8"/>
  <c r="K482" i="8"/>
  <c r="J482" i="8"/>
  <c r="K481" i="8"/>
  <c r="J481" i="8"/>
  <c r="K480" i="8"/>
  <c r="J480" i="8"/>
  <c r="K479" i="8"/>
  <c r="J479" i="8"/>
  <c r="K478" i="8"/>
  <c r="J478" i="8"/>
  <c r="K477" i="8"/>
  <c r="J477" i="8"/>
  <c r="K476" i="8"/>
  <c r="J476" i="8"/>
  <c r="K475" i="8"/>
  <c r="J475" i="8"/>
  <c r="K474" i="8"/>
  <c r="J474" i="8"/>
  <c r="K473" i="8"/>
  <c r="J473" i="8"/>
  <c r="K472" i="8"/>
  <c r="J472" i="8"/>
  <c r="K471" i="8"/>
  <c r="J471" i="8"/>
  <c r="K470" i="8"/>
  <c r="J470" i="8"/>
  <c r="K469" i="8"/>
  <c r="J469" i="8"/>
  <c r="K468" i="8"/>
  <c r="J468" i="8"/>
  <c r="K467" i="8"/>
  <c r="J467" i="8"/>
  <c r="K466" i="8"/>
  <c r="J466" i="8"/>
  <c r="K465" i="8"/>
  <c r="J465" i="8"/>
  <c r="K464" i="8"/>
  <c r="J464" i="8"/>
  <c r="K463" i="8"/>
  <c r="J463" i="8"/>
  <c r="K462" i="8"/>
  <c r="J462" i="8"/>
  <c r="K461" i="8"/>
  <c r="J461" i="8"/>
  <c r="K460" i="8"/>
  <c r="J460" i="8"/>
  <c r="K459" i="8"/>
  <c r="J459" i="8"/>
  <c r="K458" i="8"/>
  <c r="J458" i="8"/>
  <c r="K457" i="8"/>
  <c r="J457" i="8"/>
  <c r="K456" i="8"/>
  <c r="J456" i="8"/>
  <c r="K455" i="8"/>
  <c r="J455" i="8"/>
  <c r="K454" i="8"/>
  <c r="J454" i="8"/>
  <c r="K453" i="8"/>
  <c r="J453" i="8"/>
  <c r="K452" i="8"/>
  <c r="J452" i="8"/>
  <c r="K451" i="8"/>
  <c r="J451" i="8"/>
  <c r="K450" i="8"/>
  <c r="J450" i="8"/>
  <c r="K449" i="8"/>
  <c r="J449" i="8"/>
  <c r="K448" i="8"/>
  <c r="J448" i="8"/>
  <c r="K447" i="8"/>
  <c r="J447" i="8"/>
  <c r="K446" i="8"/>
  <c r="J446" i="8"/>
  <c r="K445" i="8"/>
  <c r="J445" i="8"/>
  <c r="K444" i="8"/>
  <c r="J444" i="8"/>
  <c r="K443" i="8"/>
  <c r="J443" i="8"/>
  <c r="K442" i="8"/>
  <c r="J442" i="8"/>
  <c r="K441" i="8"/>
  <c r="J441" i="8"/>
  <c r="K440" i="8"/>
  <c r="J440" i="8"/>
  <c r="K439" i="8"/>
  <c r="J439" i="8"/>
  <c r="K438" i="8"/>
  <c r="J438" i="8"/>
  <c r="K437" i="8"/>
  <c r="J437" i="8"/>
  <c r="K436" i="8"/>
  <c r="J436" i="8"/>
  <c r="K435" i="8"/>
  <c r="J435" i="8"/>
  <c r="K434" i="8"/>
  <c r="J434" i="8"/>
  <c r="K433" i="8"/>
  <c r="J433" i="8"/>
  <c r="K432" i="8"/>
  <c r="J432" i="8"/>
  <c r="K431" i="8"/>
  <c r="J431" i="8"/>
  <c r="K430" i="8"/>
  <c r="J430" i="8"/>
  <c r="K429" i="8"/>
  <c r="J429" i="8"/>
  <c r="K428" i="8"/>
  <c r="J428" i="8"/>
  <c r="K427" i="8"/>
  <c r="J427" i="8"/>
  <c r="K426" i="8"/>
  <c r="J426" i="8"/>
  <c r="K425" i="8"/>
  <c r="J425" i="8"/>
  <c r="K424" i="8"/>
  <c r="J424" i="8"/>
  <c r="K423" i="8"/>
  <c r="J423" i="8"/>
  <c r="K422" i="8"/>
  <c r="J422" i="8"/>
  <c r="K421" i="8"/>
  <c r="J421" i="8"/>
  <c r="K420" i="8"/>
  <c r="J420" i="8"/>
  <c r="K419" i="8"/>
  <c r="J419" i="8"/>
  <c r="K418" i="8"/>
  <c r="J418" i="8"/>
  <c r="K417" i="8"/>
  <c r="J417" i="8"/>
  <c r="K416" i="8"/>
  <c r="J416" i="8"/>
  <c r="K415" i="8"/>
  <c r="J415" i="8"/>
  <c r="K414" i="8"/>
  <c r="J414" i="8"/>
  <c r="K413" i="8"/>
  <c r="J413" i="8"/>
  <c r="K412" i="8"/>
  <c r="J412" i="8"/>
  <c r="K411" i="8"/>
  <c r="J411" i="8"/>
  <c r="K410" i="8"/>
  <c r="J410" i="8"/>
  <c r="K409" i="8"/>
  <c r="J409" i="8"/>
  <c r="K408" i="8"/>
  <c r="J408" i="8"/>
  <c r="K407" i="8"/>
  <c r="J407" i="8"/>
  <c r="K406" i="8"/>
  <c r="J406" i="8"/>
  <c r="K405" i="8"/>
  <c r="J405" i="8"/>
  <c r="K404" i="8"/>
  <c r="J404" i="8"/>
  <c r="K403" i="8"/>
  <c r="J403" i="8"/>
  <c r="K402" i="8"/>
  <c r="J402" i="8"/>
  <c r="K401" i="8"/>
  <c r="J401" i="8"/>
  <c r="K400" i="8"/>
  <c r="J400" i="8"/>
  <c r="K399" i="8"/>
  <c r="J399" i="8"/>
  <c r="K398" i="8"/>
  <c r="J398" i="8"/>
  <c r="K397" i="8"/>
  <c r="J397" i="8"/>
  <c r="K396" i="8"/>
  <c r="J396" i="8"/>
  <c r="K395" i="8"/>
  <c r="J395" i="8"/>
  <c r="K394" i="8"/>
  <c r="J394" i="8"/>
  <c r="K393" i="8"/>
  <c r="J393" i="8"/>
  <c r="K392" i="8"/>
  <c r="J392" i="8"/>
  <c r="K391" i="8"/>
  <c r="J391" i="8"/>
  <c r="K390" i="8"/>
  <c r="J390" i="8"/>
  <c r="K389" i="8"/>
  <c r="J389" i="8"/>
  <c r="K388" i="8"/>
  <c r="J388" i="8"/>
  <c r="K387" i="8"/>
  <c r="J387" i="8"/>
  <c r="K386" i="8"/>
  <c r="J386" i="8"/>
  <c r="K385" i="8"/>
  <c r="J385" i="8"/>
  <c r="K384" i="8"/>
  <c r="J384" i="8"/>
  <c r="K383" i="8"/>
  <c r="J383" i="8"/>
  <c r="K382" i="8"/>
  <c r="J382" i="8"/>
  <c r="K381" i="8"/>
  <c r="J381" i="8"/>
  <c r="K380" i="8"/>
  <c r="J380" i="8"/>
  <c r="K379" i="8"/>
  <c r="J379" i="8"/>
  <c r="K378" i="8"/>
  <c r="J378" i="8"/>
  <c r="K377" i="8"/>
  <c r="J377" i="8"/>
  <c r="K376" i="8"/>
  <c r="J376" i="8"/>
  <c r="K375" i="8"/>
  <c r="J375" i="8"/>
  <c r="K374" i="8"/>
  <c r="J374" i="8"/>
  <c r="K373" i="8"/>
  <c r="J373" i="8"/>
  <c r="K372" i="8"/>
  <c r="J372" i="8"/>
  <c r="K371" i="8"/>
  <c r="J371" i="8"/>
  <c r="K370" i="8"/>
  <c r="J370" i="8"/>
  <c r="K369" i="8"/>
  <c r="J369" i="8"/>
  <c r="K368" i="8"/>
  <c r="J368" i="8"/>
  <c r="K367" i="8"/>
  <c r="J367" i="8"/>
  <c r="K366" i="8"/>
  <c r="J366" i="8"/>
  <c r="K365" i="8"/>
  <c r="J365" i="8"/>
  <c r="K364" i="8"/>
  <c r="J364" i="8"/>
  <c r="K363" i="8"/>
  <c r="J363" i="8"/>
  <c r="K362" i="8"/>
  <c r="J362" i="8"/>
  <c r="K361" i="8"/>
  <c r="J361" i="8"/>
  <c r="K360" i="8"/>
  <c r="J360" i="8"/>
  <c r="K359" i="8"/>
  <c r="J359" i="8"/>
  <c r="K358" i="8"/>
  <c r="J358" i="8"/>
  <c r="K357" i="8"/>
  <c r="J357" i="8"/>
  <c r="K356" i="8"/>
  <c r="J356" i="8"/>
  <c r="K355" i="8"/>
  <c r="J355" i="8"/>
  <c r="K354" i="8"/>
  <c r="J354" i="8"/>
  <c r="K353" i="8"/>
  <c r="J353" i="8"/>
  <c r="K352" i="8"/>
  <c r="J352" i="8"/>
  <c r="K351" i="8"/>
  <c r="J351" i="8"/>
  <c r="K350" i="8"/>
  <c r="J350" i="8"/>
  <c r="K349" i="8"/>
  <c r="J349" i="8"/>
  <c r="K348" i="8"/>
  <c r="J348" i="8"/>
  <c r="K347" i="8"/>
  <c r="J347" i="8"/>
  <c r="K346" i="8"/>
  <c r="J346" i="8"/>
  <c r="K345" i="8"/>
  <c r="J345" i="8"/>
  <c r="K344" i="8"/>
  <c r="J344" i="8"/>
  <c r="K343" i="8"/>
  <c r="J343" i="8"/>
  <c r="K342" i="8"/>
  <c r="J342" i="8"/>
  <c r="K341" i="8"/>
  <c r="J341" i="8"/>
  <c r="K340" i="8"/>
  <c r="J340" i="8"/>
  <c r="K339" i="8"/>
  <c r="J339" i="8"/>
  <c r="K338" i="8"/>
  <c r="J338" i="8"/>
  <c r="K337" i="8"/>
  <c r="J337" i="8"/>
  <c r="K336" i="8"/>
  <c r="J336" i="8"/>
  <c r="K335" i="8"/>
  <c r="J335" i="8"/>
  <c r="K334" i="8"/>
  <c r="J334" i="8"/>
  <c r="K333" i="8"/>
  <c r="J333" i="8"/>
  <c r="K332" i="8"/>
  <c r="J332" i="8"/>
  <c r="K331" i="8"/>
  <c r="J331" i="8"/>
  <c r="K330" i="8"/>
  <c r="J330" i="8"/>
  <c r="K329" i="8"/>
  <c r="J329" i="8"/>
  <c r="K328" i="8"/>
  <c r="J328" i="8"/>
  <c r="K327" i="8"/>
  <c r="J327" i="8"/>
  <c r="K326" i="8"/>
  <c r="J326" i="8"/>
  <c r="K325" i="8"/>
  <c r="J325" i="8"/>
  <c r="K324" i="8"/>
  <c r="J324" i="8"/>
  <c r="K323" i="8"/>
  <c r="J323" i="8"/>
  <c r="K322" i="8"/>
  <c r="J322" i="8"/>
  <c r="K321" i="8"/>
  <c r="J321" i="8"/>
  <c r="K320" i="8"/>
  <c r="J320" i="8"/>
  <c r="K319" i="8"/>
  <c r="J319" i="8"/>
  <c r="K318" i="8"/>
  <c r="J318" i="8"/>
  <c r="K317" i="8"/>
  <c r="J317" i="8"/>
  <c r="K316" i="8"/>
  <c r="J316" i="8"/>
  <c r="K315" i="8"/>
  <c r="J315" i="8"/>
  <c r="K314" i="8"/>
  <c r="J314" i="8"/>
  <c r="K313" i="8"/>
  <c r="J313" i="8"/>
  <c r="K312" i="8"/>
  <c r="J312" i="8"/>
  <c r="K311" i="8"/>
  <c r="J311" i="8"/>
  <c r="K310" i="8"/>
  <c r="J310" i="8"/>
  <c r="K309" i="8"/>
  <c r="J309" i="8"/>
  <c r="K308" i="8"/>
  <c r="J308" i="8"/>
  <c r="K307" i="8"/>
  <c r="J307" i="8"/>
  <c r="K306" i="8"/>
  <c r="J306" i="8"/>
  <c r="K305" i="8"/>
  <c r="J305" i="8"/>
  <c r="K304" i="8"/>
  <c r="J304" i="8"/>
  <c r="K303" i="8"/>
  <c r="J303" i="8"/>
  <c r="K302" i="8"/>
  <c r="J302" i="8"/>
  <c r="K301" i="8"/>
  <c r="J301" i="8"/>
  <c r="K300" i="8"/>
  <c r="J300" i="8"/>
  <c r="K299" i="8"/>
  <c r="J299" i="8"/>
  <c r="K298" i="8"/>
  <c r="J298" i="8"/>
  <c r="K297" i="8"/>
  <c r="J297" i="8"/>
  <c r="K296" i="8"/>
  <c r="J296" i="8"/>
  <c r="K295" i="8"/>
  <c r="J295" i="8"/>
  <c r="K294" i="8"/>
  <c r="J294" i="8"/>
  <c r="K293" i="8"/>
  <c r="J293" i="8"/>
  <c r="K292" i="8"/>
  <c r="J292" i="8"/>
  <c r="K291" i="8"/>
  <c r="J291" i="8"/>
  <c r="K290" i="8"/>
  <c r="J290" i="8"/>
  <c r="K289" i="8"/>
  <c r="J289" i="8"/>
  <c r="K288" i="8"/>
  <c r="J288" i="8"/>
  <c r="K287" i="8"/>
  <c r="J287" i="8"/>
  <c r="K286" i="8"/>
  <c r="J286" i="8"/>
  <c r="K285" i="8"/>
  <c r="J285" i="8"/>
  <c r="K284" i="8"/>
  <c r="J284" i="8"/>
  <c r="K283" i="8"/>
  <c r="J283" i="8"/>
  <c r="K282" i="8"/>
  <c r="J282" i="8"/>
  <c r="K281" i="8"/>
  <c r="J281" i="8"/>
  <c r="K280" i="8"/>
  <c r="J280" i="8"/>
  <c r="K279" i="8"/>
  <c r="J279" i="8"/>
  <c r="K278" i="8"/>
  <c r="J278" i="8"/>
  <c r="K277" i="8"/>
  <c r="J277" i="8"/>
  <c r="K276" i="8"/>
  <c r="J276" i="8"/>
  <c r="K275" i="8"/>
  <c r="J275" i="8"/>
  <c r="K274" i="8"/>
  <c r="J274" i="8"/>
  <c r="K273" i="8"/>
  <c r="J273" i="8"/>
  <c r="K272" i="8"/>
  <c r="J272" i="8"/>
  <c r="K271" i="8"/>
  <c r="J271" i="8"/>
  <c r="K270" i="8"/>
  <c r="J270" i="8"/>
  <c r="K269" i="8"/>
  <c r="J269" i="8"/>
  <c r="K268" i="8"/>
  <c r="J268" i="8"/>
  <c r="K267" i="8"/>
  <c r="J267" i="8"/>
  <c r="K266" i="8"/>
  <c r="J266" i="8"/>
  <c r="K265" i="8"/>
  <c r="J265" i="8"/>
  <c r="K264" i="8"/>
  <c r="J264" i="8"/>
  <c r="K263" i="8"/>
  <c r="J263" i="8"/>
  <c r="K262" i="8"/>
  <c r="J262" i="8"/>
  <c r="K261" i="8"/>
  <c r="J261" i="8"/>
  <c r="K260" i="8"/>
  <c r="J260" i="8"/>
  <c r="K259" i="8"/>
  <c r="J259" i="8"/>
  <c r="K258" i="8"/>
  <c r="J258" i="8"/>
  <c r="K257" i="8"/>
  <c r="J257" i="8"/>
  <c r="K256" i="8"/>
  <c r="J256" i="8"/>
  <c r="K255" i="8"/>
  <c r="J255" i="8"/>
  <c r="K254" i="8"/>
  <c r="J254" i="8"/>
  <c r="K253" i="8"/>
  <c r="J253" i="8"/>
  <c r="K252" i="8"/>
  <c r="J252" i="8"/>
  <c r="K251" i="8"/>
  <c r="J251" i="8"/>
  <c r="K250" i="8"/>
  <c r="J250" i="8"/>
  <c r="K249" i="8"/>
  <c r="J249" i="8"/>
  <c r="K248" i="8"/>
  <c r="J248" i="8"/>
  <c r="K247" i="8"/>
  <c r="J247" i="8"/>
  <c r="K246" i="8"/>
  <c r="J246" i="8"/>
  <c r="K245" i="8"/>
  <c r="J245" i="8"/>
  <c r="K244" i="8"/>
  <c r="J244" i="8"/>
  <c r="K243" i="8"/>
  <c r="J243" i="8"/>
  <c r="K242" i="8"/>
  <c r="J242" i="8"/>
  <c r="K241" i="8"/>
  <c r="J241" i="8"/>
  <c r="K240" i="8"/>
  <c r="J240" i="8"/>
  <c r="K239" i="8"/>
  <c r="J239" i="8"/>
  <c r="K238" i="8"/>
  <c r="J238" i="8"/>
  <c r="K237" i="8"/>
  <c r="J237" i="8"/>
  <c r="K236" i="8"/>
  <c r="J236" i="8"/>
  <c r="K235" i="8"/>
  <c r="J235" i="8"/>
  <c r="K234" i="8"/>
  <c r="J234" i="8"/>
  <c r="K233" i="8"/>
  <c r="J233" i="8"/>
  <c r="K232" i="8"/>
  <c r="J232" i="8"/>
  <c r="K231" i="8"/>
  <c r="J231" i="8"/>
  <c r="K230" i="8"/>
  <c r="J230" i="8"/>
  <c r="K229" i="8"/>
  <c r="J229" i="8"/>
  <c r="K228" i="8"/>
  <c r="J228" i="8"/>
  <c r="K227" i="8"/>
  <c r="J227" i="8"/>
  <c r="K226" i="8"/>
  <c r="J226" i="8"/>
  <c r="K225" i="8"/>
  <c r="J225" i="8"/>
  <c r="K224" i="8"/>
  <c r="J224" i="8"/>
  <c r="K223" i="8"/>
  <c r="J223" i="8"/>
  <c r="K222" i="8"/>
  <c r="J222" i="8"/>
  <c r="K221" i="8"/>
  <c r="J221" i="8"/>
  <c r="K220" i="8"/>
  <c r="J220" i="8"/>
  <c r="K219" i="8"/>
  <c r="J219" i="8"/>
  <c r="K218" i="8"/>
  <c r="J218" i="8"/>
  <c r="K217" i="8"/>
  <c r="J217" i="8"/>
  <c r="K216" i="8"/>
  <c r="J216" i="8"/>
  <c r="K215" i="8"/>
  <c r="J215" i="8"/>
  <c r="K214" i="8"/>
  <c r="J214" i="8"/>
  <c r="K213" i="8"/>
  <c r="J213" i="8"/>
  <c r="K212" i="8"/>
  <c r="J212" i="8"/>
  <c r="K211" i="8"/>
  <c r="J211" i="8"/>
  <c r="K210" i="8"/>
  <c r="J210" i="8"/>
  <c r="K209" i="8"/>
  <c r="J209" i="8"/>
  <c r="K208" i="8"/>
  <c r="J208" i="8"/>
  <c r="K207" i="8"/>
  <c r="J207" i="8"/>
  <c r="K206" i="8"/>
  <c r="J206" i="8"/>
  <c r="K205" i="8"/>
  <c r="J205" i="8"/>
  <c r="K204" i="8"/>
  <c r="J204" i="8"/>
  <c r="K203" i="8"/>
  <c r="J203" i="8"/>
  <c r="K202" i="8"/>
  <c r="J202" i="8"/>
  <c r="K201" i="8"/>
  <c r="J201" i="8"/>
  <c r="K200" i="8"/>
  <c r="J200" i="8"/>
  <c r="K199" i="8"/>
  <c r="J199" i="8"/>
  <c r="K198" i="8"/>
  <c r="J198" i="8"/>
  <c r="K197" i="8"/>
  <c r="J197" i="8"/>
  <c r="K196" i="8"/>
  <c r="J196" i="8"/>
  <c r="K195" i="8"/>
  <c r="J195" i="8"/>
  <c r="K194" i="8"/>
  <c r="J194" i="8"/>
  <c r="K193" i="8"/>
  <c r="J193" i="8"/>
  <c r="K192" i="8"/>
  <c r="J192" i="8"/>
  <c r="K191" i="8"/>
  <c r="J191" i="8"/>
  <c r="K190" i="8"/>
  <c r="J190" i="8"/>
  <c r="K189" i="8"/>
  <c r="J189" i="8"/>
  <c r="K188" i="8"/>
  <c r="J188" i="8"/>
  <c r="K187" i="8"/>
  <c r="J187" i="8"/>
  <c r="K186" i="8"/>
  <c r="J186" i="8"/>
  <c r="K185" i="8"/>
  <c r="J185" i="8"/>
  <c r="K184" i="8"/>
  <c r="J184" i="8"/>
  <c r="K183" i="8"/>
  <c r="J183" i="8"/>
  <c r="K182" i="8"/>
  <c r="J182" i="8"/>
  <c r="K181" i="8"/>
  <c r="J181" i="8"/>
  <c r="K180" i="8"/>
  <c r="J180" i="8"/>
  <c r="K179" i="8"/>
  <c r="J179" i="8"/>
  <c r="K178" i="8"/>
  <c r="J178" i="8"/>
  <c r="K177" i="8"/>
  <c r="J177" i="8"/>
  <c r="K176" i="8"/>
  <c r="J176" i="8"/>
  <c r="K175" i="8"/>
  <c r="J175" i="8"/>
  <c r="K174" i="8"/>
  <c r="J174" i="8"/>
  <c r="K173" i="8"/>
  <c r="J173" i="8"/>
  <c r="K172" i="8"/>
  <c r="J172" i="8"/>
  <c r="K171" i="8"/>
  <c r="J171" i="8"/>
  <c r="K170" i="8"/>
  <c r="J170" i="8"/>
  <c r="K169" i="8"/>
  <c r="J169" i="8"/>
  <c r="K168" i="8"/>
  <c r="J168" i="8"/>
  <c r="K167" i="8"/>
  <c r="J167" i="8"/>
  <c r="K166" i="8"/>
  <c r="J166" i="8"/>
  <c r="K165" i="8"/>
  <c r="J165" i="8"/>
  <c r="K164" i="8"/>
  <c r="J164" i="8"/>
  <c r="K163" i="8"/>
  <c r="J163" i="8"/>
  <c r="K162" i="8"/>
  <c r="J162" i="8"/>
  <c r="K161" i="8"/>
  <c r="J161" i="8"/>
  <c r="K160" i="8"/>
  <c r="J160" i="8"/>
  <c r="K159" i="8"/>
  <c r="J159" i="8"/>
  <c r="K158" i="8"/>
  <c r="J158" i="8"/>
  <c r="K157" i="8"/>
  <c r="J157" i="8"/>
  <c r="K156" i="8"/>
  <c r="J156" i="8"/>
  <c r="K155" i="8"/>
  <c r="J155" i="8"/>
  <c r="K154" i="8"/>
  <c r="J154" i="8"/>
  <c r="K153" i="8"/>
  <c r="J153" i="8"/>
  <c r="K152" i="8"/>
  <c r="J152" i="8"/>
  <c r="K151" i="8"/>
  <c r="J151" i="8"/>
  <c r="K150" i="8"/>
  <c r="J150" i="8"/>
  <c r="K149" i="8"/>
  <c r="J149" i="8"/>
  <c r="K148" i="8"/>
  <c r="J148" i="8"/>
  <c r="K147" i="8"/>
  <c r="J147" i="8"/>
  <c r="K146" i="8"/>
  <c r="J146" i="8"/>
  <c r="K145" i="8"/>
  <c r="J145" i="8"/>
  <c r="K144" i="8"/>
  <c r="J144" i="8"/>
  <c r="K143" i="8"/>
  <c r="J143" i="8"/>
  <c r="K142" i="8"/>
  <c r="J142" i="8"/>
  <c r="K141" i="8"/>
  <c r="J141" i="8"/>
  <c r="K140" i="8"/>
  <c r="J140" i="8"/>
  <c r="K139" i="8"/>
  <c r="J139" i="8"/>
  <c r="K138" i="8"/>
  <c r="J138" i="8"/>
  <c r="K137" i="8"/>
  <c r="J137" i="8"/>
  <c r="K136" i="8"/>
  <c r="J136" i="8"/>
  <c r="K135" i="8"/>
  <c r="J135" i="8"/>
  <c r="K134" i="8"/>
  <c r="J134" i="8"/>
  <c r="K133" i="8"/>
  <c r="J133" i="8"/>
  <c r="K132" i="8"/>
  <c r="J132" i="8"/>
  <c r="K131" i="8"/>
  <c r="J131" i="8"/>
  <c r="K130" i="8"/>
  <c r="J130" i="8"/>
  <c r="K129" i="8"/>
  <c r="J129" i="8"/>
  <c r="K128" i="8"/>
  <c r="J128" i="8"/>
  <c r="K127" i="8"/>
  <c r="J127" i="8"/>
  <c r="K126" i="8"/>
  <c r="J126" i="8"/>
  <c r="K125" i="8"/>
  <c r="J125" i="8"/>
  <c r="K124" i="8"/>
  <c r="J124" i="8"/>
  <c r="K123" i="8"/>
  <c r="J123" i="8"/>
  <c r="K122" i="8"/>
  <c r="J122" i="8"/>
  <c r="K121" i="8"/>
  <c r="J121" i="8"/>
  <c r="K120" i="8"/>
  <c r="J120" i="8"/>
  <c r="K119" i="8"/>
  <c r="J119" i="8"/>
  <c r="K118" i="8"/>
  <c r="J118" i="8"/>
  <c r="K117" i="8"/>
  <c r="J117" i="8"/>
  <c r="K116" i="8"/>
  <c r="J116" i="8"/>
  <c r="K115" i="8"/>
  <c r="J115" i="8"/>
  <c r="K114" i="8"/>
  <c r="J114" i="8"/>
  <c r="K113" i="8"/>
  <c r="J113" i="8"/>
  <c r="K112" i="8"/>
  <c r="J112" i="8"/>
  <c r="K111" i="8"/>
  <c r="J111" i="8"/>
  <c r="K110" i="8"/>
  <c r="J110" i="8"/>
  <c r="K109" i="8"/>
  <c r="J109" i="8"/>
  <c r="K108" i="8"/>
  <c r="J108" i="8"/>
  <c r="K107" i="8"/>
  <c r="J107" i="8"/>
  <c r="K106" i="8"/>
  <c r="J106" i="8"/>
  <c r="K105" i="8"/>
  <c r="J105" i="8"/>
  <c r="K104" i="8"/>
  <c r="J104" i="8"/>
  <c r="K103" i="8"/>
  <c r="J103" i="8"/>
  <c r="K102" i="8"/>
  <c r="J102" i="8"/>
  <c r="K101" i="8"/>
  <c r="J101" i="8"/>
  <c r="K100" i="8"/>
  <c r="J100" i="8"/>
  <c r="K99" i="8"/>
  <c r="J99" i="8"/>
  <c r="K98" i="8"/>
  <c r="J98" i="8"/>
  <c r="K97" i="8"/>
  <c r="J97" i="8"/>
  <c r="K96" i="8"/>
  <c r="J96" i="8"/>
  <c r="K95" i="8"/>
  <c r="J95" i="8"/>
  <c r="K94" i="8"/>
  <c r="J94" i="8"/>
  <c r="K93" i="8"/>
  <c r="J93" i="8"/>
  <c r="K92" i="8"/>
  <c r="J92" i="8"/>
  <c r="K91" i="8"/>
  <c r="J91" i="8"/>
  <c r="K90" i="8"/>
  <c r="J90" i="8"/>
  <c r="K89" i="8"/>
  <c r="J89" i="8"/>
  <c r="K88" i="8"/>
  <c r="J88" i="8"/>
  <c r="K87" i="8"/>
  <c r="J87" i="8"/>
  <c r="K86" i="8"/>
  <c r="J86" i="8"/>
  <c r="K85" i="8"/>
  <c r="J85" i="8"/>
  <c r="K84" i="8"/>
  <c r="J84" i="8"/>
  <c r="K83" i="8"/>
  <c r="J83" i="8"/>
  <c r="K82" i="8"/>
  <c r="J82" i="8"/>
  <c r="K81" i="8"/>
  <c r="J81" i="8"/>
  <c r="K80" i="8"/>
  <c r="J80" i="8"/>
  <c r="K79" i="8"/>
  <c r="J79" i="8"/>
  <c r="K78" i="8"/>
  <c r="J78" i="8"/>
  <c r="K77" i="8"/>
  <c r="J77" i="8"/>
  <c r="K76" i="8"/>
  <c r="J76" i="8"/>
  <c r="K75" i="8"/>
  <c r="J75"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a64a</author>
  </authors>
  <commentList>
    <comment ref="P3" authorId="0" shapeId="0" xr:uid="{DD29CE57-C4CB-4D4E-9D4F-CE69F8706F1A}">
      <text>
        <r>
          <rPr>
            <sz val="9"/>
            <rFont val="ＭＳ Ｐゴシック"/>
            <family val="3"/>
            <charset val="128"/>
          </rPr>
          <t>location number in language list</t>
        </r>
      </text>
    </comment>
    <comment ref="P9" authorId="0" shapeId="0" xr:uid="{3FCAEBE7-238F-420E-91D9-6202CCE1385F}">
      <text>
        <r>
          <rPr>
            <sz val="9"/>
            <rFont val="ＭＳ Ｐゴシック"/>
            <family val="3"/>
            <charset val="128"/>
          </rPr>
          <t>list for Validation in D9</t>
        </r>
      </text>
    </comment>
    <comment ref="P26" authorId="0" shapeId="0" xr:uid="{1735EF91-D20A-430B-AB41-C4DE8A8939C0}">
      <text>
        <r>
          <rPr>
            <sz val="9"/>
            <rFont val="ＭＳ Ｐゴシック"/>
            <family val="3"/>
            <charset val="128"/>
          </rPr>
          <t>condition for answer Q3 and later</t>
        </r>
      </text>
    </comment>
    <comment ref="Q31" authorId="0" shapeId="0" xr:uid="{A37F447D-4BA8-4C6A-80D1-040159757DA9}">
      <text>
        <r>
          <rPr>
            <sz val="9"/>
            <rFont val="ＭＳ Ｐゴシック"/>
            <family val="3"/>
            <charset val="128"/>
          </rPr>
          <t>condition for answer</t>
        </r>
      </text>
    </comment>
    <comment ref="P32" authorId="0" shapeId="0" xr:uid="{B154981F-E7D1-4DF9-B63C-B8064DC28531}">
      <text>
        <r>
          <rPr>
            <sz val="9"/>
            <rFont val="ＭＳ Ｐゴシック"/>
            <family val="3"/>
            <charset val="128"/>
          </rPr>
          <t>condition for answer Q3 and later</t>
        </r>
      </text>
    </comment>
    <comment ref="Q37" authorId="0" shapeId="0" xr:uid="{675E09F9-1CD8-4F2C-BB55-0DC5E6A0DE09}">
      <text>
        <r>
          <rPr>
            <sz val="9"/>
            <rFont val="ＭＳ Ｐゴシック"/>
            <family val="3"/>
            <charset val="128"/>
          </rPr>
          <t>condition for answer</t>
        </r>
      </text>
    </comment>
    <comment ref="Q43" authorId="0" shapeId="0" xr:uid="{6DA59065-2E05-447E-A921-BE0206D4487B}">
      <text>
        <r>
          <rPr>
            <sz val="9"/>
            <rFont val="ＭＳ Ｐゴシック"/>
            <family val="3"/>
            <charset val="128"/>
          </rPr>
          <t>condition for answer</t>
        </r>
      </text>
    </comment>
  </commentList>
</comments>
</file>

<file path=xl/sharedStrings.xml><?xml version="1.0" encoding="utf-8"?>
<sst xmlns="http://schemas.openxmlformats.org/spreadsheetml/2006/main" count="29618" uniqueCount="2655">
  <si>
    <t>DOCUMENT TITLE</t>
  </si>
  <si>
    <t>Conflict Minerals Reporting Template</t>
  </si>
  <si>
    <t>SHEET</t>
  </si>
  <si>
    <t>1 of 8</t>
  </si>
  <si>
    <t>REVISION HISTORY</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</si>
  <si>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</si>
  <si>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REVISION</t>
  </si>
  <si>
    <t>ORIGINATOR</t>
  </si>
  <si>
    <t>RELEASE DATE</t>
  </si>
  <si>
    <t>DESCRIPTION OF FUNCTIONAL CHANGE</t>
  </si>
  <si>
    <t>UPDATES TO SMELTER LIST</t>
  </si>
  <si>
    <t>Jared Connors, Intel</t>
  </si>
  <si>
    <t>July 19th, 2011</t>
  </si>
  <si>
    <t>New Release</t>
  </si>
  <si>
    <t>Aug 29th, 2012</t>
  </si>
  <si>
    <t>Major update to functionality including: addition of the known smelter list, addition of declaration scope including product tab, and added and modified multiple questions and / or their responses.</t>
  </si>
  <si>
    <t>New.</t>
  </si>
  <si>
    <t>Dec 21st, 2012</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</si>
  <si>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</si>
  <si>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</si>
  <si>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</si>
  <si>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</si>
  <si>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March 29th, 2013</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</si>
  <si>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</si>
  <si>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</si>
  <si>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11. Removed language selection from individual tabs, all controlled on Declaration tab
12. Updated template to prevent users from adding tabs to the worksheet
13. Added statement at the top of the revision history tab clarifying purpose of .0x revision updates</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</si>
  <si>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</si>
  <si>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</si>
  <si>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</si>
  <si>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Akimasa Yamakawa, JEITA / John Plyler, BlackBerry</t>
  </si>
  <si>
    <t>July 12th, 2013</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</si>
  <si>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</si>
  <si>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</si>
  <si>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</si>
  <si>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</si>
  <si>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2.03a</t>
  </si>
  <si>
    <t>John Plyler, BlackBerry</t>
  </si>
  <si>
    <t>July 25th, 2013</t>
  </si>
  <si>
    <t>No functional change.</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</si>
  <si>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</si>
  <si>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Akimasa Yamakawa, JEITA, and John Plyler, BlackBerry, under the direction of the CFSI Due Diligence Workgroup</t>
  </si>
  <si>
    <t>April 9th, 2014</t>
  </si>
  <si>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</si>
  <si>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</si>
  <si>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</si>
  <si>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</si>
  <si>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</si>
  <si>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</si>
  <si>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</si>
  <si>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Removed the following as gold refiners:
1. Central Bank of the DPR of Korea
2.Codelco
3. Suzhou Xingrui Noble
Removed "Gannon &amp; Scott" as a tantalum smelter</t>
  </si>
  <si>
    <t>Removed the following as tin smelters:
1. CV Duta Putra Bangka
2. CV Gita Pesona
3. CV JusTindo
4. CV Makmur Jaya
5. CV Nurjanah
6. Gold Bell Group
7. PT Alam Lestari Kencana
8. PT Babel Surya Alam Lestari
9. PT Bangka Kudai Tin
10. PT Bangka Timah Utama Sejahtera</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</si>
  <si>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</si>
  <si>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</si>
  <si>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</si>
  <si>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May 30th, 2014</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</si>
  <si>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</si>
  <si>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</si>
  <si>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John Plyler, BlackBerry, under the direction of the CFSI Due Diligence Data Collection Workgroup</t>
  </si>
  <si>
    <t>Nov 7th, 2014</t>
  </si>
  <si>
    <t>1. Revisions to the German language translation throughout.
2. Correction of the Japanese language translation for Question 4 on the Declaration worksheet.</t>
  </si>
  <si>
    <t>This version incorporates numerous changes to the smelter list as reflected in the Standard Smelter List as of November 7, 2014.  The latest version of the Standard Smelter List is available at: http://www.conflictfreesourcing.org.</t>
  </si>
  <si>
    <t>CFSI Due Diligence Data Collection Workgroup</t>
  </si>
  <si>
    <t>Apr 30th, 2015</t>
  </si>
  <si>
    <t xml:space="preserve">Replaced the Standard Smelter Names tab with the Smelter Reference List tab, displaying common alternate names for smelters as well as location information. Major update to synchronize the CFSI CMRT with the data fields in the newly revised IPC-1755 Standard. Changes include:
1. Changes to question text throughout.
2.Expansion of instructions and definitions.
3. Updated translations of all modified text.
</t>
  </si>
  <si>
    <t>This version incorporates numerous changes to the smelter list as reflected in the Standard Smelter List as of April 17, 2015.  The latest version of the Standard Smelter List is available at: http://www.conflictfreesourcing.org.</t>
  </si>
  <si>
    <t>June 12th, 2015</t>
  </si>
  <si>
    <t>Minor revisions to correct reported issues including those related to error checking on the "Checker" and “Smelter List” tabs.</t>
  </si>
  <si>
    <t>This version incorporates a few changes to the smelter list as reflected in the Standard Smelter List as of June 12, 2015.  The latest version of the Standard Smelter List is available at: http://www.conflictfreesourcing.org.</t>
  </si>
  <si>
    <t>4.01a</t>
  </si>
  <si>
    <t>August 6th, 2015</t>
  </si>
  <si>
    <t>No functional change. Elemetal CID corrected to read CID001322.</t>
  </si>
  <si>
    <t>This version incorporates a few changes to the smelter list as reflected in the Standard Smelter List as of August 5, 2015.  The latest version of the Standard Smelter List is available at: http://www.conflictfreesourcing.org.</t>
  </si>
  <si>
    <t>4.01b</t>
  </si>
  <si>
    <t>November 16th, 2015</t>
  </si>
  <si>
    <t>This version incorporates a few changes to the smelter list as reflected in the Standard Smelter List as of November 6, 2015.  The latest version of the Standard Smelter List is available at: http://www.conflictfreesourcing.org.</t>
  </si>
  <si>
    <t>CFSI CMRT Team</t>
  </si>
  <si>
    <t xml:space="preserve">1. Corrections to all bugs and errors
2. Enhancements which do not conflict with IPC-1755
a. Additions and clarifications in the instructions and definitions
b. Smelter List Tab: Re-introduction of “smelter not yet identified” 
c. Smelter List Tab: Inclusion of drop down menu for smelter ID that triggers auto-population of columns B to J 
3. Translation improvements and addition of Turkish language 
4. Updates to the Smelter Reference List and Standard Smelter List
a. Updated lists and corrections 
b. ASCII character set alignment
</t>
  </si>
  <si>
    <t>This version incorporates a few changes to the smelter list as reflected in the Standard Smelter List as of March 23, 2016.  The latest version of the Standard Smelter List is available at: http://www.conflictfreesourcing.org.</t>
  </si>
  <si>
    <t xml:space="preserve">1. Corrections to all bugs and errors
2. Enhancements which do not conflict with IPC-1755
a. Additions and clarifications in the instructions and definitions
b. Update to ISO short names for countries
3. Translation improvements
4. Updates to the Smelter Reference List and Standard Smelter List
</t>
  </si>
  <si>
    <t xml:space="preserve">This version incorporates a few changes to the smelter list as reflected in the Standard Smelter List as of October 6, 2016.  The latest version of the Standard Smelter List is available at: http://www.conflictfreesourcing.org/conflict-free-smelter-program/exports/cmrt-export/. </t>
  </si>
  <si>
    <t xml:space="preserve">1. Corrections to all bugs and errors
2. Conformance to IPC-1755 in the wording of the following questions: Q. 1, Q. 2, Q. 5, A, F, I (formerly J); removal of former question G
a. Additions and clarifications in the instructions and definitions
b. Update to ISO short names for countries
3. Conformance to IPC-1755 use of ASCII character set for Standard Smelter Name in hidden column R on the smelter list
4. Addition of ISO Country Codes and State/Province Codes in hidden columns S and T on the smelter list
5. Renaming of "Smelter Reference List" to "Smelter Look-up"
6. Updates to translations for all modified text
7. Updates to the Smelter Look-up List and Standard Smelter List
</t>
  </si>
  <si>
    <t xml:space="preserve">This version incorporates a few changes to the smelter list as reflected in the Standard Smelter List as of March 17, 2017.  The latest version of the Standard Smelter List is available at: http://www.conflictfreesourcing.org/conflict-free-smelter-program/exports/cmrt-export/. </t>
  </si>
  <si>
    <t>Corrections to checker tab errors</t>
  </si>
  <si>
    <t xml:space="preserve">1. Corrections to all bugs and errors
2. Enhancements which do not conflict with IPC-1755
a. Update to ISO short names for countries, states / provinces
3. Updates to the Smelter Reference List and Standard Smelter List
4. Change to .xlsx format
</t>
  </si>
  <si>
    <t xml:space="preserve">This version incorporates a few changes to the smelter list as reflected in the Standard Smelter List as of September 29, 2017.  The latest version of the Standard Smelter List is available at: http://www.conflictfreesourcing.org/conflict-free-smelter-program/exports/cmrt-export/. </t>
  </si>
  <si>
    <t>RMI MRT Team</t>
  </si>
  <si>
    <t xml:space="preserve">1. Corrections to all bugs and errors
2. Enhancements which do not conflict with IPC-1755
a. Update to ISO short names for countries, states / provinces
3. Updates to the Smelter Reference List and Standard Smelter List
</t>
  </si>
  <si>
    <t xml:space="preserve">This version incorporates a few changes to the smelter list as reflected in the Standard Smelter List as of March 6, 2018.  The latest version of the Standard Smelter List is available at: http://www.responsiblemineralsinitiative.org/responsible-minerals-assurance-process/exports/cmrt-export/. </t>
  </si>
  <si>
    <t xml:space="preserve">This version incorporates a few changes to the smelter list as reflected in the Standard Smelter List as of February 27, 2019.  The latest version of the Standard Smelter List is available at: http://www.responsiblemineralsinitiative.org/responsible-minerals-assurance-process/exports/cmrt-export/. </t>
  </si>
  <si>
    <t xml:space="preserve">1. Corrections to all bugs and errors
2. Conformance to IPC-1755, which incorporated EU Conflict Minerals Regulation, in the wordings of the following questions: Q 4 (newly added), Q H(formerly Q I), removal of former question C
a. Update to ISO short names for countries, states / provinces
3. Updates to the Smelter Reference List and Standard Smelter List
</t>
  </si>
  <si>
    <t xml:space="preserve">This version incorporates a few changes to the smelter list as reflected in the Standard Smelter List as of March 3, 2020.  The latest version of the Standard Smelter List is available at: http://www.responsiblemineralsinitiative.org/responsible-minerals-assurance-process/exports/cmrt-export/. </t>
  </si>
  <si>
    <t>Minor revisions to correct reported issues including those related to  “Product List” tab.</t>
  </si>
  <si>
    <t>RMI website: (www.responsiblemineralsinitiative.org)
Training and guidance, template, Responsible Minerals Assurance Process conformant smelter list.</t>
  </si>
  <si>
    <t xml:space="preserve">
</t>
  </si>
  <si>
    <t>Introduction</t>
  </si>
  <si>
    <t xml:space="preserve">
</t>
  </si>
  <si>
    <t>This Conflict Minerals Reporting Template (Template) is a free, standardized reporting template created by the Responsible Minerals Initiative (RMI).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Responsible Minerals Assurance Process**.
The CMRT was designed for downstream companies to disclose information about their supply chains up to but not including the smelter.  If you are a 3TG smelter or refiner, in accordance with the RMAP protocols, we recommend you enter your own name in the smelter list tab.
When filling out the form, none of the cell entries should start will "=" or "#."</t>
  </si>
  <si>
    <t xml:space="preserv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</si>
  <si>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In 2017, Regulation (EU) 2017/821 of the European Parliament and of the European Council of 17 May 2017 was passed concerning supply chain due diligence obligations for Union importers of tin, tantalum and tungsten, their ores, and gold originating from conflict-affected and high-risk areas (see regulation at https://eur-lex.europa.eu/legal-content/EN/TXT/PDF/?uri=OJ:L:2017:130:FULL&amp;from=EN)
** See information on the Responsible Minerals Initiative (www.responsiblemineralsinitiative.org).</t>
  </si>
  <si>
    <t xml:space="preserve">
</t>
  </si>
  <si>
    <t>Instructions for completing Company Information questions (rows 8 - 22).
Provide comments in ENGLISH only</t>
  </si>
  <si>
    <t xml:space="preserve">Note:  Entries with (*) are mandatory fields. </t>
  </si>
  <si>
    <t>1. Insert your company's Legal Name.  Please do not use abbreviations. In this field you have the option to add other commercial names, DBAs, etc.</t>
  </si>
  <si>
    <t>2. Select your company's Declaration Scope.  The options for scope are:
A.  Company-wide
B.  Product (or List of Products)
C.  User-Defined 
For "Company-wide", the declaration encompasses the entirety of a company's products or product substances produced by the parent company. Therefore if the user is reporting 3TG data at the company level, they will be reporting conflict minerals data on all products they manufacture.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3TG disclosure is applicable. The scope of this class shall be defined in a text field by the supplier and should be easily understood by customers or the receivers of the document. As an example, companies may provide a link to clarifying information.
This field is mandatory.</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</si>
  <si>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</si>
  <si>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</si>
  <si>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</si>
  <si>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</si>
  <si>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</si>
  <si>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</si>
  <si>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</si>
  <si>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10. Insert the title for the Authorizing person. This field is optional.</t>
  </si>
  <si>
    <t>11. Insert the email address of the Authorizing person.  If an email address is not available, state ‘‘not available’’ or ‘‘n/a.’’ A blank field may cause an error in form implementation.  This field is mandatory.</t>
  </si>
  <si>
    <t>12. Insert the telephone number for the Authorizing person. This field is optional.</t>
  </si>
  <si>
    <t>13. Please enter the Date of Completion for this form using the format DD-MMM-YYYY.  This field is mandatory.</t>
  </si>
  <si>
    <t xml:space="preserve">14. As an example, the user may save the file name as:  companyname-date.xls (date as YYYY-MM-DD).  </t>
  </si>
  <si>
    <t>Instructions for completing the eight Due Diligence Questions (rows 24 - 71).
Provide answers in ENGLISH only</t>
  </si>
  <si>
    <t>These eight questions define the usage, origination and sourcing identification for each of the metals. The questions are designed to collect information about the use of 3TG in the company’s product(s) to allow for the determination of regulatory applicability. Responses to these questions shall represent the ‘Declaration Scope’ selected in the company information section.The responses to the questions in this section can be used to determine applicability and completeness of 3TG reporting.</t>
  </si>
  <si>
    <t xml:space="preserve">
</t>
  </si>
  <si>
    <t>For each of the eight required questions, provide an answer for each metal using the pull down menu selections.The questions in this section must be completed for all 3TG. If the response for a given metal to questions 1 and 2 is positive, then the subsequent questions shall be completed for that metal and the following due diligence questions (A to H) shall be completed about the company’s overall due diligence program.</t>
  </si>
  <si>
    <t>1. This is the first of two questions for which the response is used to determine whether the 3TG is within the scope of conflict minerals reporting requirements.  This question relies upon the guidance provided by the SEC in the final rules regarding the determination if a 3TG is “necessary to the functionality or production” of a product.   The SEC guidance is based upon the presumption that a company in the supply chain for a product would not intentionally add a 3TG to that product or any of a product’s sub-components if that 3TG was not necessary to the product’s generally expected function, use, or purpose.  Similarly, the guidance presumes that a 3TG would not be necessary to the production of a product unless it was intentionally included in the production process of that product. The response to this question serves to exclude any trace-level contaminants or naturally-occurring by-products such as tin in steel.  This question shall  be answered for each 3TG.
This question asks if any conflict minerals are used as raw material, component or additive in a product that you manufacture or contract to manufacture (including raw material and components). Impurities from raw materials, components, additives, abrasives, and cutting tools are outside the scope of the survey.
This question shall be answered for each 3TG. Valid responses to this question are either "yes" or "no". This question is mandatory.</t>
  </si>
  <si>
    <t>Some companies may require substantiation for a "No" answer that should be entered into the Comment Field.</t>
  </si>
  <si>
    <t xml:space="preserve">2. This question shall be answered for each 3TG for each the answer to question 1 is "yes." This is the second of two questions for which the response is used to determine whether the 3TG is within the scope of conflict minerals reporting requirements as described in the SECs final rules regarding the determination if a 3TG is necessary to the functionality or production of a product.  This question is dependent upon the question and response to Question 1.  This question is intended to identify 3TGs which are intentionally added or included in the manufacturing process of a product where some amount of the 3TG remains in the finished product.  This includes 3TGs which may not have been intended to become part of the final product and may not be necessary to the functionality of the product but are only present as residuals of the manufacturing process.  In many cases, the manufacturer may have attempted to remove or facilitate consumption of the 3TG during the manufacturing process, however, some amount of the 3TG remains.  Should the 3TG, which is added or included during the manufacturing process, be completely removed such that none of the 3TG remains upon the completion of that process, the response to this question would be no.
This question shall be answered for each 3TG. Valid answers to this question are either "yes" or "no". This question is mandatory. </t>
  </si>
  <si>
    <t xml:space="preserve">3. This is a declaration that any portion of the 3TGs contained in a product or multiple products originates from the DRC or an adjoining country (covered countries). The answer to this question should be "yes" if any smelter in the supply chain sources from the covered countries, even if those smelters are on the RMI conformant smelter and refiner list.  For more information, see RMI's due diligence guidance on conflict minerals here: http://www.responsiblemineralsinitiative.org/training-and-resources/publications-and-guidance/.
The answer to this question shall be "yes", "no", or "unknown". Substantiate a "Yes" answer in the comments section.
This question is mandatory for a specific metal if the response to Question 1 and 2 is “Yes” for that metal. </t>
  </si>
  <si>
    <t>4. This is a declaration that any portion of the 3TGs contained in a product or multiple products originates from conflict-affected and high-risk areas (CAHRAs). 
The answer to this question should be “yes” if any smelter in the supply chain sources from CAHRAs, even if those smelters are on the RMI conformant smelter and refiner list. For more information, see RMI's due diligence guidance on conflict minerals here: http://www.responsiblemineralsinitiative.org/training-and-resources/publications-and-guidance/. 
The answer to this question shall be yes, no or unknown. Substantiate a “yes” answer in the comments section. This question is mandatory for a specific metal if the response to Question 1 and 2 is “yes” for that metal.</t>
  </si>
  <si>
    <t xml:space="preserve">5. This is a declaration that identifies whether 3TGs contained in the product(s) necessary to the functionality of that product(s) originate from recycled or scrap sources. 
The answer to this question shall be "yes", "no", or "unknown". This question is mandatory for a specific metal if the response to Question 1 and 2 is “Yes” for that metal. 
A "Yes" answer means that 100% of the 3TG comes from recycled or scrap sources.  A "No" answer means that some of the 3TG does not come from recycled or scrap sources. An "Unknown" answer means that the user does not know whether or not 100% of the 3TG comes from recycled or scrap sources.  </t>
  </si>
  <si>
    <t xml:space="preserve">6. This is a question to determine whether a company has received conflict minerals disclosures from all direct suppliers reasonably believed to be providing 3TGs contained in the products covered by the scope of this declaration. Permissible responses to this question are:
­ 100%
­ Greater than 90%
­ Greater than 75%
- Greater than 50%
- 50% or less
- None
This question is mandatory for a specific metal if the response to Question 1 and 2 is “Yes” for that metal. </t>
  </si>
  <si>
    <t xml:space="preserve">7. This question verifies if the supplier has reason to believe they have identified all of the smelters providing 3TGs in the products covered by this declaration. The answer to this question shall be "Yes" or "No", along with a comment in certain cases, e.g. list of smelters. 
This question is mandatory for a specific metal if the response to Question 1 and 2 is “Yes” for that metal. </t>
  </si>
  <si>
    <t xml:space="preserve">8. This question verifies that all of the smelters identified to be providing any of the 3TGs contained in the products covered by the scope of this declaration have been reported in this declaration. The answer to this question shall be "yes" or "no" along with a comment in certain cases, e.g. list of smelters. This question is mandatory for a specific metal if the response to Question 1 and 2 is “Yes” for that metal. </t>
  </si>
  <si>
    <t>Provide comments in the Comment sections as required to clarify your responses.</t>
  </si>
  <si>
    <t>Instructions for completing Questions A. – H. (rows 75 - 89).  Questions A. through H. are mandatory if the both of responses to Question 1 and 2 are “Yes” for any metal.
Provide answers in ENGLISH only</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</si>
  <si>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H.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</si>
  <si>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 xml:space="preserve">
</t>
  </si>
  <si>
    <t>A. This is a declaration to disclose whether a company has a responsible minerals sourcing policy. The answer to this question shall be "yes" or "no." Comments shall be captured in a question comment field. 
This question is mandatory.</t>
  </si>
  <si>
    <t>B. This is a declaration to disclose whether a company’s responsible minerals sourcing policy is available on the company website. The answer to this question shall be "yes" or "no." If "Yes" the user shall specify the URL in a question comment field. 
This question is mandatory.</t>
  </si>
  <si>
    <t>C. This is a declaration to determine whether a company requires their direct suppliers to source 3TG from validated smelters. The answer to this question shall be "yes" or "no." Comments should be captured in a question comment field.
This question is mandatory.</t>
  </si>
  <si>
    <t xml:space="preserve">
</t>
  </si>
  <si>
    <t>D. Please answer  "yes" or "no" to disclose whether your company has implemented responsible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responsible mineral supply chain; identifying and assessing risks in the supply chain; designing and implementing a strategy to respond to identified risks; verifying your direct supplier’s compliance to its responsible minerals sourcing policy, etc.  These due diligence measure examples are consistent with the guidelines included in the internationally recognized OECD Guidance.
This question is mandatory.</t>
  </si>
  <si>
    <t>E. This is a question to disclose whether a company requests their supplier to fill out a conflict minerals declaration. Acceptable answers are listed below, in certain cases further explanation may be required, i.e., to provide the format used for collecting information. If the answer is "Yes," using other format the user shall provide a comment in a question comment field.  Permissible responses to this question are:
- Yes, in conformance with IPC-1755 [e.g., CMRT]
- Yes, using other format (describe)
- No
This question is mandatory.</t>
  </si>
  <si>
    <t xml:space="preserve">
</t>
  </si>
  <si>
    <t>F.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
This question is mandatory.</t>
  </si>
  <si>
    <t>G. This is a question to disclose whether a company’s review process includes corrective action management. The answer to this question shall be "yes" or "no." Comments shall be captured in a question comment field. 
This question is mandatory.</t>
  </si>
  <si>
    <t>H. This is a question to disclose whether a company is subject to the SEC rule, the EU regulation, or both. The answer to this question shall be "yes, with the SEC", "yes, with the EU", "yes with the SEC and the EU" or "no." Comments shall be captured in a question comment field. This question is mandatory. For more information on the SEC rule, please refer to www.sec.gov. For more information on the EU regulation, please refer to https://eur-lex.europa.eu/legal-content/EN/TXT/PDF/?uri=CELEX:32017R0821&amp;from=EN.</t>
  </si>
  <si>
    <t>Instructions for completing the Smelter List Tab.
Provide answers in ENGLISH only</t>
  </si>
  <si>
    <t>Note:  Columns with (*) are mandatory fields</t>
  </si>
  <si>
    <t>This template allows for smelter identification using the Smelter Look-up.  Columns B, and C must be completed in order from left to right to utilize the Smelter Look-up feature.
Use a separate line for each metal/smelter/country combination.</t>
  </si>
  <si>
    <t>1. Smelter Identification Input Column - If you know the Smelter Identification Number, input the number in Column A (columns B, C, E, F, G, I, and J will auto-populate).  Column A does not autopopulate.</t>
  </si>
  <si>
    <t>2. Metal (*)   -   Use the pull down menu to select the metal for which you are entering smelter information.  This field is mandatory.</t>
  </si>
  <si>
    <t>3. Smelter Look-up (*) - Select from dropdown.  This is the list of known smelters as of template release date.  If smelter is not listed select 'Smelter Not Listed'.  This will allow you to enter the name of the smelter in Column D.  If you do not know the name or location of the smelter, select 'Smelter Not Yet Identified.'  For this option,  columns D and E will autopopulate to say, 'unknown.'  This field is mandatory.</t>
  </si>
  <si>
    <t>4. Smelter Name (1)- Fill in smelter name if you selected "Smelter Not Listed" in column C.  This field will auto-populate when a smelter name in selected in Column C.  This field is mandatory.</t>
  </si>
  <si>
    <t>5. Smelter Country (*) – This field will auto-populate when a smelter name is selected in column C. If you selected "Smelter Not Listed" in column C, use the pull down menu to select the country location of the smelter.  This field is mandatory.</t>
  </si>
  <si>
    <t>6.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</si>
  <si>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 xml:space="preserve">7. Source of Smelter Identification Number - This is the source of the Smelter Identification Number entered in Column F.  If a smelter name was selected in Column C using the dropdown box, this field will auto-populate. </t>
  </si>
  <si>
    <t>8. Smelter Street -  Provide the street name on which the smelter is located. This field is optional.</t>
  </si>
  <si>
    <t>9. Smelter City – Provide the city name of where the smelter is located. This field is optional.</t>
  </si>
  <si>
    <t>10. Smelter Location: State/Province, if applicable – Provide the state or province where the smelter is located. This field is optional.</t>
  </si>
  <si>
    <t>11.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</si>
  <si>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12. Smelter Contact Email – Fill in the email address of the Smelter Facility contact person who was identified as the Smelter Contact Name.  Example: John.Smith@SmelterXXX.com.  Please review the instructions for Smelter Contact Name before completing this field.</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</si>
  <si>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
"RCOI confirmed as per RMI" may be an acceptable answer to this question.</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</si>
  <si>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
"RCOI confirmed as per RMI" may be an acceptable answer to this question.</t>
  </si>
  <si>
    <t>15. Indicates whether the smelter solely obtains inputs for its smelting process(es) from recycled or scrap sources. This question is optional.  Permissible responses to this question are:
- Yes
- No
- Unknown</t>
  </si>
  <si>
    <t>16. Comments – free form text field to enter any comments concerning the smelter.  Example: smelter is being acquired by Company YYY</t>
  </si>
  <si>
    <t>TERMS AND CONDITIONS</t>
  </si>
  <si>
    <t xml:space="preserve">RBA makes no representations or warranties with respect to the List or any Tool. The List and Tools are provided on an "AS IS" and on an "AS AVAILABLE" basis. RBA hereby disclaims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</si>
  <si>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RBA renounces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</si>
  <si>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
</t>
  </si>
  <si>
    <t>In consideration for access and use of the List and/or any Tool, THE USER hereby agrees to and does (a) release and forever discharge RBA,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RBA, as well as their respective officers, directors, agents, employees, volunteers, representatives, contractors, successors, and assigns, resulting from or arising out of the List or any Tool or use thereof, and agrees to (b) indemnify, defend and hold harmless RBA,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</si>
  <si>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</si>
  <si>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2020 Responsible Minerals Initiative. All rights reserved.</t>
  </si>
  <si>
    <t>Return to declaration tab</t>
  </si>
  <si>
    <t>Revision 6.01 May 19, 2020</t>
  </si>
  <si>
    <t>ITEM</t>
  </si>
  <si>
    <t>DEFINITION</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</si>
  <si>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</si>
  <si>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</si>
  <si>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</si>
  <si>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</si>
  <si>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Conflict-Affected and High-Risk Area (CAHRA)</t>
  </si>
  <si>
    <t>Conflict-affected and high-risk areas are areas in a state of armed conflict, fragile post-conflict areas, as well as areas witnessing weak or non-existing governance and security, such as failed states, and widespread and systematic violations of international law, including human rights abuses.</t>
  </si>
  <si>
    <t>Conflict Mineral</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</si>
  <si>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</si>
  <si>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</si>
  <si>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</si>
  <si>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</si>
  <si>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</si>
  <si>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Dodd-Frank</t>
  </si>
  <si>
    <t>2010 United States legislation, Dodd-Frank Wall Street Reform and Consumer Protection Act, Section 1502 (“Dodd-Frank”) (http://www.sec.gov/about/laws/wallstreetreform-cpa.pdf)</t>
  </si>
  <si>
    <t>DRC</t>
  </si>
  <si>
    <t>Democratic Republic of Congo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</si>
  <si>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</si>
  <si>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</si>
  <si>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Gold (Au) refiner (smelter)</t>
  </si>
  <si>
    <t>A gold refiner is a metallurgical operation that produces fine gold with a concentration of 99.5% or higher from gold and gold-bearing materials with lower concentrations.  Refer to the RMAP audit protocol for this metal for a complete description: http://www.responsiblemineralsinitiative.org/smelter-introduction/.</t>
  </si>
  <si>
    <t>Independent Third-Party Audit Firm</t>
  </si>
  <si>
    <t>With respect to smelter audits, an “Independent Third-Party Audit Firm” is a private sector organization competent in evaluating the smelter or refiner’s materials traceability against the standards of the RMAP or equivalent audit protocols.  To maintain neutrality and impartiality, such organization and its audit team members must have no conflicts of interest with the auditee.</t>
  </si>
  <si>
    <t>Intentionally added</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</si>
  <si>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</si>
  <si>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</si>
  <si>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</si>
  <si>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Responsible Sourcing of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</si>
  <si>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</si>
  <si>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</si>
  <si>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</si>
  <si>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Necessary for the Production of a Product</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</si>
  <si>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</si>
  <si>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OECD</t>
  </si>
  <si>
    <t>Organisation for Economic Co-operation and Development</t>
  </si>
  <si>
    <t>Product</t>
  </si>
  <si>
    <t>A company’s Product or Finished good is a material or item which has completed the final stage of manufacturing and/or processing and is available for distribution or sale to customers.</t>
  </si>
  <si>
    <t>RBA</t>
  </si>
  <si>
    <t>Responsible Business Alliance (www.responsiblebusiness.org)</t>
  </si>
  <si>
    <t>Recycled or Scrap Sources</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</si>
  <si>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</si>
  <si>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Responsible Minerals Assurance Process (RMAP)</t>
  </si>
  <si>
    <t>The Responsible Minerals Assurance Process (RMAP) is a process developed by the RBA to enhance company capability to verify the responsible sourcing of metals. Further details of the RMAP can be found here: http://www.responsiblemineralsinitiative.org/responsible-minerals-assurance-process/.</t>
  </si>
  <si>
    <t>Responsible Minerals Initiative</t>
  </si>
  <si>
    <t>Founded in 2008 by members of the Responsible Business Alliance, the Responsible Minerals Initiative has grown into one of the most utilized and respected resources for companies addressing conflict minerals issues in their supply chains. Over 360 companies from ten different industries participate in the RMI today, contributing to a range of tools and resources including the Responsible Minerals Assurance Process, the Conflict Minerals Reporting Template, Reasonable Country of Origin Inquiry data and a range of guidance documents on conflict minerals sourcing. The RMI also runs regular workshops on conflict minerals issues and contributes to policy development and debates with leading civil society organizations and governments. Additional information is available at http://www.responsiblemineralsinitiative.org.</t>
  </si>
  <si>
    <t>RMAP Conformant Smelter List</t>
  </si>
  <si>
    <t xml:space="preserve">The Responsible Minerals Assurance Process (RMAP) Conformant Smelter List is a published list of smelters and refiners that have undergone assessment through the RMAP, a program of the Responsible Minerals Initiative (RMI) or industry equivalent program (such as Responsible Jewellery Council or London Bullion Market Association) and have been validated to be in conformance with the protocols. If a smelter or refiner is not on the list, it has either not completed a RMAP assessment or is not in conformance with the RMAP protocol. 
A list of smelters and refiners which have been validated to be conformant to the RMAP can be found at www.responsiblemineralsinitiative.org. </t>
  </si>
  <si>
    <t>SEC</t>
  </si>
  <si>
    <t>U.S. Securities and Exchange Commission (www.sec.gov)</t>
  </si>
  <si>
    <t>Smelter</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</si>
  <si>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</si>
  <si>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Smelter Identification Number</t>
  </si>
  <si>
    <t>A unique identification number the RMI assigns to companies that have been reported by members of the supply chain as smelters or refiners, whether or not they have been verified to meet the characteristics of smelters or refiners as defined in the RMAP audit protocols.</t>
  </si>
  <si>
    <t>Tantalum (Ta) smelter</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</si>
  <si>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RMAP audit protocol for this metal for a complete description at: http://www.responsiblemineralsinitiative.org/smelter-introduction/.</t>
  </si>
  <si>
    <t>Tin (Sn) smelter</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</si>
  <si>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RMAP audit protocol for this metal for a complete description: http://www.responsiblemineralsinitiative.org/smelter-introduction/.</t>
  </si>
  <si>
    <t xml:space="preserve">
</t>
  </si>
  <si>
    <t>Tungsten (W) smelter</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</si>
  <si>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RMAP audit protocol for this metal for a complete description: http://www.responsiblemineralsinitiative.org/smelter-introduction/.</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</si>
  <si>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
Burada Dil Tercihini Belirleyin:</t>
  </si>
  <si>
    <t>English</t>
  </si>
  <si>
    <t>Revision 6.01
May 19, 2020</t>
  </si>
  <si>
    <t>A. Company</t>
  </si>
  <si>
    <t>B. Product (or List of Products)</t>
  </si>
  <si>
    <t>C. User defined [Specify in 'Description of scope']</t>
  </si>
  <si>
    <t>Comments</t>
  </si>
  <si>
    <t>No</t>
  </si>
  <si>
    <t>Yes</t>
  </si>
  <si>
    <t>Greater than 75%</t>
  </si>
  <si>
    <t/>
  </si>
  <si>
    <t>Yes, in conformance with IPC1755 (e.g., CMRT)</t>
  </si>
  <si>
    <t>Unknown</t>
  </si>
  <si>
    <t>Greater than 90%</t>
  </si>
  <si>
    <t>Greater than 50%</t>
  </si>
  <si>
    <t>50% or less</t>
  </si>
  <si>
    <t>None</t>
  </si>
  <si>
    <t>Yes, using other format (describe)</t>
  </si>
  <si>
    <t>Yes, with the SEC</t>
  </si>
  <si>
    <t>Yes, with the EU</t>
  </si>
  <si>
    <t>Yes, with the SEC and the EU</t>
  </si>
  <si>
    <t>z</t>
  </si>
  <si>
    <t>Tantalum</t>
  </si>
  <si>
    <t>Tin</t>
  </si>
  <si>
    <t>Tungsten</t>
  </si>
  <si>
    <t>Gold</t>
  </si>
  <si>
    <t>Smelter Look-up (*)</t>
  </si>
  <si>
    <t>Source of Smelter Identification Number</t>
  </si>
  <si>
    <t xml:space="preserve">Smelter Street </t>
  </si>
  <si>
    <t>Smelter City</t>
  </si>
  <si>
    <t>Smelter Facility Location: State / Province</t>
  </si>
  <si>
    <t>Standard Smelter Name</t>
  </si>
  <si>
    <t>Country Code</t>
  </si>
  <si>
    <t>State / Province Code</t>
  </si>
  <si>
    <t>Smelter not yet identified</t>
  </si>
  <si>
    <t>Smelter Not Listed</t>
  </si>
  <si>
    <t>CID002763</t>
  </si>
  <si>
    <t>8853 S.p.A.</t>
  </si>
  <si>
    <t>ITALY</t>
  </si>
  <si>
    <t>RMI</t>
  </si>
  <si>
    <t>Pero</t>
  </si>
  <si>
    <t>Lombardia</t>
  </si>
  <si>
    <t>CID002708</t>
  </si>
  <si>
    <t>Abington Reldan Metals, LLC</t>
  </si>
  <si>
    <t>UNITED STATES OF AMERICA</t>
  </si>
  <si>
    <t>Fairless Hills</t>
  </si>
  <si>
    <t>Pennsylvania</t>
  </si>
  <si>
    <t>CID000015</t>
  </si>
  <si>
    <t>Advanced Chemical Company</t>
  </si>
  <si>
    <t>Warwick</t>
  </si>
  <si>
    <t>Rhode Island</t>
  </si>
  <si>
    <t>CID003185</t>
  </si>
  <si>
    <t>African Gold Refinery</t>
  </si>
  <si>
    <t>UGANDA</t>
  </si>
  <si>
    <t>Entebbe</t>
  </si>
  <si>
    <t>Wakiso</t>
  </si>
  <si>
    <t>CID000019</t>
  </si>
  <si>
    <t>Aida Chemical Industries Co., Ltd.</t>
  </si>
  <si>
    <t>JAPAN</t>
  </si>
  <si>
    <t>Fuchu</t>
  </si>
  <si>
    <t>Tokyo</t>
  </si>
  <si>
    <t>CID002560</t>
  </si>
  <si>
    <t>Al Etihad Gold Refinery DMCC</t>
  </si>
  <si>
    <t>UNITED ARAB EMIRATES</t>
  </si>
  <si>
    <t>Dubai</t>
  </si>
  <si>
    <t>Dubayy</t>
  </si>
  <si>
    <t>CID000035</t>
  </si>
  <si>
    <t>Allgemeine Gold-und Silberscheideanstalt A.G.</t>
  </si>
  <si>
    <t>GERMANY</t>
  </si>
  <si>
    <t>Pforzheim</t>
  </si>
  <si>
    <t>Baden-Württemberg</t>
  </si>
  <si>
    <t>CID000041</t>
  </si>
  <si>
    <t>Almalyk Mining and Metallurgical Complex (AMMC)</t>
  </si>
  <si>
    <t>UZBEKISTAN</t>
  </si>
  <si>
    <t>Almalyk</t>
  </si>
  <si>
    <t>Toshkent</t>
  </si>
  <si>
    <t>CID000058</t>
  </si>
  <si>
    <t>AngloGold Ashanti Corrego do Sitio Mineracao</t>
  </si>
  <si>
    <t>BRAZIL</t>
  </si>
  <si>
    <t>Nova Lima</t>
  </si>
  <si>
    <t>Minas Gerais</t>
  </si>
  <si>
    <t>CID000077</t>
  </si>
  <si>
    <t>Argor-Heraeus S.A.</t>
  </si>
  <si>
    <t>SWITZERLAND</t>
  </si>
  <si>
    <t>Mendrisio</t>
  </si>
  <si>
    <t>Ticino</t>
  </si>
  <si>
    <t>CID000082</t>
  </si>
  <si>
    <t>Asahi Pretec Corp.</t>
  </si>
  <si>
    <t>Kobe</t>
  </si>
  <si>
    <t>Hyogo</t>
  </si>
  <si>
    <t>CID000924</t>
  </si>
  <si>
    <t>Asahi Refining Canada Ltd.</t>
  </si>
  <si>
    <t>CANADA</t>
  </si>
  <si>
    <t>Brampton</t>
  </si>
  <si>
    <t>Ontario</t>
  </si>
  <si>
    <t>CID000920</t>
  </si>
  <si>
    <t>Asahi Refining USA Inc.</t>
  </si>
  <si>
    <t>Salt Lake City</t>
  </si>
  <si>
    <t>Utah</t>
  </si>
  <si>
    <t>CID000090</t>
  </si>
  <si>
    <t>Asaka Riken Co., Ltd.</t>
  </si>
  <si>
    <t>Tamura</t>
  </si>
  <si>
    <t>Fukushima</t>
  </si>
  <si>
    <t>CID000103</t>
  </si>
  <si>
    <t>Atasay Kuyumculuk Sanayi Ve Ticaret A.S.</t>
  </si>
  <si>
    <t>TURKEY</t>
  </si>
  <si>
    <t>Istanbul</t>
  </si>
  <si>
    <t>İstanbul</t>
  </si>
  <si>
    <t>CID002850</t>
  </si>
  <si>
    <t>AU Traders and Refiners</t>
  </si>
  <si>
    <t>SOUTH AFRICA</t>
  </si>
  <si>
    <t>Johannesburg</t>
  </si>
  <si>
    <t>Gauteng</t>
  </si>
  <si>
    <t>CID000113</t>
  </si>
  <si>
    <t>Aurubis AG</t>
  </si>
  <si>
    <t>Hamburg</t>
  </si>
  <si>
    <t>CID002863</t>
  </si>
  <si>
    <t>Bangalore Refinery</t>
  </si>
  <si>
    <t>INDIA</t>
  </si>
  <si>
    <t>Bangalore</t>
  </si>
  <si>
    <t>Karnataka</t>
  </si>
  <si>
    <t>CID000128</t>
  </si>
  <si>
    <t>Bangko Sentral ng Pilipinas (Central Bank of the Philippines)</t>
  </si>
  <si>
    <t>PHILIPPINES</t>
  </si>
  <si>
    <t>Quezon City</t>
  </si>
  <si>
    <t>Rizal</t>
  </si>
  <si>
    <t>CID000157</t>
  </si>
  <si>
    <t>Boliden AB</t>
  </si>
  <si>
    <t>SWEDEN</t>
  </si>
  <si>
    <t>Skelleftehamn</t>
  </si>
  <si>
    <t>Västerbottens län [SE-24]</t>
  </si>
  <si>
    <t>CID000176</t>
  </si>
  <si>
    <t>C. Hafner GmbH + Co. KG</t>
  </si>
  <si>
    <t>CID000180</t>
  </si>
  <si>
    <t>Caridad</t>
  </si>
  <si>
    <t>MEXICO</t>
  </si>
  <si>
    <t>Nacozari</t>
  </si>
  <si>
    <t>Sonora</t>
  </si>
  <si>
    <t>CID000185</t>
  </si>
  <si>
    <t>CCR Refinery - Glencore Canada Corporation</t>
  </si>
  <si>
    <t>Montréal</t>
  </si>
  <si>
    <t>Quebec</t>
  </si>
  <si>
    <t>CID000189</t>
  </si>
  <si>
    <t>Cendres + Metaux S.A.</t>
  </si>
  <si>
    <t>Biel-Bienne</t>
  </si>
  <si>
    <t>Bern</t>
  </si>
  <si>
    <t>CID003382</t>
  </si>
  <si>
    <t>CGR Metalloys Pvt Ltd.</t>
  </si>
  <si>
    <t>Cochin</t>
  </si>
  <si>
    <t>Kerala</t>
  </si>
  <si>
    <t>CID000233</t>
  </si>
  <si>
    <t>Chimet S.p.A.</t>
  </si>
  <si>
    <t>Arezzo</t>
  </si>
  <si>
    <t>Toscana</t>
  </si>
  <si>
    <t>CID000264</t>
  </si>
  <si>
    <t>Chugai Mining</t>
  </si>
  <si>
    <t>Chiyoda</t>
  </si>
  <si>
    <t>CID000343</t>
  </si>
  <si>
    <t>Daye Non-Ferrous Metals Mining Ltd.</t>
  </si>
  <si>
    <t>CHINA</t>
  </si>
  <si>
    <t>Huangshi</t>
  </si>
  <si>
    <t>Hubei Sheng</t>
  </si>
  <si>
    <t>CID002867</t>
  </si>
  <si>
    <t>Degussa Sonne / Mond Goldhandel GmbH</t>
  </si>
  <si>
    <t>CID003348</t>
  </si>
  <si>
    <t>Dijllah Gold Refinery FZC</t>
  </si>
  <si>
    <t>Sharjah</t>
  </si>
  <si>
    <t>Ash Shāriqah</t>
  </si>
  <si>
    <t>CID000362</t>
  </si>
  <si>
    <t>DODUCO Contacts and Refining GmbH</t>
  </si>
  <si>
    <t>CID000401</t>
  </si>
  <si>
    <t>Dowa</t>
  </si>
  <si>
    <t>Kosaka</t>
  </si>
  <si>
    <t>Akita</t>
  </si>
  <si>
    <t>CID003195</t>
  </si>
  <si>
    <t>DS PRETECH Co., Ltd.</t>
  </si>
  <si>
    <t>KOREA, REPUBLIC OF</t>
  </si>
  <si>
    <t>Chopyeong-myeon</t>
  </si>
  <si>
    <t>Chungcheongbuk-do</t>
  </si>
  <si>
    <t>CID000359</t>
  </si>
  <si>
    <t>DSC (Do Sung Corporation)</t>
  </si>
  <si>
    <t>Gimpo</t>
  </si>
  <si>
    <t>Gyeonggi-do</t>
  </si>
  <si>
    <t>CID000425</t>
  </si>
  <si>
    <t>Honjo</t>
  </si>
  <si>
    <t>Saitama</t>
  </si>
  <si>
    <t>CID002561</t>
  </si>
  <si>
    <t>Emirates Gold DMCC</t>
  </si>
  <si>
    <t>CID002515</t>
  </si>
  <si>
    <t>Fidelity Printers and Refiners Ltd.</t>
  </si>
  <si>
    <t>ZIMBABWE</t>
  </si>
  <si>
    <t>Msasa</t>
  </si>
  <si>
    <t>Harare</t>
  </si>
  <si>
    <t>CID002584</t>
  </si>
  <si>
    <t>Fujairah Gold FZC</t>
  </si>
  <si>
    <t>Fujairah</t>
  </si>
  <si>
    <t>Al Fujayrah</t>
  </si>
  <si>
    <t>CID002852</t>
  </si>
  <si>
    <t>GCC Gujrat Gold Centre Pvt. Ltd.</t>
  </si>
  <si>
    <t>Ahmedabad</t>
  </si>
  <si>
    <t>Gujarat</t>
  </si>
  <si>
    <t>CID002459</t>
  </si>
  <si>
    <t>Geib Refining Corporation</t>
  </si>
  <si>
    <t>CID002243</t>
  </si>
  <si>
    <t>Gold Refinery of Zijin Mining Group Co., Ltd.</t>
  </si>
  <si>
    <t>Shanghang</t>
  </si>
  <si>
    <t>Fujian Sheng</t>
  </si>
  <si>
    <t>CID001909</t>
  </si>
  <si>
    <t>Great Wall Precious Metals Co., Ltd. of CBPM</t>
  </si>
  <si>
    <t>Chengdu</t>
  </si>
  <si>
    <t>Sichuan Sheng</t>
  </si>
  <si>
    <t>CID002312</t>
  </si>
  <si>
    <t>Guangdong Jinding Gold Limited</t>
  </si>
  <si>
    <t>Guangzhou</t>
  </si>
  <si>
    <t>Guangdong Sheng</t>
  </si>
  <si>
    <t>CID000651</t>
  </si>
  <si>
    <t>Guoda Safina High-Tech Environmental Refinery Co., Ltd.</t>
  </si>
  <si>
    <t>Zhaoyuan</t>
  </si>
  <si>
    <t>Shandong Sheng</t>
  </si>
  <si>
    <t>CID000671</t>
  </si>
  <si>
    <t>Hangzhou Fuchunjiang Smelting Co., Ltd.</t>
  </si>
  <si>
    <t>Fuyang</t>
  </si>
  <si>
    <t>Zhejiang Sheng</t>
  </si>
  <si>
    <t>CID000694</t>
  </si>
  <si>
    <t>Heimerle + Meule GmbH</t>
  </si>
  <si>
    <t>CID000707</t>
  </si>
  <si>
    <t>Heraeus Metals Hong Kong Ltd.</t>
  </si>
  <si>
    <t>Fanling</t>
  </si>
  <si>
    <t>Hong Kong SAR</t>
  </si>
  <si>
    <t>CID000711</t>
  </si>
  <si>
    <t>Heraeus Precious Metals GmbH &amp; Co. KG</t>
  </si>
  <si>
    <t>Hanau</t>
  </si>
  <si>
    <t>Hessen</t>
  </si>
  <si>
    <t>CID000767</t>
  </si>
  <si>
    <t>Hunan Chenzhou Mining Co., Ltd.</t>
  </si>
  <si>
    <t>Yuanling</t>
  </si>
  <si>
    <t>Hunan Sheng</t>
  </si>
  <si>
    <t>CID000773</t>
  </si>
  <si>
    <t>Hunan Guiyang yinxing Nonferrous Smelting Co., Ltd.</t>
  </si>
  <si>
    <t>Chenzhou</t>
  </si>
  <si>
    <t>CID000778</t>
  </si>
  <si>
    <t>HwaSeong CJ CO., LTD.</t>
  </si>
  <si>
    <t>Danwon</t>
  </si>
  <si>
    <t>CID000801</t>
  </si>
  <si>
    <t>Inner Mongolia Qiankun Gold and Silver Refinery Share Co., Ltd.</t>
  </si>
  <si>
    <t>Hohhot</t>
  </si>
  <si>
    <t>Nei Mongol Zizhiqu</t>
  </si>
  <si>
    <t>CID002562</t>
  </si>
  <si>
    <t>International Precious Metal Refiners</t>
  </si>
  <si>
    <t>CID000807</t>
  </si>
  <si>
    <t>Ishifuku Metal Industry Co., Ltd.</t>
  </si>
  <si>
    <t>Soka</t>
  </si>
  <si>
    <t>CID000814</t>
  </si>
  <si>
    <t>Istanbul Gold Refinery</t>
  </si>
  <si>
    <t>Kuyumcukent</t>
  </si>
  <si>
    <t>CID002765</t>
  </si>
  <si>
    <t>Italpreziosi</t>
  </si>
  <si>
    <t>CID000823</t>
  </si>
  <si>
    <t>Japan Mint</t>
  </si>
  <si>
    <t>Osaka</t>
  </si>
  <si>
    <t>CID000855</t>
  </si>
  <si>
    <t>Jiangxi Copper Co., Ltd.</t>
  </si>
  <si>
    <t>Guixi City</t>
  </si>
  <si>
    <t>Jiangxi Sheng</t>
  </si>
  <si>
    <t>CID000927</t>
  </si>
  <si>
    <t>JSC Ekaterinburg Non-Ferrous Metal Processing Plant</t>
  </si>
  <si>
    <t>RUSSIAN FEDERATION</t>
  </si>
  <si>
    <t>Verkhnyaya Pyshma</t>
  </si>
  <si>
    <t>Sverdlovskaya oblast'</t>
  </si>
  <si>
    <t>CID000929</t>
  </si>
  <si>
    <t>JSC Uralelectromed</t>
  </si>
  <si>
    <t>CID000937</t>
  </si>
  <si>
    <t>JX Nippon Mining &amp; Metals Co., Ltd.</t>
  </si>
  <si>
    <t>Ōita</t>
  </si>
  <si>
    <t>Ôita</t>
  </si>
  <si>
    <t>CID002563</t>
  </si>
  <si>
    <t>Kaloti Precious Metals</t>
  </si>
  <si>
    <t>CID000956</t>
  </si>
  <si>
    <t>Kazakhmys Smelting LLC</t>
  </si>
  <si>
    <t>KAZAKHSTAN</t>
  </si>
  <si>
    <t>Balkhash</t>
  </si>
  <si>
    <t>Qaraghandy oblysy</t>
  </si>
  <si>
    <t>CID000957</t>
  </si>
  <si>
    <t>Kazzinc</t>
  </si>
  <si>
    <t>Ust-Kamenogorsk</t>
  </si>
  <si>
    <t>CID000969</t>
  </si>
  <si>
    <t>Kennecott Utah Copper LLC</t>
  </si>
  <si>
    <t>Magna</t>
  </si>
  <si>
    <t>CID002511</t>
  </si>
  <si>
    <t>KGHM Polska Miedz Spolka Akcyjna</t>
  </si>
  <si>
    <t>POLAND</t>
  </si>
  <si>
    <t>Lubin</t>
  </si>
  <si>
    <t>Dolnośląskie</t>
  </si>
  <si>
    <t>CID000981</t>
  </si>
  <si>
    <t>Kojima Chemicals Co., Ltd.</t>
  </si>
  <si>
    <t>Sayama</t>
  </si>
  <si>
    <t>CID002605</t>
  </si>
  <si>
    <t>Korea Zinc Co., Ltd.</t>
  </si>
  <si>
    <t>Gangnam</t>
  </si>
  <si>
    <t>Seoul-teukbyeolsi</t>
  </si>
  <si>
    <t>CID001029</t>
  </si>
  <si>
    <t>Kyrgyzaltyn JSC</t>
  </si>
  <si>
    <t>KYRGYZSTAN</t>
  </si>
  <si>
    <t>Bishkek</t>
  </si>
  <si>
    <t>Chüy</t>
  </si>
  <si>
    <t>CID002865</t>
  </si>
  <si>
    <t>Kyshtym Copper-Electrolytic Plant ZAO</t>
  </si>
  <si>
    <t>Kyshtym</t>
  </si>
  <si>
    <t>Chelyabinskaya oblast'</t>
  </si>
  <si>
    <t>CID001032</t>
  </si>
  <si>
    <t>L'azurde Company For Jewelry</t>
  </si>
  <si>
    <t>SAUDI ARABIA</t>
  </si>
  <si>
    <t>Riyadh</t>
  </si>
  <si>
    <t>Ar Riyāḑ</t>
  </si>
  <si>
    <t>CID001056</t>
  </si>
  <si>
    <t>Lingbao Gold Co., Ltd.</t>
  </si>
  <si>
    <t>Lingbao</t>
  </si>
  <si>
    <t>Henan Sheng</t>
  </si>
  <si>
    <t>CID001058</t>
  </si>
  <si>
    <t>Lingbao Jinyuan Tonghui Refinery Co., Ltd.</t>
  </si>
  <si>
    <t>CID002762</t>
  </si>
  <si>
    <t>L'Orfebre S.A.</t>
  </si>
  <si>
    <t>ANDORRA</t>
  </si>
  <si>
    <t>Andorra la Vella</t>
  </si>
  <si>
    <t>CID001078</t>
  </si>
  <si>
    <t>LS-NIKKO Copper Inc.</t>
  </si>
  <si>
    <t>Onsan-eup</t>
  </si>
  <si>
    <t>Ulsan-gwangyeoksi</t>
  </si>
  <si>
    <t>CID000689</t>
  </si>
  <si>
    <t>HeeSung Metal Ltd.</t>
  </si>
  <si>
    <t>Seo-gu</t>
  </si>
  <si>
    <t>Incheon-gwangyeoksi</t>
  </si>
  <si>
    <t>CID001093</t>
  </si>
  <si>
    <t>Luoyang Zijin Yinhui Gold Refinery Co., Ltd.</t>
  </si>
  <si>
    <t>Luoyang</t>
  </si>
  <si>
    <t>CID002606</t>
  </si>
  <si>
    <t>Marsam Metals</t>
  </si>
  <si>
    <t>Sao Paulo</t>
  </si>
  <si>
    <t>São Paulo</t>
  </si>
  <si>
    <t>CID001113</t>
  </si>
  <si>
    <t>Materion</t>
  </si>
  <si>
    <t>Buffalo</t>
  </si>
  <si>
    <t>New York</t>
  </si>
  <si>
    <t>CID001119</t>
  </si>
  <si>
    <t>Matsuda Sangyo Co., Ltd.</t>
  </si>
  <si>
    <t>Iruma</t>
  </si>
  <si>
    <t>CID001149</t>
  </si>
  <si>
    <t>Metalor Technologies (Hong Kong) Ltd.</t>
  </si>
  <si>
    <t>Kwai Chung</t>
  </si>
  <si>
    <t>CID001152</t>
  </si>
  <si>
    <t>Metalor Technologies (Singapore) Pte., Ltd.</t>
  </si>
  <si>
    <t>SINGAPORE</t>
  </si>
  <si>
    <t>Singapore</t>
  </si>
  <si>
    <t>South West</t>
  </si>
  <si>
    <t>CID001147</t>
  </si>
  <si>
    <t>Metalor Technologies (Suzhou) Ltd.</t>
  </si>
  <si>
    <t>Suzhou</t>
  </si>
  <si>
    <t>Jiangsu Sheng</t>
  </si>
  <si>
    <t>CID001153</t>
  </si>
  <si>
    <t>Metalor Technologies S.A.</t>
  </si>
  <si>
    <t>Marin</t>
  </si>
  <si>
    <t>Neuchâtel</t>
  </si>
  <si>
    <t>CID001157</t>
  </si>
  <si>
    <t>Metalor USA Refining Corporation</t>
  </si>
  <si>
    <t>North Attleboro</t>
  </si>
  <si>
    <t>Massachusetts</t>
  </si>
  <si>
    <t>CID001161</t>
  </si>
  <si>
    <t>Metalurgica Met-Mex Penoles S.A. De C.V.</t>
  </si>
  <si>
    <t>Torreon</t>
  </si>
  <si>
    <t>Coahuila de Zaragoza</t>
  </si>
  <si>
    <t>CID001188</t>
  </si>
  <si>
    <t>Mitsubishi Materials Corporation</t>
  </si>
  <si>
    <t>Naoshima</t>
  </si>
  <si>
    <t>Kagawa</t>
  </si>
  <si>
    <t>CID001193</t>
  </si>
  <si>
    <t>Mitsui Mining and Smelting Co., Ltd.</t>
  </si>
  <si>
    <t>Takehara</t>
  </si>
  <si>
    <t>Hiroshima</t>
  </si>
  <si>
    <t>CID002509</t>
  </si>
  <si>
    <t>MMTC-PAMP India Pvt., Ltd.</t>
  </si>
  <si>
    <t>Mewat</t>
  </si>
  <si>
    <t>Haryana</t>
  </si>
  <si>
    <t>CID002857</t>
  </si>
  <si>
    <t>Modeltech Sdn Bhd</t>
  </si>
  <si>
    <t>MALAYSIA</t>
  </si>
  <si>
    <t>Kawasan Perindustrian Bukit Rambai</t>
  </si>
  <si>
    <t>Melaka</t>
  </si>
  <si>
    <t>CID002282</t>
  </si>
  <si>
    <t>Morris and Watson</t>
  </si>
  <si>
    <t>NEW ZEALAND</t>
  </si>
  <si>
    <t>Onehunga</t>
  </si>
  <si>
    <t>Auckland</t>
  </si>
  <si>
    <t>CID001204</t>
  </si>
  <si>
    <t>Moscow Special Alloys Processing Plant</t>
  </si>
  <si>
    <t>Obrucheva</t>
  </si>
  <si>
    <t>Moskva</t>
  </si>
  <si>
    <t>CID001220</t>
  </si>
  <si>
    <t>Nadir Metal Rafineri San. Ve Tic. A.S.</t>
  </si>
  <si>
    <t>Bahçelievler</t>
  </si>
  <si>
    <t>CID001236</t>
  </si>
  <si>
    <t>Navoi Mining and Metallurgical Combinat</t>
  </si>
  <si>
    <t>Navoi</t>
  </si>
  <si>
    <t>Navoiy</t>
  </si>
  <si>
    <t>CID003189</t>
  </si>
  <si>
    <t>NH Recytech Company</t>
  </si>
  <si>
    <t>Pyeongtaek-si</t>
  </si>
  <si>
    <t>CID001259</t>
  </si>
  <si>
    <t>Nihon Material Co., Ltd.</t>
  </si>
  <si>
    <t>Noda</t>
  </si>
  <si>
    <t>Chiba</t>
  </si>
  <si>
    <t>CID002779</t>
  </si>
  <si>
    <t>Ogussa Osterreichische Gold- und Silber-Scheideanstalt GmbH</t>
  </si>
  <si>
    <t>AUSTRIA</t>
  </si>
  <si>
    <t>Vienna</t>
  </si>
  <si>
    <t>Wien</t>
  </si>
  <si>
    <t>CID001325</t>
  </si>
  <si>
    <t>Ohura Precious Metal Industry Co., Ltd.</t>
  </si>
  <si>
    <t>Nara-shi</t>
  </si>
  <si>
    <t>Nara</t>
  </si>
  <si>
    <t>CID001326</t>
  </si>
  <si>
    <t>OJSC "The Gulidov Krasnoyarsk Non-Ferrous Metals Plant" (OJSC Krastsvetmet)</t>
  </si>
  <si>
    <t>Krasnoyarsk</t>
  </si>
  <si>
    <t>Krasnoyarskiy kray</t>
  </si>
  <si>
    <t>CID000493</t>
  </si>
  <si>
    <t>OJSC Novosibirsk Refinery</t>
  </si>
  <si>
    <t>Novosibirsk</t>
  </si>
  <si>
    <t>Novosibirskaya oblast'</t>
  </si>
  <si>
    <t>CID001352</t>
  </si>
  <si>
    <t>PAMP S.A.</t>
  </si>
  <si>
    <t>Castel San Pietro</t>
  </si>
  <si>
    <t>CID002872</t>
  </si>
  <si>
    <t>Pease &amp; Curren</t>
  </si>
  <si>
    <t>CID001362</t>
  </si>
  <si>
    <t>Penglai Penggang Gold Industry Co., Ltd.</t>
  </si>
  <si>
    <t>Penglai</t>
  </si>
  <si>
    <t>CID002919</t>
  </si>
  <si>
    <t>Planta Recuperadora de Metales SpA</t>
  </si>
  <si>
    <t>CHILE</t>
  </si>
  <si>
    <t>Mejillones</t>
  </si>
  <si>
    <t>Antofagasta</t>
  </si>
  <si>
    <t>CID001386</t>
  </si>
  <si>
    <t>Prioksky Plant of Non-Ferrous Metals</t>
  </si>
  <si>
    <t>Kasimov</t>
  </si>
  <si>
    <t>Ryazanskaya oblast'</t>
  </si>
  <si>
    <t>CID001397</t>
  </si>
  <si>
    <t>PT Aneka Tambang (Persero) Tbk</t>
  </si>
  <si>
    <t>INDONESIA</t>
  </si>
  <si>
    <t>Jakarta</t>
  </si>
  <si>
    <t>Jakarta Raya</t>
  </si>
  <si>
    <t>CID001498</t>
  </si>
  <si>
    <t>PX Precinox S.A.</t>
  </si>
  <si>
    <t>La Chaux-de-Fonds</t>
  </si>
  <si>
    <t>CID003324</t>
  </si>
  <si>
    <t>QG Refining, LLC</t>
  </si>
  <si>
    <t>Fairfield</t>
  </si>
  <si>
    <t>Ohio</t>
  </si>
  <si>
    <t>CID001512</t>
  </si>
  <si>
    <t>Rand Refinery (Pty) Ltd.</t>
  </si>
  <si>
    <t>Germiston</t>
  </si>
  <si>
    <t>CID000522</t>
  </si>
  <si>
    <t>Refinery of Seemine Gold Co., Ltd.</t>
  </si>
  <si>
    <t>Lanzhou</t>
  </si>
  <si>
    <t>Gansu Sheng</t>
  </si>
  <si>
    <t>CID002582</t>
  </si>
  <si>
    <t>REMONDIS PMR B.V.</t>
  </si>
  <si>
    <t>NETHERLANDS</t>
  </si>
  <si>
    <t>Moerdijk</t>
  </si>
  <si>
    <t>Noord-Brabant</t>
  </si>
  <si>
    <t>CID001534</t>
  </si>
  <si>
    <t>Royal Canadian Mint</t>
  </si>
  <si>
    <t>Ottawa</t>
  </si>
  <si>
    <t>CID002761</t>
  </si>
  <si>
    <t>SAAMP</t>
  </si>
  <si>
    <t>FRANCE</t>
  </si>
  <si>
    <t>Paris</t>
  </si>
  <si>
    <t>Île-de-France</t>
  </si>
  <si>
    <t>CID001546</t>
  </si>
  <si>
    <t>Sabin Metal Corp.</t>
  </si>
  <si>
    <t>Williston</t>
  </si>
  <si>
    <t>North Dakota</t>
  </si>
  <si>
    <t>CID002973</t>
  </si>
  <si>
    <t>Safimet S.p.A</t>
  </si>
  <si>
    <t>CID002290</t>
  </si>
  <si>
    <t>SAFINA A.S.</t>
  </si>
  <si>
    <t>CZECHIA</t>
  </si>
  <si>
    <t>Vestec</t>
  </si>
  <si>
    <t>Praha-západ</t>
  </si>
  <si>
    <t>CID002853</t>
  </si>
  <si>
    <t>Sai Refinery</t>
  </si>
  <si>
    <t>Parwanoo</t>
  </si>
  <si>
    <t>Himachal Pradesh</t>
  </si>
  <si>
    <t>CID001555</t>
  </si>
  <si>
    <t>Samduck Precious Metals</t>
  </si>
  <si>
    <t>Namdong</t>
  </si>
  <si>
    <t>CID001562</t>
  </si>
  <si>
    <t>Samwon Metals Corp.</t>
  </si>
  <si>
    <t>Changwon</t>
  </si>
  <si>
    <t>Gyeongsangnam-do</t>
  </si>
  <si>
    <t>CID002777</t>
  </si>
  <si>
    <t>SAXONIA Edelmetalle GmbH</t>
  </si>
  <si>
    <t>Halsbrücke</t>
  </si>
  <si>
    <t>Sachsen</t>
  </si>
  <si>
    <t>CID001585</t>
  </si>
  <si>
    <t>SEMPSA Joyeria Plateria S.A.</t>
  </si>
  <si>
    <t>SPAIN</t>
  </si>
  <si>
    <t>Madrid</t>
  </si>
  <si>
    <t>Madrid, Comunidad de</t>
  </si>
  <si>
    <t>CID002525</t>
  </si>
  <si>
    <t>Shandong Humon Smelting Co., Ltd.</t>
  </si>
  <si>
    <t>Laizhou</t>
  </si>
  <si>
    <t>CID001619</t>
  </si>
  <si>
    <t>Shandong Tiancheng Biological Gold Industrial Co., Ltd.</t>
  </si>
  <si>
    <t>CID001622</t>
  </si>
  <si>
    <t>Shandong Zhaojin Gold &amp; Silver Refinery Co., Ltd.</t>
  </si>
  <si>
    <t>CID001736</t>
  </si>
  <si>
    <t>Sichuan Tianze Precious Metals Co., Ltd.</t>
  </si>
  <si>
    <t>CID002516</t>
  </si>
  <si>
    <t>Singway Technology Co., Ltd.</t>
  </si>
  <si>
    <t>TAIWAN, PROVINCE OF CHINA</t>
  </si>
  <si>
    <t>Dayuan</t>
  </si>
  <si>
    <t>Taoyuan</t>
  </si>
  <si>
    <t>CID001756</t>
  </si>
  <si>
    <t>SOE Shyolkovsky Factory of Secondary Precious Metals</t>
  </si>
  <si>
    <t>Shyolkovo</t>
  </si>
  <si>
    <t>Moskovskaja oblast'</t>
  </si>
  <si>
    <t>CID001761</t>
  </si>
  <si>
    <t>Solar Applied Materials Technology Corp.</t>
  </si>
  <si>
    <t>Tainan City</t>
  </si>
  <si>
    <t>Tainan</t>
  </si>
  <si>
    <t>CID003383</t>
  </si>
  <si>
    <t>Sovereign Metals</t>
  </si>
  <si>
    <t>CID003153</t>
  </si>
  <si>
    <t>State Research Institute Center for Physical Sciences and Technology</t>
  </si>
  <si>
    <t>LITHUANIA</t>
  </si>
  <si>
    <t>Vilnius</t>
  </si>
  <si>
    <t>CID002567</t>
  </si>
  <si>
    <t>Sudan Gold Refinery</t>
  </si>
  <si>
    <t>SUDAN</t>
  </si>
  <si>
    <t>Khartoum</t>
  </si>
  <si>
    <t>CID001798</t>
  </si>
  <si>
    <t>Sumitomo Metal Mining Co., Ltd.</t>
  </si>
  <si>
    <t>Saijo</t>
  </si>
  <si>
    <t>Ehime</t>
  </si>
  <si>
    <t>CID002918</t>
  </si>
  <si>
    <t>SungEel HiMetal Co., Ltd.</t>
  </si>
  <si>
    <t>Gunsan-si</t>
  </si>
  <si>
    <t>Jeollabuk-do</t>
  </si>
  <si>
    <t>CID002580</t>
  </si>
  <si>
    <t>T.C.A S.p.A</t>
  </si>
  <si>
    <t>Capolona</t>
  </si>
  <si>
    <t>CID001875</t>
  </si>
  <si>
    <t>Tanaka Kikinzoku Kogyo K.K.</t>
  </si>
  <si>
    <t>Hiratsuka</t>
  </si>
  <si>
    <t>Kanagawa</t>
  </si>
  <si>
    <t>CID001916</t>
  </si>
  <si>
    <t>The Refinery of Shandong Gold Mining Co., Ltd.</t>
  </si>
  <si>
    <t>CID001938</t>
  </si>
  <si>
    <t>Tokuriki Honten Co., Ltd.</t>
  </si>
  <si>
    <t>Kuki</t>
  </si>
  <si>
    <t>CID001947</t>
  </si>
  <si>
    <t>Tongling Nonferrous Metals Group Co., Ltd.</t>
  </si>
  <si>
    <t>Tongling</t>
  </si>
  <si>
    <t>Anhui Sheng</t>
  </si>
  <si>
    <t>CID002587</t>
  </si>
  <si>
    <t>Tony Goetz NV</t>
  </si>
  <si>
    <t>BELGIUM</t>
  </si>
  <si>
    <t>Antwerp</t>
  </si>
  <si>
    <t>Antwerpen</t>
  </si>
  <si>
    <t>CID002615</t>
  </si>
  <si>
    <t>TOO Tau-Ken-Altyn</t>
  </si>
  <si>
    <t>Astana</t>
  </si>
  <si>
    <t>Almaty</t>
  </si>
  <si>
    <t>CID001955</t>
  </si>
  <si>
    <t>Torecom</t>
  </si>
  <si>
    <t>Asan</t>
  </si>
  <si>
    <t>Chungcheongnam-do</t>
  </si>
  <si>
    <t>CID001977</t>
  </si>
  <si>
    <t>Umicore Brasil Ltda.</t>
  </si>
  <si>
    <t>Guarulhos</t>
  </si>
  <si>
    <t>CID002314</t>
  </si>
  <si>
    <t>Umicore Precious Metals Thailand</t>
  </si>
  <si>
    <t>THAILAND</t>
  </si>
  <si>
    <t>Khwaeng Dok Mai</t>
  </si>
  <si>
    <t>Krung Thep Maha Nakhon</t>
  </si>
  <si>
    <t>CID001980</t>
  </si>
  <si>
    <t>Umicore S.A. Business Unit Precious Metals Refining</t>
  </si>
  <si>
    <t>Hoboken</t>
  </si>
  <si>
    <t>CID001993</t>
  </si>
  <si>
    <t>United Precious Metal Refining, Inc.</t>
  </si>
  <si>
    <t>Alden</t>
  </si>
  <si>
    <t>CID002003</t>
  </si>
  <si>
    <t>Valcambi S.A.</t>
  </si>
  <si>
    <t>Balerna</t>
  </si>
  <si>
    <t>CID002030</t>
  </si>
  <si>
    <t>Western Australian Mint (T/a The Perth Mint)</t>
  </si>
  <si>
    <t>AUSTRALIA</t>
  </si>
  <si>
    <t>Newburn</t>
  </si>
  <si>
    <t>Western Australia</t>
  </si>
  <si>
    <t>CID002778</t>
  </si>
  <si>
    <t>WIELAND Edelmetalle GmbH</t>
  </si>
  <si>
    <t>CID002100</t>
  </si>
  <si>
    <t>Yamakin Co., Ltd.</t>
  </si>
  <si>
    <t>Konan</t>
  </si>
  <si>
    <t>Kochi</t>
  </si>
  <si>
    <t>CID002129</t>
  </si>
  <si>
    <t>Yokohama Metal Co., Ltd.</t>
  </si>
  <si>
    <t>Sagamihara</t>
  </si>
  <si>
    <t>CID000197</t>
  </si>
  <si>
    <t>Yunnan Copper Industry Co., Ltd.</t>
  </si>
  <si>
    <t>Kunming</t>
  </si>
  <si>
    <t>Yunnan Sheng</t>
  </si>
  <si>
    <t>CID002224</t>
  </si>
  <si>
    <t>Zhongyuan Gold Smelter of Zhongjin Gold Corporation</t>
  </si>
  <si>
    <t>Sanmenxia</t>
  </si>
  <si>
    <t>CID000292</t>
  </si>
  <si>
    <t>Alpha</t>
  </si>
  <si>
    <t>Altoona</t>
  </si>
  <si>
    <t>CID002703</t>
  </si>
  <si>
    <t>An Vinh Joint Stock Mineral Processing Company</t>
  </si>
  <si>
    <t>VIET NAM</t>
  </si>
  <si>
    <t>Quy Hop</t>
  </si>
  <si>
    <t>Nghệ An</t>
  </si>
  <si>
    <t>CID000228</t>
  </si>
  <si>
    <t>Chenzhou Yunxiang Mining and Metallurgy Co., Ltd.</t>
  </si>
  <si>
    <t>CID003190</t>
  </si>
  <si>
    <t>Chifeng Dajingzi Tin Industry Co., Ltd.</t>
  </si>
  <si>
    <t>Chifeng</t>
  </si>
  <si>
    <t>CID001070</t>
  </si>
  <si>
    <t>China Tin Group Co., Ltd.</t>
  </si>
  <si>
    <t>Laibin</t>
  </si>
  <si>
    <t>Guangxi Zhuangzu Zizhiqu</t>
  </si>
  <si>
    <t>CID003356</t>
  </si>
  <si>
    <t>Dongguan CiEXPO Environmental Engineering Co., Ltd.</t>
  </si>
  <si>
    <t>Dongguan</t>
  </si>
  <si>
    <t>CID000402</t>
  </si>
  <si>
    <t>CID002572</t>
  </si>
  <si>
    <t>Electro-Mechanical Facility of the Cao Bang Minerals &amp; Metallurgy Joint Stock Company</t>
  </si>
  <si>
    <t>Tinh Tuc</t>
  </si>
  <si>
    <t>Cao Bằng</t>
  </si>
  <si>
    <t>CID000438</t>
  </si>
  <si>
    <t>EM Vinto</t>
  </si>
  <si>
    <t>BOLIVIA (PLURINATIONAL STATE OF)</t>
  </si>
  <si>
    <t>Oruro</t>
  </si>
  <si>
    <t>CID000448</t>
  </si>
  <si>
    <t>Estanho de Rondonia S.A.</t>
  </si>
  <si>
    <t>Ariquemes</t>
  </si>
  <si>
    <t>Rondônia</t>
  </si>
  <si>
    <t>CID000468</t>
  </si>
  <si>
    <t>Fenix Metals</t>
  </si>
  <si>
    <t>Chmielów</t>
  </si>
  <si>
    <t>Podkarpackie</t>
  </si>
  <si>
    <t>CID003410</t>
  </si>
  <si>
    <t>Gejiu</t>
  </si>
  <si>
    <t>CID000942</t>
  </si>
  <si>
    <t>Gejiu Kai Meng Industry and Trade LLC</t>
  </si>
  <si>
    <t>CID000538</t>
  </si>
  <si>
    <t>Gejiu Non-Ferrous Metal Processing Co., Ltd.</t>
  </si>
  <si>
    <t>CID001908</t>
  </si>
  <si>
    <t>Gejiu Yunxin Nonferrous Electrolysis Co., Ltd.</t>
  </si>
  <si>
    <t>CID000555</t>
  </si>
  <si>
    <t>Gejiu Zili Mining And Metallurgy Co., Ltd.</t>
  </si>
  <si>
    <t>CID003116</t>
  </si>
  <si>
    <t>Guangdong Hanhe Non-Ferrous Metal Co., Ltd.</t>
  </si>
  <si>
    <t>Chaozhou</t>
  </si>
  <si>
    <t>CID002849</t>
  </si>
  <si>
    <t>Guanyang Guida Nonferrous Metal Smelting Plant</t>
  </si>
  <si>
    <t>Guanyang</t>
  </si>
  <si>
    <t>CID002844</t>
  </si>
  <si>
    <t>HuiChang Hill Tin Industry Co., Ltd.</t>
  </si>
  <si>
    <t>Ganzhou</t>
  </si>
  <si>
    <t>CID000760</t>
  </si>
  <si>
    <t>Huichang Jinshunda Tin Co., Ltd.</t>
  </si>
  <si>
    <t>CID001231</t>
  </si>
  <si>
    <t>Jiangxi New Nanshan Technology Ltd.</t>
  </si>
  <si>
    <t>CID003379</t>
  </si>
  <si>
    <t>Ma'anshan Weitai Tin Co., Ltd.</t>
  </si>
  <si>
    <t>Maanshan</t>
  </si>
  <si>
    <t>CID002468</t>
  </si>
  <si>
    <t>Magnu's Minerais Metais e Ligas Ltda.</t>
  </si>
  <si>
    <t>São João del Rei</t>
  </si>
  <si>
    <t>CID001105</t>
  </si>
  <si>
    <t>Malaysia Smelting Corporation (MSC)</t>
  </si>
  <si>
    <t>Butterworth</t>
  </si>
  <si>
    <t>Pulau Pinang</t>
  </si>
  <si>
    <t>CID002500</t>
  </si>
  <si>
    <t>Melt Metais e Ligas S.A.</t>
  </si>
  <si>
    <t>CID001142</t>
  </si>
  <si>
    <t>Metallic Resources, Inc.</t>
  </si>
  <si>
    <t>Twinsburg</t>
  </si>
  <si>
    <t>CID002773</t>
  </si>
  <si>
    <t>Metallo Belgium N.V.</t>
  </si>
  <si>
    <t>Beerse</t>
  </si>
  <si>
    <t>CID002774</t>
  </si>
  <si>
    <t>Metallo Spain S.L.U.</t>
  </si>
  <si>
    <t>Berango</t>
  </si>
  <si>
    <t>Bizkaia</t>
  </si>
  <si>
    <t>CID001173</t>
  </si>
  <si>
    <t>Mineracao Taboca S.A.</t>
  </si>
  <si>
    <t>Bairro Guarapiranga</t>
  </si>
  <si>
    <t>CID001182</t>
  </si>
  <si>
    <t>Minsur</t>
  </si>
  <si>
    <t>PERU</t>
  </si>
  <si>
    <t>Paracas</t>
  </si>
  <si>
    <t>Ika</t>
  </si>
  <si>
    <t>CID001191</t>
  </si>
  <si>
    <t>Asago</t>
  </si>
  <si>
    <t>CID002858</t>
  </si>
  <si>
    <t>CID002573</t>
  </si>
  <si>
    <t>Nghe Tinh Non-Ferrous Metals Joint Stock Company</t>
  </si>
  <si>
    <t>CID001314</t>
  </si>
  <si>
    <t>O.M. Manufacturing (Thailand) Co., Ltd.</t>
  </si>
  <si>
    <t>Nongkham Sriracha</t>
  </si>
  <si>
    <t>Chon Buri</t>
  </si>
  <si>
    <t>CID002517</t>
  </si>
  <si>
    <t>O.M. Manufacturing Philippines, Inc.</t>
  </si>
  <si>
    <t>Rosario</t>
  </si>
  <si>
    <t>Cavite</t>
  </si>
  <si>
    <t>CID001337</t>
  </si>
  <si>
    <t>Operaciones Metalurgicas S.A.</t>
  </si>
  <si>
    <t>CID003208</t>
  </si>
  <si>
    <t>Pongpipat Company Limited</t>
  </si>
  <si>
    <t>MYANMAR</t>
  </si>
  <si>
    <t>Yangon</t>
  </si>
  <si>
    <t>CID003409</t>
  </si>
  <si>
    <t>Precious Minerals and Smelting Limited</t>
  </si>
  <si>
    <t>Jagdalpur</t>
  </si>
  <si>
    <t>Chhattisgarh</t>
  </si>
  <si>
    <t>CID001399</t>
  </si>
  <si>
    <t>PT Artha Cipta Langgeng</t>
  </si>
  <si>
    <t>Sungailiat</t>
  </si>
  <si>
    <t>Kepulauan Bangka Belitung</t>
  </si>
  <si>
    <t>CID002503</t>
  </si>
  <si>
    <t>PT ATD Makmur Mandiri Jaya</t>
  </si>
  <si>
    <t>CID001453</t>
  </si>
  <si>
    <t>PT Mitra Stania Prima</t>
  </si>
  <si>
    <t>CID001460</t>
  </si>
  <si>
    <t>PT Refined Bangka Tin</t>
  </si>
  <si>
    <t>CID001477</t>
  </si>
  <si>
    <t>PT Timah Tbk Kundur</t>
  </si>
  <si>
    <t>Kundur</t>
  </si>
  <si>
    <t>Riau</t>
  </si>
  <si>
    <t>CID001482</t>
  </si>
  <si>
    <t>PT Timah Tbk Mentok</t>
  </si>
  <si>
    <t>Mentok</t>
  </si>
  <si>
    <t>CID002706</t>
  </si>
  <si>
    <t>Resind Industria e Comercio Ltda.</t>
  </si>
  <si>
    <t>Minas gerais</t>
  </si>
  <si>
    <t>CID001539</t>
  </si>
  <si>
    <t>Rui Da Hung</t>
  </si>
  <si>
    <t>Longtan Shiang Taoyuan</t>
  </si>
  <si>
    <t>CID001758</t>
  </si>
  <si>
    <t>Soft Metais Ltda.</t>
  </si>
  <si>
    <t>Bebedouro</t>
  </si>
  <si>
    <t>CID002756</t>
  </si>
  <si>
    <t>Super Ligas</t>
  </si>
  <si>
    <t>Piracicaba</t>
  </si>
  <si>
    <t>CID002834</t>
  </si>
  <si>
    <t>Thai Nguyen Mining and Metallurgy Co., Ltd.</t>
  </si>
  <si>
    <t>Thai Nguyen</t>
  </si>
  <si>
    <t>Thái Nguyên</t>
  </si>
  <si>
    <t>CID001898</t>
  </si>
  <si>
    <t>Thaisarco</t>
  </si>
  <si>
    <t>Amphur Muang</t>
  </si>
  <si>
    <t>Phuket</t>
  </si>
  <si>
    <t>CID003325</t>
  </si>
  <si>
    <t>Tin Technology &amp; Refining</t>
  </si>
  <si>
    <t>West Chester</t>
  </si>
  <si>
    <t>CID002574</t>
  </si>
  <si>
    <t>Tuyen Quang Non-Ferrous Metals Joint Stock Company</t>
  </si>
  <si>
    <t>Tan Quang</t>
  </si>
  <si>
    <t>Tuyên Quang</t>
  </si>
  <si>
    <t>CID002036</t>
  </si>
  <si>
    <t>White Solder Metalurgia e Mineracao Ltda.</t>
  </si>
  <si>
    <t>CID002158</t>
  </si>
  <si>
    <t>Yunnan Chengfeng Non-ferrous Metals Co., Ltd.</t>
  </si>
  <si>
    <t>CID002180</t>
  </si>
  <si>
    <t>Yunnan Tin Company Limited</t>
  </si>
  <si>
    <t>CID003397</t>
  </si>
  <si>
    <t>Yunnan Yunfan Non-ferrous Metals Co., Ltd.</t>
  </si>
  <si>
    <t>Click here to return to Declaration tab</t>
  </si>
  <si>
    <t>necessary?</t>
  </si>
  <si>
    <t>complete?</t>
  </si>
  <si>
    <t>incomplete</t>
  </si>
  <si>
    <t>comment1</t>
  </si>
  <si>
    <t>comment for remaining</t>
  </si>
  <si>
    <t>The URL in the comment field</t>
  </si>
  <si>
    <t>Product List</t>
  </si>
  <si>
    <t>Smelter List- Tantalum</t>
  </si>
  <si>
    <t>Smelter List - Tin</t>
  </si>
  <si>
    <t>Smelter List - Gold</t>
  </si>
  <si>
    <t>Smelter List - Tungsten</t>
  </si>
  <si>
    <t>All rows with "Smelter not listed" selected, have a name and country listed</t>
  </si>
  <si>
    <t>N/A</t>
  </si>
  <si>
    <t>Please complete columns D &amp; E on Smelter List for all rows "Smelter Not Listed" selected in column C</t>
  </si>
  <si>
    <t>Completion required only if reporting level "Product (or List of Products)" selected on the 'Declaration' worksheet.</t>
  </si>
  <si>
    <t>Manufacturer’s Product Number (*)</t>
  </si>
  <si>
    <t>Manufacturer’s Product Name</t>
  </si>
  <si>
    <t xml:space="preserve">The following list represents the RMI's latest smelter name/alias information as of this templates release.  This list is updated frequently, and the most up-to-date version can be found on the RMI website http://www.responsiblemineralsinitiative.org/responsible-minerals-assurance-process/exports/cmrt-export/.  The presence of a smelter here is NOT a guarantee that it is currently Active or Conformant within the Responsible Minerals Assurance Process.
Please refer to the RMI web site www.responsiblemineralsinitiative.org for the most current and accurate list of standard smelter names that are Active or Conformant. 
Names included in column B represent company names that are commonly recognized and reported by the supply chain for a particular smelter. These names may include former company names, alternate names, abbreviations, or other variations. Although the names may not be the RMI Standard Smelter Name, the reference names are helpful to identify the smelter, which is listed under column C in the Smelter Look-up.
Column C is the list of the official standard smelter names, in the ASCII character set. The majority of smelters will have the same entry for both columns, however if the common name varies from the standard name, the variation is noted in Column B. </t>
  </si>
  <si>
    <t>Metal</t>
  </si>
  <si>
    <t>Standard Smelter Names</t>
  </si>
  <si>
    <t>Smelter Facility Location: Country</t>
  </si>
  <si>
    <t>Smelter ID</t>
  </si>
  <si>
    <t>METAL+Alias</t>
  </si>
  <si>
    <t>AGR (Perth Mint Australia)</t>
  </si>
  <si>
    <t>AGR Mathey</t>
  </si>
  <si>
    <t>Al Etihad Gold LLC</t>
  </si>
  <si>
    <t>Amagasaki Factory, Hyogo Prefecture, Japan</t>
  </si>
  <si>
    <t>AngloGold Ashanti Brazil</t>
  </si>
  <si>
    <t>AngloGold Ashanti Córrego do Sítio Mineração</t>
  </si>
  <si>
    <t>Anhui Tongling Nonferrous Metal Mining Co., Ltd.</t>
  </si>
  <si>
    <t>ANZ (Perth Mint 4N)</t>
  </si>
  <si>
    <t>ANZ Bank</t>
  </si>
  <si>
    <t>ATAkulche</t>
  </si>
  <si>
    <t>Augmont Enterprises Private Limited</t>
  </si>
  <si>
    <t>CID003461</t>
  </si>
  <si>
    <t>Mumbai</t>
  </si>
  <si>
    <t>Maharashtra</t>
  </si>
  <si>
    <t>BALORE REFINERSGA</t>
  </si>
  <si>
    <t>Bangalore Refinery Pvt Ltd</t>
  </si>
  <si>
    <t>C.I Metales Procesados Industriales SAS</t>
  </si>
  <si>
    <t>COLOMBIA</t>
  </si>
  <si>
    <t>CID003421</t>
  </si>
  <si>
    <t>Cota</t>
  </si>
  <si>
    <t>Cundinamarca</t>
  </si>
  <si>
    <t>CCR</t>
  </si>
  <si>
    <t>Cendres + M?taux SA</t>
  </si>
  <si>
    <t>Cendres + Métaux S.A.</t>
  </si>
  <si>
    <t>Central Bank of the Philippines Gold Refinery &amp; Mint</t>
  </si>
  <si>
    <t>CHALCO Yunnan Copper Co. Ltd.</t>
  </si>
  <si>
    <t>China Henan Zhongyuan Gold Smelter</t>
  </si>
  <si>
    <t>China's Shandong Gold Mining Co., Ltd</t>
  </si>
  <si>
    <t>DEGUSSA</t>
  </si>
  <si>
    <t>Do Sung Corporation</t>
  </si>
  <si>
    <t>Doduco</t>
  </si>
  <si>
    <t>Dosung metal</t>
  </si>
  <si>
    <t>Dowa Kogyo k.k.</t>
  </si>
  <si>
    <t>Dowa Metalmine Co. Ltd</t>
  </si>
  <si>
    <t>Dowa Metals &amp; Mining Co. Ltd</t>
  </si>
  <si>
    <t>Eco-System Recycling Co., Ltd. East Plant</t>
  </si>
  <si>
    <t>Eco-System Recycling Co., Ltd. North Plant</t>
  </si>
  <si>
    <t>CID003424</t>
  </si>
  <si>
    <t>Kazuno</t>
  </si>
  <si>
    <t>Eco-System Recycling Co., Ltd. West Plant</t>
  </si>
  <si>
    <t>CID003425</t>
  </si>
  <si>
    <t>Okayama</t>
  </si>
  <si>
    <t>Ekaterinburg</t>
  </si>
  <si>
    <t>Federal State Unitary Enterprise Moscow Special Processing Plant (FSUE MZSS)</t>
  </si>
  <si>
    <t>FSE Novosibirsk Refinery</t>
  </si>
  <si>
    <t>Fujian Zijin mining stock company gold smelter</t>
  </si>
  <si>
    <t>Gold Coast Refinery</t>
  </si>
  <si>
    <t>GHANA</t>
  </si>
  <si>
    <t>CID003186</t>
  </si>
  <si>
    <t>Accra</t>
  </si>
  <si>
    <t>Greater Accra</t>
  </si>
  <si>
    <t>Gold Mining in Shandong (Laizhou) Limited Company</t>
  </si>
  <si>
    <t>Great Wall Precious Metals Co,. LTD.</t>
  </si>
  <si>
    <t>Guangdong Gaoyao Co</t>
  </si>
  <si>
    <t>Gujarat Gold Centre</t>
  </si>
  <si>
    <t>LT Metal Ltd.</t>
  </si>
  <si>
    <t>Henan Zhongyuan Gold Refinery Co., Ltd.</t>
  </si>
  <si>
    <t>Henan Zhongyuan Gold Smelter of Zhongjin Gold Co. Ltd.</t>
  </si>
  <si>
    <t>Henan Zhongyuan Gold Smelter of Zhongjin Gold Corporation Limited</t>
  </si>
  <si>
    <t>Heraeus Ltd. Hong Kong</t>
  </si>
  <si>
    <t>Hunan Chenzhou Mining Group Co., Ltd.</t>
  </si>
  <si>
    <t>Hunan Chenzhou Mining Industry Co. Ltd.</t>
  </si>
  <si>
    <t>Hunan Yu Teng Non-Ferrous Metals Co., Ltd.</t>
  </si>
  <si>
    <t>JALAN &amp; Company</t>
  </si>
  <si>
    <t>CID002893</t>
  </si>
  <si>
    <t>New Delhi</t>
  </si>
  <si>
    <t>Delhi</t>
  </si>
  <si>
    <t>JCC</t>
  </si>
  <si>
    <t>Johnson Matthey Canada</t>
  </si>
  <si>
    <t>Johnson Matthey Inc.</t>
  </si>
  <si>
    <t>Johnson Matthey Inc. (USA)</t>
  </si>
  <si>
    <t>Johnson Matthey Limited</t>
  </si>
  <si>
    <t>KGHM Polska Miedz S.A.</t>
  </si>
  <si>
    <t>KGHM Polska Miedź Spółka Akcyjna</t>
  </si>
  <si>
    <t>Kojima Kagaku Yakuhin Co., Ltd</t>
  </si>
  <si>
    <t>Kombinat Gorniczo Hutniczy Miedz Polska Miedz S.A.</t>
  </si>
  <si>
    <t>KUC</t>
  </si>
  <si>
    <t>Kundan Care Products Ltd.</t>
  </si>
  <si>
    <t>CID003463</t>
  </si>
  <si>
    <t>Haridwar</t>
  </si>
  <si>
    <t>Uttarakhand</t>
  </si>
  <si>
    <t>La Caridad</t>
  </si>
  <si>
    <t>LAIZHOU SHANDONG</t>
  </si>
  <si>
    <t>LinBao Gold Mining</t>
  </si>
  <si>
    <t>Luoyang Zijin Yinhui Gold Smelting</t>
  </si>
  <si>
    <t>Luoyang Zijin Yinhui Metal Smelt Co Ltd</t>
  </si>
  <si>
    <t>MEM(Sumitomo Group)</t>
  </si>
  <si>
    <t>Metal?rgica Met-Mex Pe?oles, S.A. de C.V</t>
  </si>
  <si>
    <t>Metallurgie Hoboken Overpelt</t>
  </si>
  <si>
    <t>Metalor Switzerland</t>
  </si>
  <si>
    <t>Metalúrgica Met-Mex Peñoles S.A. De C.V.</t>
  </si>
  <si>
    <t>Met-Mex Pe?oles, S.A.</t>
  </si>
  <si>
    <t>Met-Mex Penoles, S.A.</t>
  </si>
  <si>
    <t>Mitsui Kinzoku Co., Ltd.</t>
  </si>
  <si>
    <t>Nadir Metal Rafineri San. Ve Tic. A.Ş.</t>
  </si>
  <si>
    <t>Niihama Toyo Smelter &amp; Refinery</t>
  </si>
  <si>
    <t>Norddeutsche Affinererie AG</t>
  </si>
  <si>
    <t>Ögussa Österreichische Gold- und Silber-Scheideanstalt GmbH</t>
  </si>
  <si>
    <t>OJSC Krastsvetmet</t>
  </si>
  <si>
    <t>Pan Pacific Copper Co Ltd.</t>
  </si>
  <si>
    <t>Perth Mint</t>
  </si>
  <si>
    <t>Perth Mint (ANZ)</t>
  </si>
  <si>
    <t>Produits Artistiques de Métaux</t>
  </si>
  <si>
    <t>PX Précinox S.A.</t>
  </si>
  <si>
    <t>Refinery LS-Nikko Copper Inc.</t>
  </si>
  <si>
    <t>Remondis Argentia B.V.</t>
  </si>
  <si>
    <t>Saganoseki Smelter &amp; Refinery</t>
  </si>
  <si>
    <t>Samdok Metal</t>
  </si>
  <si>
    <t>SD (Samdok) Metal</t>
  </si>
  <si>
    <t>SEMPSA Joyería Platería S.A.</t>
  </si>
  <si>
    <t>Sempsa JP (Cookson Sempsa)</t>
  </si>
  <si>
    <t>Shandong Gold Mine(Laizhou) Smelter Co., Ltd.</t>
  </si>
  <si>
    <t>Shandong Guoda Gold Co., Ltd.</t>
  </si>
  <si>
    <t>Shandong middlings JinYe group Co., LTD</t>
  </si>
  <si>
    <t>Shandong Tarzan Bio-Gold Industry Co., Ltd.</t>
  </si>
  <si>
    <t>Shangdong Gold (Laizhou)</t>
  </si>
  <si>
    <t>Shirpur Gold Refinery Ltd.</t>
  </si>
  <si>
    <t>CID002588</t>
  </si>
  <si>
    <t>Shonan Plant Tanaka Kikinzoku</t>
  </si>
  <si>
    <t>Shyolkovsky</t>
  </si>
  <si>
    <t>Singapore Tanaka</t>
  </si>
  <si>
    <t>SMM</t>
  </si>
  <si>
    <t>SOLAR CHEMICALAPPLIED MATERIALS TECHNOLOGY (KUN SHAN)</t>
  </si>
  <si>
    <t>Solartech</t>
  </si>
  <si>
    <t>Sumitomo Kinzoku Kozan K.K.</t>
  </si>
  <si>
    <t>SungEel HiTech</t>
  </si>
  <si>
    <t>Takehara Refinery</t>
  </si>
  <si>
    <t>Tamano Smelter</t>
  </si>
  <si>
    <t>Tanaka Denshi Kogyo K.K</t>
  </si>
  <si>
    <t>Tanaka Electronics (Hong Kong) Pte. Ltd.</t>
  </si>
  <si>
    <t>TANAKA Electronics (Malaysia) SDN. BHD.</t>
  </si>
  <si>
    <t>Tanaka Electronics (Singapore) Pte. Ltd.</t>
  </si>
  <si>
    <t>Tanaka Kikinzoku International</t>
  </si>
  <si>
    <t>Tanaka Kikinzoku Kogyo K.K</t>
  </si>
  <si>
    <t>Tanaka Precious Metals</t>
  </si>
  <si>
    <t>The Great Wall Gold and Silver Refinery of China</t>
  </si>
  <si>
    <t>The Perth Mint</t>
  </si>
  <si>
    <t>TongLing Nonferrous Metals Group Holdings Co., Ltd.</t>
  </si>
  <si>
    <t>Toyo Smelter &amp; Refinery</t>
  </si>
  <si>
    <t>Umicore Precious Metals Refining Hoboken</t>
  </si>
  <si>
    <t>Williams Advanced Materials</t>
  </si>
  <si>
    <t>Xstrata</t>
  </si>
  <si>
    <t>Yamamoto Precious Co., Ltd.</t>
  </si>
  <si>
    <t>Yamamoto Precious Metal Co., Ltd.</t>
  </si>
  <si>
    <t>Yamamoto Precision Metals</t>
  </si>
  <si>
    <t>Yantai NUS Safina tech environmental Refinery Co. Ltd.</t>
  </si>
  <si>
    <t>Zhao Jin Mining Industry Co Ltd</t>
  </si>
  <si>
    <t>Zhao Yuan Gold Mine</t>
  </si>
  <si>
    <t>Zhao Yuan Gold Smelter of ZhongJin</t>
  </si>
  <si>
    <t>Zhao Yuan Jin Kuang</t>
  </si>
  <si>
    <t>Zhaojin Mining Industry Co., Ltd.</t>
  </si>
  <si>
    <t>zhaojinjinyinyelian</t>
  </si>
  <si>
    <t>Zhaoyuan Gold Group</t>
  </si>
  <si>
    <t>Zhongjin Gold Corporation Limited</t>
  </si>
  <si>
    <t>Zijin Kuang Ye Refinery</t>
  </si>
  <si>
    <t>Zijin Mining Industry Corporation</t>
  </si>
  <si>
    <t>Smelter not listed</t>
  </si>
  <si>
    <t>CID000092</t>
  </si>
  <si>
    <t>Changsha South Tantalum Niobium Co., Ltd.</t>
  </si>
  <si>
    <t>CID000211</t>
  </si>
  <si>
    <t>Changsha</t>
  </si>
  <si>
    <t>Changsha Southern</t>
  </si>
  <si>
    <t>CP Metals Inc.</t>
  </si>
  <si>
    <t>CID003402</t>
  </si>
  <si>
    <t>Warren</t>
  </si>
  <si>
    <t>D Block Metals, LLC</t>
  </si>
  <si>
    <t>CID002504</t>
  </si>
  <si>
    <t>Gastonia</t>
  </si>
  <si>
    <t>North Carolina</t>
  </si>
  <si>
    <t>Exotech Inc.</t>
  </si>
  <si>
    <t>CID000456</t>
  </si>
  <si>
    <t>Pompano Beach</t>
  </si>
  <si>
    <t>Florida</t>
  </si>
  <si>
    <t>F &amp; X</t>
  </si>
  <si>
    <t>F&amp;X Electro-Materials Ltd.</t>
  </si>
  <si>
    <t>CID000460</t>
  </si>
  <si>
    <t>Jiangmen</t>
  </si>
  <si>
    <t>FIR Metals &amp; Resource Ltd.</t>
  </si>
  <si>
    <t>CID002505</t>
  </si>
  <si>
    <t>Zhuzhou</t>
  </si>
  <si>
    <t>Global Advanced Metals Aizu</t>
  </si>
  <si>
    <t>CID002558</t>
  </si>
  <si>
    <t>Aizuwakamatsu</t>
  </si>
  <si>
    <t>Global Advanced Metals Boyertown</t>
  </si>
  <si>
    <t>CID002557</t>
  </si>
  <si>
    <t>Boyertown</t>
  </si>
  <si>
    <t>Guangdong Zhiyuan New Material Co., Ltd.</t>
  </si>
  <si>
    <t>CID000616</t>
  </si>
  <si>
    <t>Yingde</t>
  </si>
  <si>
    <t>H.C. Starck Co., Ltd.</t>
  </si>
  <si>
    <t>CID002544</t>
  </si>
  <si>
    <t>Map Ta Phut</t>
  </si>
  <si>
    <t>Rayong</t>
  </si>
  <si>
    <t>H.C. Starck Hermsdorf GmbH</t>
  </si>
  <si>
    <t>CID002547</t>
  </si>
  <si>
    <t>Hermsdorf</t>
  </si>
  <si>
    <t>Thüringen</t>
  </si>
  <si>
    <t>H.C. Starck Inc.</t>
  </si>
  <si>
    <t>CID002548</t>
  </si>
  <si>
    <t>Newton</t>
  </si>
  <si>
    <t>H.C. Starck Ltd.</t>
  </si>
  <si>
    <t>CID002549</t>
  </si>
  <si>
    <t>Mito</t>
  </si>
  <si>
    <t>Ibaraki</t>
  </si>
  <si>
    <t>H.C. Starck Smelting GmbH &amp; Co. KG</t>
  </si>
  <si>
    <t>CID002550</t>
  </si>
  <si>
    <t>Laufenburg</t>
  </si>
  <si>
    <t>H.C. Starck Tantalum and Niobium GmbH</t>
  </si>
  <si>
    <t>CID002545</t>
  </si>
  <si>
    <t>Goslar</t>
  </si>
  <si>
    <t>Niedersachsen</t>
  </si>
  <si>
    <t>Hengyang King Xing Lifeng New Materials Co., Ltd.</t>
  </si>
  <si>
    <t>CID002492</t>
  </si>
  <si>
    <t>Hengyang</t>
  </si>
  <si>
    <t>Jiangxi Dinghai Tantalum &amp; Niobium Co., Ltd.</t>
  </si>
  <si>
    <t>CID002512</t>
  </si>
  <si>
    <t>Fengxin</t>
  </si>
  <si>
    <t>Jiangxi Tuohong New Raw Material</t>
  </si>
  <si>
    <t>CID002842</t>
  </si>
  <si>
    <t>Yichun</t>
  </si>
  <si>
    <t>JiuJiang JinXin Nonferrous Metals Co., Ltd.</t>
  </si>
  <si>
    <t>CID000914</t>
  </si>
  <si>
    <t>Jiujiang</t>
  </si>
  <si>
    <t>Jiujiang Nonferrous Metals Smelting Company Limited</t>
  </si>
  <si>
    <t>Jiujiang Tanbre Co., Ltd.</t>
  </si>
  <si>
    <t>CID000917</t>
  </si>
  <si>
    <t>Jiujiang Zhongao Tantalum &amp; Niobium Co., Ltd.</t>
  </si>
  <si>
    <t>CID002506</t>
  </si>
  <si>
    <t>KEMET Blue Metals</t>
  </si>
  <si>
    <t>CID002539</t>
  </si>
  <si>
    <t>Matamoros</t>
  </si>
  <si>
    <t>Tamaulipas</t>
  </si>
  <si>
    <t>LSM Brasil S.A.</t>
  </si>
  <si>
    <t>CID001076</t>
  </si>
  <si>
    <t>Metallurgical Products India Pvt. Ltd. (MPIL)</t>
  </si>
  <si>
    <t>Metallurgical Products India Pvt., Ltd.</t>
  </si>
  <si>
    <t>CID001163</t>
  </si>
  <si>
    <t>District Raigad</t>
  </si>
  <si>
    <t>CID001175</t>
  </si>
  <si>
    <t>Presidente Figueiredo</t>
  </si>
  <si>
    <t>Amazonas</t>
  </si>
  <si>
    <t>Mineração Taboca S.A.</t>
  </si>
  <si>
    <t>Mineracao Taboca SA</t>
  </si>
  <si>
    <t>Mitsui Mining &amp; Smelting</t>
  </si>
  <si>
    <t>CID001192</t>
  </si>
  <si>
    <t>Omuta</t>
  </si>
  <si>
    <t>Fukuoka</t>
  </si>
  <si>
    <t>Molycorp Silmet A.S.</t>
  </si>
  <si>
    <t>NPM Silmet AS</t>
  </si>
  <si>
    <t>ESTONIA</t>
  </si>
  <si>
    <t>CID001200</t>
  </si>
  <si>
    <t>Sillamäe</t>
  </si>
  <si>
    <t>Ida-Virumaa</t>
  </si>
  <si>
    <t>Ningxia Non-Ferrous Metal Smeltery</t>
  </si>
  <si>
    <t>Ningxia Orient Tantalum Industry Co., Ltd.</t>
  </si>
  <si>
    <t>CID001277</t>
  </si>
  <si>
    <t>Shizuishan City</t>
  </si>
  <si>
    <t>Ningxia Huizi Zizhiqu</t>
  </si>
  <si>
    <t>Power Resources</t>
  </si>
  <si>
    <t>PRG Dooel</t>
  </si>
  <si>
    <t>NORTH MACEDONIA</t>
  </si>
  <si>
    <t>CID002847</t>
  </si>
  <si>
    <t>Skopje</t>
  </si>
  <si>
    <t>Power Resources Ltd.</t>
  </si>
  <si>
    <t>QuantumClean</t>
  </si>
  <si>
    <t>CID001508</t>
  </si>
  <si>
    <t>Carrollton</t>
  </si>
  <si>
    <t>Texas</t>
  </si>
  <si>
    <t>Resind Ind e Com Ltda.</t>
  </si>
  <si>
    <t>CID002707</t>
  </si>
  <si>
    <t>Resind Indústria e Comércio Ltda.</t>
  </si>
  <si>
    <t>RFH</t>
  </si>
  <si>
    <t>Yanling Jincheng Tantalum &amp; Niobium Co., Ltd.</t>
  </si>
  <si>
    <t>CID001522</t>
  </si>
  <si>
    <t>RFH Tantalum Smeltry Co., Ltd.</t>
  </si>
  <si>
    <t>Solikamsk</t>
  </si>
  <si>
    <t>Solikamsk Magnesium Works OAO</t>
  </si>
  <si>
    <t>CID001769</t>
  </si>
  <si>
    <t>Permskiy kray</t>
  </si>
  <si>
    <t>Solikamsk Metal Works</t>
  </si>
  <si>
    <t>Taki Chemical Co., Ltd.</t>
  </si>
  <si>
    <t>CID001869</t>
  </si>
  <si>
    <t>Harima</t>
  </si>
  <si>
    <t>Taki Chemicals</t>
  </si>
  <si>
    <t>Telex Metals</t>
  </si>
  <si>
    <t>CID001891</t>
  </si>
  <si>
    <t>Croydon</t>
  </si>
  <si>
    <t>ULBA</t>
  </si>
  <si>
    <t>Ulba Metallurgical Plant JSC</t>
  </si>
  <si>
    <t>CID001969</t>
  </si>
  <si>
    <t>XinXing HaoRong Electronic Material Co., Ltd.</t>
  </si>
  <si>
    <t>CID002508</t>
  </si>
  <si>
    <t>YunFu City</t>
  </si>
  <si>
    <t>Yanling Jincheng Tantalum Co., Ltd.</t>
  </si>
  <si>
    <t>Alent plc</t>
  </si>
  <si>
    <t>Alpha Metals</t>
  </si>
  <si>
    <t>Alpha Metals Korea Ltd.</t>
  </si>
  <si>
    <t>Alpha Metals Taiwan</t>
  </si>
  <si>
    <t>Brand RBT</t>
  </si>
  <si>
    <t>Chengfeng Metals Co Pte Ltd</t>
  </si>
  <si>
    <t>Chenzhou Yun Xiang mining limited liability company</t>
  </si>
  <si>
    <t>China Tin (Hechi)</t>
  </si>
  <si>
    <t>China Tin Lai Ben Smelter Co., Ltd.</t>
  </si>
  <si>
    <t>China Yunnan Tin Co Ltd.</t>
  </si>
  <si>
    <t>Cookson</t>
  </si>
  <si>
    <t>Cookson (Alpha Metals Taiwan)</t>
  </si>
  <si>
    <t>Cookson Alpha Metals (Shenzhen) Co., Ltd.</t>
  </si>
  <si>
    <t>Dowa Metaltech Co., Ltd.</t>
  </si>
  <si>
    <t>Empresa Metalúrgica Vinto</t>
  </si>
  <si>
    <t>Empressa Nacional de Fundiciones (ENAF)</t>
  </si>
  <si>
    <t>ENAF</t>
  </si>
  <si>
    <t>Estanho de Rondônia S.A.</t>
  </si>
  <si>
    <t>Funsur Smelter</t>
  </si>
  <si>
    <t>Gejiu City Datun Chengfeng Smelter</t>
  </si>
  <si>
    <t>Gejiu City Fuxiang Industry and Trade Co., Ltd.</t>
  </si>
  <si>
    <t>Gejiu Fuxiang Gongmao Co., Ltd.</t>
  </si>
  <si>
    <t>Gejiu Zi-Li</t>
  </si>
  <si>
    <t>Guang Xi Liu Xhou</t>
  </si>
  <si>
    <t>Guang Xi Liu Zhou</t>
  </si>
  <si>
    <t>GuangXi China Tin</t>
  </si>
  <si>
    <t>Guangxi Hua Shu Dan CO., LTD.</t>
  </si>
  <si>
    <t>Huichang Shun Tin Kam Industries, Ltd.</t>
  </si>
  <si>
    <t>INDONESIAN STATE TIN CORPORATION MENTOK SMELTER</t>
  </si>
  <si>
    <t>Jiangxi Nanshan</t>
  </si>
  <si>
    <t>Jiangxi Shunda Huichang Kam Tin Co., Ltd.</t>
  </si>
  <si>
    <t>Kai Union Industry and Trade Co., Ltd. (China)</t>
  </si>
  <si>
    <t>Kai Unita Trade Limited Liability Company</t>
  </si>
  <si>
    <t>Kaimeng (Gejiu) Industry and Trade Co., Ltd.</t>
  </si>
  <si>
    <t>Kundur Smelter</t>
  </si>
  <si>
    <t>Liuzhhou China Tin</t>
  </si>
  <si>
    <t>Luna Smelter, Ltd.</t>
  </si>
  <si>
    <t>RWANDA</t>
  </si>
  <si>
    <t>CID003387</t>
  </si>
  <si>
    <t>Kigali</t>
  </si>
  <si>
    <t>Ville de Kigali</t>
  </si>
  <si>
    <t>Mentok Smelter</t>
  </si>
  <si>
    <t>Metallic Materials Branch of Guangxi China Tin Group Co.,Ltd.</t>
  </si>
  <si>
    <t>MSC</t>
  </si>
  <si>
    <t>Nankang Nanshan Tin Manufactory Co., Ltd.</t>
  </si>
  <si>
    <t>Nanshan Tin Co. Ltd.</t>
  </si>
  <si>
    <t>OMSA</t>
  </si>
  <si>
    <t>Operaciones Metalúrgicas S.A.</t>
  </si>
  <si>
    <t>PT Bangka Serumpun</t>
  </si>
  <si>
    <t>CID003205</t>
  </si>
  <si>
    <t>PT Mitra Sukses Globalindo</t>
  </si>
  <si>
    <t>CID003449</t>
  </si>
  <si>
    <t>PT Tambang Timah</t>
  </si>
  <si>
    <t>Shunda Huichang Kam Tin Co., Ltd.</t>
  </si>
  <si>
    <t>Smelting Branch of Yunnan Tin Company Ltd</t>
  </si>
  <si>
    <t>Thai Solder Industry Corp., Ltd.</t>
  </si>
  <si>
    <t>Thailand Smelting &amp; Refining Co Ltd</t>
  </si>
  <si>
    <t>The Gejiu cloud new colored electrolytic</t>
  </si>
  <si>
    <t>Tin Products Manufacturing Co.LTD. of YTCL</t>
  </si>
  <si>
    <t>Toboca/ Paranapenema</t>
  </si>
  <si>
    <t>Unit Timah Kundur PT Tambang</t>
  </si>
  <si>
    <t>White Solder Metalurgia e Mineração Ltda.</t>
  </si>
  <si>
    <t>White Solder Metalurgica</t>
  </si>
  <si>
    <t>XiHai - Liuzhou China Tin Group Co ltd</t>
  </si>
  <si>
    <t>YTCL</t>
  </si>
  <si>
    <t>Yunan Gejiu Yunxin Electrolyze Limited</t>
  </si>
  <si>
    <t>Yunnan Adventure Co., Ltd.</t>
  </si>
  <si>
    <t>Yunnan Chengfeng</t>
  </si>
  <si>
    <t>YunNan Gejiu Yunxin Electrolyze Limited</t>
  </si>
  <si>
    <t>Yunnan Gejiu Zili Metallurgy Co. Ltd.</t>
  </si>
  <si>
    <t>Yunnan ride non-ferrous metal co., LTD</t>
  </si>
  <si>
    <t>Yunnan Tin Company, Ltd.</t>
  </si>
  <si>
    <t>Yunnan wind Nonferrous Metals Co., Ltd.</t>
  </si>
  <si>
    <t>Yunnan Xi YE</t>
  </si>
  <si>
    <t>Yuntinic Resources</t>
  </si>
  <si>
    <t>YUNXIN colored electrolysis Company Limited</t>
  </si>
  <si>
    <t>A.L.M.T. Corp.</t>
  </si>
  <si>
    <t>CID000004</t>
  </si>
  <si>
    <t>Toyama City</t>
  </si>
  <si>
    <t>Toyama</t>
  </si>
  <si>
    <t>A.L.M.T. TUNGSTEN Corp.</t>
  </si>
  <si>
    <t>ACL Metais Eireli</t>
  </si>
  <si>
    <t>CID002833</t>
  </si>
  <si>
    <t>Araçariguama</t>
  </si>
  <si>
    <t>Albasteel Industria e Comercio de Ligas Para Fundicao Ltd.</t>
  </si>
  <si>
    <t>CID003427</t>
  </si>
  <si>
    <t>Allied Material Corporation</t>
  </si>
  <si>
    <t>ALMT Corp</t>
  </si>
  <si>
    <t>ALMT Sumitomo Group</t>
  </si>
  <si>
    <t>Asia Tungsten Products Vietnam Ltd.</t>
  </si>
  <si>
    <t>CID002502</t>
  </si>
  <si>
    <t>Vinh Bao District</t>
  </si>
  <si>
    <t>Hai Phong</t>
  </si>
  <si>
    <t>ATI Metalworking Products</t>
  </si>
  <si>
    <t>Kennametal Huntsville</t>
  </si>
  <si>
    <t>CID000105</t>
  </si>
  <si>
    <t>Huntsville</t>
  </si>
  <si>
    <t>Alabama</t>
  </si>
  <si>
    <t>ATI Tungsten Materials</t>
  </si>
  <si>
    <t>Chaozhou Xianglu Tungsten Industry Co., Ltd.</t>
  </si>
  <si>
    <t>Guangdong Xianglu Tungsten Co., Ltd.</t>
  </si>
  <si>
    <t>CID000218</t>
  </si>
  <si>
    <t>Chenzhou Diamond Tungsten Products Co., Ltd.</t>
  </si>
  <si>
    <t>CID002513</t>
  </si>
  <si>
    <t>China Molybdenum Co., Ltd.</t>
  </si>
  <si>
    <t>CID002641</t>
  </si>
  <si>
    <t>China MuYe Tungsten Co,. Ltd.</t>
  </si>
  <si>
    <t>China National Non Ferrous</t>
  </si>
  <si>
    <t>Ganzhou Huaxing Tungsten Products Co., Ltd.</t>
  </si>
  <si>
    <t>CID000875</t>
  </si>
  <si>
    <t>Chongyi Zhangyuan Tungsten Co., Ltd.</t>
  </si>
  <si>
    <t>CID000258</t>
  </si>
  <si>
    <t>CNMC (Guangxi) PGMA Co., Ltd.</t>
  </si>
  <si>
    <t>CID000281</t>
  </si>
  <si>
    <t>Hezhou</t>
  </si>
  <si>
    <t>CID003448</t>
  </si>
  <si>
    <t>Cronimet Brasil Ltda</t>
  </si>
  <si>
    <t>CID003468</t>
  </si>
  <si>
    <t>Araquari</t>
  </si>
  <si>
    <t>Santa Catarina</t>
  </si>
  <si>
    <t>Fujian Ganmin RareMetal Co., Ltd.</t>
  </si>
  <si>
    <t>CID003401</t>
  </si>
  <si>
    <t>Longyan</t>
  </si>
  <si>
    <t>Fujian Jinxin Tungsten Co., Ltd.</t>
  </si>
  <si>
    <t>CID000499</t>
  </si>
  <si>
    <t>Yanshi</t>
  </si>
  <si>
    <t>Ganzhou Haichuang Tungsten Co., Ltd.</t>
  </si>
  <si>
    <t>CID002645</t>
  </si>
  <si>
    <t>Ganzhou Jiangwu Ferrotungsten Co., Ltd.</t>
  </si>
  <si>
    <t>CID002315</t>
  </si>
  <si>
    <t>Ganzhou Seadragon W &amp; Mo Co., Ltd.</t>
  </si>
  <si>
    <t>CID002494</t>
  </si>
  <si>
    <t>GEM Co., Ltd.</t>
  </si>
  <si>
    <t>CID003417</t>
  </si>
  <si>
    <t>Global Tungsten &amp; Powders Corp.</t>
  </si>
  <si>
    <t>CID000568</t>
  </si>
  <si>
    <t>Towanda</t>
  </si>
  <si>
    <t>GTP</t>
  </si>
  <si>
    <t>CID002542</t>
  </si>
  <si>
    <t>H.C. Starck Tungsten GmbH</t>
  </si>
  <si>
    <t>CID002541</t>
  </si>
  <si>
    <t>Han River Pelican State Alloy Co., Ltd.</t>
  </si>
  <si>
    <t>Human Chun-Chang non-ferrous Smelting &amp; Concentrating Co., Ltd.</t>
  </si>
  <si>
    <t>Hunan Chunchang Nonferrous Metals Co., Ltd.</t>
  </si>
  <si>
    <t>CID000769</t>
  </si>
  <si>
    <t>CID000766</t>
  </si>
  <si>
    <t>Hunan Chuangda Vanadium Tungsten Co., Ltd. Wuji</t>
  </si>
  <si>
    <t>CID002579</t>
  </si>
  <si>
    <t>Hunan Litian Tungsten Industry Co., Ltd.</t>
  </si>
  <si>
    <t>CID003182</t>
  </si>
  <si>
    <t>Yiyang</t>
  </si>
  <si>
    <t>Hydrometallurg, JSC</t>
  </si>
  <si>
    <t>CID002649</t>
  </si>
  <si>
    <t>Nalchik</t>
  </si>
  <si>
    <t>Kabardino-Balkarskaya Respublika</t>
  </si>
  <si>
    <t>Japan New Metals Co., Ltd.</t>
  </si>
  <si>
    <t>CID000825</t>
  </si>
  <si>
    <t>Akita City</t>
  </si>
  <si>
    <t>Jiangwu H.C. Starck Tungsten Products Co., Ltd.</t>
  </si>
  <si>
    <t>CID002551</t>
  </si>
  <si>
    <t>Jiangxi Dayu Longxintai Tungsten Co., Ltd.</t>
  </si>
  <si>
    <t>Jiangxi Xianglu Tungsten Co., Ltd.</t>
  </si>
  <si>
    <t>CID002647</t>
  </si>
  <si>
    <t>Huanglong</t>
  </si>
  <si>
    <t>Jiangxi Gan Bei Tungsten Co., Ltd.</t>
  </si>
  <si>
    <t>CID002321</t>
  </si>
  <si>
    <t>Xiushui</t>
  </si>
  <si>
    <t>Jiangxi Minmetals Gao'an Non-ferrous Metals Co., Ltd.</t>
  </si>
  <si>
    <t>CID002313</t>
  </si>
  <si>
    <t>Gao'an</t>
  </si>
  <si>
    <t>Jiangxi Tonggu Non-ferrous Metallurgical &amp; Chemical Co., Ltd.</t>
  </si>
  <si>
    <t>CID002318</t>
  </si>
  <si>
    <t>Tonggu</t>
  </si>
  <si>
    <t>Jiangxi Tungsten Co Ltd</t>
  </si>
  <si>
    <t>Jiangxi Tungsten Industry Group Co. Ltd.</t>
  </si>
  <si>
    <t>Jiangxi Xinsheng Tungsten Industry Co., Ltd.</t>
  </si>
  <si>
    <t>CID002317</t>
  </si>
  <si>
    <t>Jiangxi Yaosheng Tungsten Co., Ltd.</t>
  </si>
  <si>
    <t>CID002316</t>
  </si>
  <si>
    <t>JSC "Kirovgrad Hard Alloys Plant"</t>
  </si>
  <si>
    <t>CID003408</t>
  </si>
  <si>
    <t>Kirovgrad</t>
  </si>
  <si>
    <t>Kennametal Fallon</t>
  </si>
  <si>
    <t>CID000966</t>
  </si>
  <si>
    <t>Fallon</t>
  </si>
  <si>
    <t>Nevada</t>
  </si>
  <si>
    <t>KGETS Co., Ltd.</t>
  </si>
  <si>
    <t>CID003388</t>
  </si>
  <si>
    <t>Siheung-si</t>
  </si>
  <si>
    <t>Lianyou Metals Co., Ltd.</t>
  </si>
  <si>
    <t>CID003407</t>
  </si>
  <si>
    <t>Fangliao</t>
  </si>
  <si>
    <t>Pingtung</t>
  </si>
  <si>
    <t>Malipo Haiyu Tungsten Co., Ltd.</t>
  </si>
  <si>
    <t>CID002319</t>
  </si>
  <si>
    <t>Nanfeng Xiaozhai</t>
  </si>
  <si>
    <t>Masan Tungsten Chemical LLC (MTC)</t>
  </si>
  <si>
    <t>CID002543</t>
  </si>
  <si>
    <t>Dai Tu</t>
  </si>
  <si>
    <t>Moliren Ltd.</t>
  </si>
  <si>
    <t>CID002845</t>
  </si>
  <si>
    <t>Roshal</t>
  </si>
  <si>
    <t>Niagara Refining LLC</t>
  </si>
  <si>
    <t>CID002589</t>
  </si>
  <si>
    <t>Depew</t>
  </si>
  <si>
    <t>NPP Tyazhmetprom LLC</t>
  </si>
  <si>
    <t>CID003416</t>
  </si>
  <si>
    <t>Kopeysk</t>
  </si>
  <si>
    <t>Chelyabinskaya Oblast'</t>
  </si>
  <si>
    <t>Nui Phao H.C. Starck Tungsten Chemicals Manufacturing LLC</t>
  </si>
  <si>
    <t>Philippine Chuangxin Industrial Co., Inc.</t>
  </si>
  <si>
    <t>CID002827</t>
  </si>
  <si>
    <t>Marilao</t>
  </si>
  <si>
    <t>Bulacan</t>
  </si>
  <si>
    <t>Shaoguan Xinhai Rendan Tungsten Industry Co. Ltd</t>
  </si>
  <si>
    <t>Xinhai Rendan Shaoguan Tungsten Co., Ltd.</t>
  </si>
  <si>
    <t>CID002095</t>
  </si>
  <si>
    <t>Shaoguan</t>
  </si>
  <si>
    <t>Tejing (Vietnam) Tungsten Co., Ltd.</t>
  </si>
  <si>
    <t>CID001889</t>
  </si>
  <si>
    <t>Halong City</t>
  </si>
  <si>
    <t>Tây Ninh</t>
  </si>
  <si>
    <t>Unecha Refractory metals plant</t>
  </si>
  <si>
    <t>CID002724</t>
  </si>
  <si>
    <t>Unecha</t>
  </si>
  <si>
    <t>Bryanskaya oblast'</t>
  </si>
  <si>
    <t>WBH</t>
  </si>
  <si>
    <t>Wolfram Bergbau und Hutten AG</t>
  </si>
  <si>
    <t>CID002044</t>
  </si>
  <si>
    <t>St. Martin i-S</t>
  </si>
  <si>
    <t>Steiermark</t>
  </si>
  <si>
    <t>WBH,Wolfram [Austria]</t>
  </si>
  <si>
    <t>Wolfram Bergbau und Hütten AG</t>
  </si>
  <si>
    <t>Woltech Korea Co., Ltd.</t>
  </si>
  <si>
    <t>CID002843</t>
  </si>
  <si>
    <t>Gyeongju-si</t>
  </si>
  <si>
    <t>Gyeongsangbuk-do</t>
  </si>
  <si>
    <t>Xiamen H.C.</t>
  </si>
  <si>
    <t>Xiamen Tungsten (H.C.) Co., Ltd.</t>
  </si>
  <si>
    <t>CID002320</t>
  </si>
  <si>
    <t>Xiamen</t>
  </si>
  <si>
    <t>Xiamen Tungsten Co., Ltd.</t>
  </si>
  <si>
    <t>CID002082</t>
  </si>
  <si>
    <t>Xinfeng Huarui Tungsten &amp; Molybdenum New Material Co., Ltd.</t>
  </si>
  <si>
    <t>CID002830</t>
  </si>
  <si>
    <t>Zhangyuan Tungsten Co Ltd</t>
  </si>
  <si>
    <t>洛阳栾川钼业集团钨业有限公司</t>
  </si>
  <si>
    <t>South-East Nonferrous Metal Company Limited of Hengyang City</t>
  </si>
  <si>
    <t>CID002815</t>
  </si>
  <si>
    <t>Dear Customer,</t>
  </si>
  <si>
    <t>If you have questions or concerns, please contact IHS Markit Customer support:</t>
  </si>
  <si>
    <t>By email: content.support@ihsmarkit.com</t>
  </si>
  <si>
    <t>Thank You.</t>
  </si>
  <si>
    <t>Company Name (*):</t>
  </si>
  <si>
    <t>Conflict Minerals Reporting Template (CMRT)</t>
  </si>
  <si>
    <t>The purpose of this document is to collect sourcing information on tin, tantalum, tungsten and gold used in products</t>
  </si>
  <si>
    <t>Link to Terms &amp; Conditions</t>
  </si>
  <si>
    <t>Mandatory fields are noted with an asterisk (*).  Consult the instructions tab for guidance on how to answer each question.</t>
  </si>
  <si>
    <t>Company Information</t>
  </si>
  <si>
    <t>Declaration Scope or Class (*):</t>
  </si>
  <si>
    <t>Company Unique ID:</t>
  </si>
  <si>
    <t>Company Unique ID Authority:</t>
  </si>
  <si>
    <t>Address:</t>
  </si>
  <si>
    <t>Contact Name (*):</t>
  </si>
  <si>
    <t>Email – Contact (*):</t>
  </si>
  <si>
    <t>Phone – Contact (*):</t>
  </si>
  <si>
    <t>Authorizer (*):</t>
  </si>
  <si>
    <t>Title - Authorizer:</t>
  </si>
  <si>
    <t>Email - Authorizer (*):</t>
  </si>
  <si>
    <t>Phone - Authorizer:</t>
  </si>
  <si>
    <t>Effective Date (*):</t>
  </si>
  <si>
    <t>Answer the following questions 1 - 8 based on the declaration scope indicated above</t>
  </si>
  <si>
    <t>1) Is any 3TG intentionally added or used in the product(s) or in the production process? (*)</t>
  </si>
  <si>
    <t>Answer</t>
  </si>
  <si>
    <t>Answer the Following Questions at a Company Level</t>
  </si>
  <si>
    <t>Question</t>
  </si>
  <si>
    <t>To ensure all required fields have been populated before submitting to your customers review form for any line items highlighted in red</t>
  </si>
  <si>
    <t>Required fields remaining to be completed</t>
  </si>
  <si>
    <t>Required Fields</t>
  </si>
  <si>
    <t>Answer provided</t>
  </si>
  <si>
    <t>Notes</t>
  </si>
  <si>
    <t>Hyperlink to source</t>
  </si>
  <si>
    <t>Complete</t>
  </si>
  <si>
    <t>Provide your company name on the Declaration tab cell D8</t>
  </si>
  <si>
    <t>Select the scope of declaration on the Declaration tab cell D9</t>
  </si>
  <si>
    <t>Provide description of scope on Declaration tab cell D10</t>
  </si>
  <si>
    <t>Provide contact name in Declaration tab cell D15</t>
  </si>
  <si>
    <t>Provide a valid email for contact in Declaration tab cell D16</t>
  </si>
  <si>
    <t>Provide a phone number for contact in Declaration tab cell D17</t>
  </si>
  <si>
    <t>Provide authorized company representative contact name in Declaration tab cell D18</t>
  </si>
  <si>
    <t>Provide an email for authorized company representative on Declaration tab cell D20</t>
  </si>
  <si>
    <t>Provide date the form was completed on Declaration tab cell D22</t>
  </si>
  <si>
    <t>Declare if Tantalum is intentionally added to your products on Declaration tab cell D26</t>
  </si>
  <si>
    <t>Declare if Tin is intentionally added to your products on Declaration tab cell D27</t>
  </si>
  <si>
    <t>Declare if Gold is intentionally added to your products on Declaration tab cell D28</t>
  </si>
  <si>
    <t>Declare if Tungsten is intentionally added to your products on Declaration tab cell D29</t>
  </si>
  <si>
    <t>Declare if Tantalum is necessary to the production of your products and contained within the finished products declared in Declaration tab cell D32</t>
  </si>
  <si>
    <t>Declare if Tin is necessary to the production of your products and contained within the finished products declared in Declaration tab cell D33</t>
  </si>
  <si>
    <t>Declare if Gold is necessary to the production of your products and contained within the finished products declared in Declaration tab cell D34</t>
  </si>
  <si>
    <t>Declare if Tungsten is necessary to the production of your products and contained within the finished products declared in Declaration tab cell D35</t>
  </si>
  <si>
    <t>Declare if Tantalum used within the scope of products declared within this survey response originated from the DRC or an adjoining Country on the Declaration tab cell D38</t>
  </si>
  <si>
    <t>Declare if Tin used within the scope of products declared within this survey response originated from the DRC or an adjoining Country on the Declaration tab cell D39</t>
  </si>
  <si>
    <t>Declare if Gold used within the scope of products declared within this survey response originated from the DRC or an adjoining Country on the Declaration tab cell D40</t>
  </si>
  <si>
    <t>Declare if Tungsten used within the scope of products declared within this survey response originated from the DRC or an adjoining Country on the Declaration tab cell D41</t>
  </si>
  <si>
    <t>Declare if Tantalum used within the scope of products declared within this survey response originated from a conflict-affected and high-risk area on the Declaration tab cell D44</t>
  </si>
  <si>
    <t>Declare if Tin used within the scope of products declared within this survey response originated from a conflict-affected and high-risk area on the Declaration tab cell D45</t>
  </si>
  <si>
    <t>Declare if Gold used within the scope of products declared within this survey response originated from a conflict-affected and high-risk area on the Declaration tab cell D46</t>
  </si>
  <si>
    <t>Declare if Tungsten used within the scope of products declared within this survey response originated from a conflict-affected and high-risk area on the Declaration tab cell D47</t>
  </si>
  <si>
    <t>Declare if Tantalum used within the scope of products declared within this survey response originated entirely from a recycled or scrap source on the Declaration tab cell D44</t>
  </si>
  <si>
    <t>Declare if Tin used within the scope of products declared within this survey response originated entirely from a recycled or scrap source on the Declaration tab cell D45</t>
  </si>
  <si>
    <t>Declare if Gold used within the scope of products declared within this survey response originated entirely from a recycled or scrap source on the Declaration tab cell D46</t>
  </si>
  <si>
    <t>Declare if Tungsten used within the scope of products declared within this survey response originated entirely from a recycled or scrap source on the Declaration tab cell D47</t>
  </si>
  <si>
    <t>Provide % of completeness of supplier's smelter information on Declaration tab cell D50</t>
  </si>
  <si>
    <t>Provide % of completeness of supplier's smelter information on Declaration tab cell D51</t>
  </si>
  <si>
    <t>Provide % of completeness of supplier's smelter information on Declaration tab cell D52</t>
  </si>
  <si>
    <t>Provide % of completeness of supplier's smelter information on Declaration tab cell D53</t>
  </si>
  <si>
    <t>Declare if all smelter names have been provided in this survey response under the scope of products declared on the Declaration tab cell D56</t>
  </si>
  <si>
    <t>Declare if all smelter names have been provided in this survey response under the scope of products declared on the Declaration tab cell D57</t>
  </si>
  <si>
    <t>Declare if all smelter names have been provided in this survey response under the scope of products declared on the Declaration tab cell D58</t>
  </si>
  <si>
    <t>Declare if all smelter names have been provided in this survey response which the scope of products declared on the Declaration tab cell D59</t>
  </si>
  <si>
    <t>Declare if all applicable Tantalum smelter information has been provided on Declaration tab cell D62</t>
  </si>
  <si>
    <t>Declare if all applicable Tin smelter information has been provided on Declaration tab cell D63</t>
  </si>
  <si>
    <t>Declare if all applicable Gold smelter information has been provided on Declaration tab cell D64</t>
  </si>
  <si>
    <t>Declare if all applicable Tungsten smelter information has been provided on Declaration tab cell D65</t>
  </si>
  <si>
    <t>Answer if your company has a responsible minerals sourcing policy on the Declaration tab cell D75</t>
  </si>
  <si>
    <t>Answer if your company has made your responsible minerals sourcing policy publically available on your website on the Declaration tab cell D77</t>
  </si>
  <si>
    <t>Enter the URL in Declaration worksheet cell G77 if you answer "Yes" for question B. The format of the URL should be "www.companyname.com"</t>
  </si>
  <si>
    <t>Answer if you require your direct suppliers to source from smelters whose due diligence practices have been validated by an independent third-party audit program, like the Responsible Minerals Assurance Process, on Declaration tab cell D79</t>
  </si>
  <si>
    <t>Answer if you have implemented due diligence measures for responsible sourcing on Declaration tab cell D81</t>
  </si>
  <si>
    <t>Answer if you request your suppliers to fill out this Conflict Minerals Reporting Template on Declaration tab cell D83</t>
  </si>
  <si>
    <t>Answer if you verify responses from your suppliers against your company's expectations on Declaration tab cell D85</t>
  </si>
  <si>
    <t>Answer if your verification process includes corrective action management on Declaration tab cell D87</t>
  </si>
  <si>
    <t>Answer if you are subject to the SEC Disclosure requirement, the EU regulation or both on Declaration tab cell D89</t>
  </si>
  <si>
    <t>If applicable, provide 1 or more Products or Item Numbers this declaration applies to. From Declaration tab select hyperlink in cell 6H1 to enter Product List tab</t>
  </si>
  <si>
    <t>Provide list of tantalum smelters contributing material to supply chain on Smelter List tab</t>
  </si>
  <si>
    <t>Provide list of tin smelters contributing material to supply chain on Smelter List tab</t>
  </si>
  <si>
    <t>Provide list of gold smelters contributing material to supply chain on Smelter List tab</t>
  </si>
  <si>
    <t>Provide list of tungsten smelters contributing material to supply chain on Smelter List tab</t>
  </si>
  <si>
    <t>0</t>
  </si>
  <si>
    <t>Tin  (*)</t>
  </si>
  <si>
    <t>2) Does any 3TG remain in the product(s)? (*)</t>
  </si>
  <si>
    <t>3) Do any of the smelters in your supply chain source the 3TG from the covered countries? (SEC term, see definitions tab) (*)</t>
  </si>
  <si>
    <t>4) Do any of the smelters in your supply chain source the 3TG from conflict-affected and high-risk areas? (*)</t>
  </si>
  <si>
    <t>5) Does 100 percent of the 3TG (necessary to the functionality or production of your products) originate from recycled or scrap sources?  (*)</t>
  </si>
  <si>
    <t>6) What percentage of relevant suppliers have provided a response to your supply chain survey?  (*)</t>
  </si>
  <si>
    <t>7) Have you identified all of the smelters supplying the 3TG to your supply chain?  (*)</t>
  </si>
  <si>
    <t>8) Has all applicable smelter information received by your company been reported in this declaration?  (*)</t>
  </si>
  <si>
    <t>A. Have you established a responsible minerals sourcing policy? (*)</t>
  </si>
  <si>
    <t>B. Is your responsible minerals sourcing policy publicly available on your website? (Note – If yes, the user shall specify the URL in the comment field.) (*)</t>
  </si>
  <si>
    <t>C. Do you require your direct suppliers to source the 3TG from smelters whose due diligence practices have been validated by an independent third party audit program? (*)</t>
  </si>
  <si>
    <t>D. Have you implemented due diligence measures for responsible sourcing? (*)</t>
  </si>
  <si>
    <t>E. Does your company conduct Conflict Minerals survey(s) of your relevant supplier(s)? (*)</t>
  </si>
  <si>
    <t>F. Do you review due diligence information received from your suppliers against your company’s expectations? (*)</t>
  </si>
  <si>
    <t>G. Does your review process include corrective action management? (*)</t>
  </si>
  <si>
    <t>H. Is your company required to file an annual conflict minerals disclosure? (*)</t>
  </si>
  <si>
    <t>Description of Scope:</t>
  </si>
  <si>
    <t>No products or item numbers listed</t>
  </si>
  <si>
    <t xml:space="preserve">Tantalum  </t>
  </si>
  <si>
    <t xml:space="preserve">Tungsten  </t>
  </si>
  <si>
    <t>CamdenBoss Ltd</t>
  </si>
  <si>
    <t>Chuck Eaton</t>
  </si>
  <si>
    <t>charles.eaton@camdenboss.com</t>
  </si>
  <si>
    <t>01638 716101</t>
  </si>
  <si>
    <t>Danny Pearson</t>
  </si>
  <si>
    <t>Danny.Pearson@camdenboss.com</t>
  </si>
  <si>
    <t>Gold  (*)</t>
  </si>
  <si>
    <t>Tantalum  (*)</t>
  </si>
  <si>
    <t>Tungsten  (*)</t>
  </si>
  <si>
    <t>Recycled</t>
  </si>
  <si>
    <t>PT Babel Surya Alam Lestari</t>
  </si>
  <si>
    <t>CID001406</t>
  </si>
  <si>
    <t>PT Menara Cipta Mulia</t>
  </si>
  <si>
    <t>CID002835</t>
  </si>
  <si>
    <t>PT Prima Timah Utama</t>
  </si>
  <si>
    <t>CID001458</t>
  </si>
  <si>
    <t>PT Rajawali Rimba Perkasa</t>
  </si>
  <si>
    <t>CID003381</t>
  </si>
  <si>
    <t>PT Rajehan Ariq</t>
  </si>
  <si>
    <t>CID002593</t>
  </si>
  <si>
    <t>IHS Markit has added the following environmental document to all active parts as mentioned in the document from the STMicroelectronics as of 19-May-2020</t>
  </si>
  <si>
    <t>STMicroelectronics</t>
  </si>
  <si>
    <t>Semiconductors Products</t>
  </si>
  <si>
    <t>NL 008751171B01</t>
  </si>
  <si>
    <t>STMicroelectronics International N.V., Chemin du Champ-des-Filles 39, 1228, Plan-les-Ouates, (GENEVA), Switzerland</t>
  </si>
  <si>
    <t>Catherine PELISSONNIER (For customer requests click here : onlinesupport)</t>
  </si>
  <si>
    <t>catherine.pelissonnier@st.com</t>
  </si>
  <si>
    <t>33 (0) 4 42 68 86 08</t>
  </si>
  <si>
    <t>Laurent Orsati (For customer requests click here : onlinesupport)</t>
  </si>
  <si>
    <t>Corporate Quality - Sustainability Programs director</t>
  </si>
  <si>
    <t>laurent.orsati@st.com</t>
  </si>
  <si>
    <t>33 (0)4 76 58 66 46</t>
  </si>
  <si>
    <t>All the tantalum smelters declared are RMAP compliant</t>
  </si>
  <si>
    <t>All the tin smelters declared are RMAP compliant</t>
  </si>
  <si>
    <t>All the gold smelters declared are RMAP compliant</t>
  </si>
  <si>
    <t>All the tungsten smelters declared are RMAP compliant</t>
  </si>
  <si>
    <t>Some suppliers declare  Ta sourcing from scraps or recycled materials</t>
  </si>
  <si>
    <t>Some suppliers declare  Tin sourcing from scraps or recycled materials</t>
  </si>
  <si>
    <t>Some suppliers declare  Gold sourcing from scraps or recycled materials</t>
  </si>
  <si>
    <t>Some suppliers declare  W sourcing from scraps or recycled materials</t>
  </si>
  <si>
    <t xml:space="preserve">Based on supply chain declarations and smelters information </t>
  </si>
  <si>
    <t>www.st.com/conflict-free_minerals</t>
  </si>
  <si>
    <t>TO BEGIN:</t>
  </si>
  <si>
    <t>Link to "RMAP Conformant Smelter List"</t>
  </si>
  <si>
    <t xml:space="preserve">
Option A: If you know the Smelter Identification Number, input the number in Column A (columns B, C, E, F, G, I and J will auto-populate); D will grey out.
Option B:  If you have a Metal and Smelter Look-up name combination, complete the following steps:
Step 1. Select Metal in column B
Step 2. Select from dropdown in column C (wrong combination will trigger RED color)
Option C: If you have a Metal and Smelter Name combination, complete the following steps:
Step 1. Select Metal in column B
Step 2: Select "Smelter Not Listed" in the Smelter Look-up drop down and complete columns D &amp; E
Step 3. Enter all available smelter information in columns H through Q
(*) Mandatory fields are noted with an asterisk.
(1) Entry required when Smelter Look-up = "Smelter not listed"
NOTE: A combination of Options A, B and C may be used to complete the Smelter List.  Do not alter autopopulated cells.  All errors in the Smelter Look-up should be reported to RMI by contacting RMI@responsiblebusiness.org.</t>
  </si>
  <si>
    <t>Smelter Identification Number Input Column</t>
  </si>
  <si>
    <t>Metal (*)</t>
  </si>
  <si>
    <t>Smelter Name (1)</t>
  </si>
  <si>
    <t>Smelter Country (*)</t>
  </si>
  <si>
    <t>Smelter Identification</t>
  </si>
  <si>
    <t>Smelter Contact Name</t>
  </si>
  <si>
    <t>Smelter Contact Email</t>
  </si>
  <si>
    <t>Proposed next steps</t>
  </si>
  <si>
    <t>Name of Mine(s) or if recycled or scrap sourced, enter "recycled" or "scrap"</t>
  </si>
  <si>
    <t>Location (Country) of Mine(s) or if recycled or scrap sourced, enter "recycled" or "scrap"</t>
  </si>
  <si>
    <t>Does 100% of the smelter’s feedstock originate from recycled or scrap sources?</t>
  </si>
  <si>
    <t>Via Pitagora, 11 20016 Pero (Mi)</t>
  </si>
  <si>
    <t>Graziella Gagliardi</t>
  </si>
  <si>
    <t>graziella.gagliardi@8853.it</t>
  </si>
  <si>
    <t>Not disclosed by supplier</t>
  </si>
  <si>
    <t>Mineral sourcing not disclosed per RJC</t>
  </si>
  <si>
    <t>105 Bellows St, Warwick, RI 02888</t>
  </si>
  <si>
    <t>Lauren Faella</t>
  </si>
  <si>
    <t>lfaella@adchem.com</t>
  </si>
  <si>
    <t>Reaudit In Progress by RMI</t>
  </si>
  <si>
    <t xml:space="preserve">Some are recycled or scrap sourced but not all. </t>
  </si>
  <si>
    <t>Mineral sourcing LR,R/S based on RMAP-RMI's RCOI data</t>
  </si>
  <si>
    <t>6-15-13 Minami-cho, Fuchu-shi, Tokyo, 1830026 Japan</t>
  </si>
  <si>
    <t>Seigo Mukoyama</t>
  </si>
  <si>
    <t>smukoyama@aida-j.jp</t>
  </si>
  <si>
    <t>Validated by RMI until 04/16/2021</t>
  </si>
  <si>
    <t>Recycled, Scrap</t>
  </si>
  <si>
    <t>Mineral sourcing R/S</t>
  </si>
  <si>
    <t>Unit No: EZ-03-04, Plot No: DMCC-EZ3-04, Jumeirah Lakes Towers, Dubai, United Arab Emirates</t>
  </si>
  <si>
    <t>Jamie Belino</t>
  </si>
  <si>
    <t>jamie.belino@aletihadgold.com</t>
  </si>
  <si>
    <t>Validated by RMI until 12/16/2020</t>
  </si>
  <si>
    <t>Mineral sourcing HR, R/S based on RMAP-RMI's RCOI data</t>
  </si>
  <si>
    <t>Kanzlerstrasse 17, 75175 Pforzheim, Germany</t>
  </si>
  <si>
    <t>Karl Heinz</t>
  </si>
  <si>
    <t>karl-heinz.flach@agosi.de</t>
  </si>
  <si>
    <t>Validated by LBMA RG / RJC until 08/15/2022</t>
  </si>
  <si>
    <t>Mineral sourcing not disclosed per LBMA RG / RJC</t>
  </si>
  <si>
    <t>Almalyk, Tashkent Province, Uzbekistan</t>
  </si>
  <si>
    <t>Mr. Rustam Halilov (Export Manager)</t>
  </si>
  <si>
    <t>r.halilov@agmk.uz</t>
  </si>
  <si>
    <t>Validated by LBMA   until 07/24/2021</t>
  </si>
  <si>
    <t>LBMA Good Delivery Sourcing based on RMAP-RMI's RCOI data</t>
  </si>
  <si>
    <t>Nova Lima, Brazil</t>
  </si>
  <si>
    <t>Jose Roberto Vago</t>
  </si>
  <si>
    <t>JRVago@AngloGoldAshanti.com.br</t>
  </si>
  <si>
    <t>Validated by LBMA   until 05/01/2021</t>
  </si>
  <si>
    <t>Mineral sourcing not disclosed per LBMA RG</t>
  </si>
  <si>
    <t>Mendrisio, Ticino, Switzerland</t>
  </si>
  <si>
    <t>Christoph Wild (Co-CEO)</t>
  </si>
  <si>
    <t>christoph.wild@argor.com</t>
  </si>
  <si>
    <t>Validated by LBMA RG / RJC until 06/27/2023</t>
  </si>
  <si>
    <t>Undisclosed mine, Recycled or scrap.</t>
  </si>
  <si>
    <t>Mine located in Sweden. Recycled or scrap</t>
  </si>
  <si>
    <t>Sapia Tower 11F, 1-7-12 Marunouchi, Chiyoda-ku, Tokyo, 100-0005, Japan</t>
  </si>
  <si>
    <t>Takatsugu Motoki (Assistant General Manager)</t>
  </si>
  <si>
    <t>t-motoki@asahipretec.com</t>
  </si>
  <si>
    <t>Recycled or Scrap</t>
  </si>
  <si>
    <t>Brampton, Ontario, Canada</t>
  </si>
  <si>
    <t>David Dorris</t>
  </si>
  <si>
    <t>david.dorris@asahirefining.com</t>
  </si>
  <si>
    <t>Salt Lake City, Utah</t>
  </si>
  <si>
    <t>47 Aza Maseguchi, Kanaya Tamura-machi, Koriyama-shi, Fukushima, 963-0725, JAPAN</t>
  </si>
  <si>
    <t>Yoshimasa Uozumi</t>
  </si>
  <si>
    <t>cyuozumi@asaka.co.jp</t>
  </si>
  <si>
    <t>Validated by RMI until 03/19/2022</t>
  </si>
  <si>
    <t>SA Jewel Centre - Suite 417, 225 Main Street, Johannesburg, 2001</t>
  </si>
  <si>
    <t>William Botes (General Manager)</t>
  </si>
  <si>
    <t>william@autraders.co.za</t>
  </si>
  <si>
    <t>Validated by RJC until 05/28/2021</t>
  </si>
  <si>
    <t>Hamburg, Germany</t>
  </si>
  <si>
    <t>Steffi Greif</t>
  </si>
  <si>
    <t>s.greif@aurubis.com</t>
  </si>
  <si>
    <t>Validated by LBMA   until 02/24/2021</t>
  </si>
  <si>
    <t>#6/1, 1st Cross, 1st Stage Peenya,KIADB Main Road, Next to RTO Driving Test Track, 560 058</t>
  </si>
  <si>
    <t>Nikhil S Dhruv (Director)</t>
  </si>
  <si>
    <t>nikhil@bangalorerefinery.com</t>
  </si>
  <si>
    <t>A. Mabini St. cor. P. Ocampo St., Malate Manila, Philippines 1004
BSP- Security Plant Complex,   East Avenue, Quezon City, Philippines</t>
  </si>
  <si>
    <t>Maricel Santos (Manager - Production Planning Division), Elaine Kate Pagalilauan (Compliance/Planning)</t>
  </si>
  <si>
    <t>mcsantos@bsp.gov.ph (Maricel Santos), pagalilauanef@bsp.gov.ph (Elaine Kate Pagalilauan)</t>
  </si>
  <si>
    <t>Skelleftehamn, Skellefteå Municipality, Västerbotten County, Sweden</t>
  </si>
  <si>
    <t>Hanna Schweitz</t>
  </si>
  <si>
    <t>hanna.schweitz@boliden.com</t>
  </si>
  <si>
    <t>Validated by LBMA   until 05/27/2021</t>
  </si>
  <si>
    <t>Pforzheim, Baden-Württemberg, Germany</t>
  </si>
  <si>
    <t>Philipp Reisert, Bruno Steinmetz</t>
  </si>
  <si>
    <t>Philipp.Reisert@c-hafner.de, ph.reisert@c-hafner.de,  Bruno.Steinmetz@c-hafner.de</t>
  </si>
  <si>
    <t>Validated by LBMA RG / RJC until 03/19/2022</t>
  </si>
  <si>
    <t>LBMA Good Delivery Sourcing and RJC Sourcing based on RMAP-RMI's RCOI data</t>
  </si>
  <si>
    <t>Montréal, Quebec, Canada</t>
  </si>
  <si>
    <t>Teresa Bent</t>
  </si>
  <si>
    <t>Teresa.Bent@glencore-ca.com</t>
  </si>
  <si>
    <t>Biel-Bienne, Switzerland</t>
  </si>
  <si>
    <t>Dr. Theo Gautschi</t>
  </si>
  <si>
    <t>theo.gautschi@cmsa.ch</t>
  </si>
  <si>
    <t>Validated by RJC until 09/16/2023</t>
  </si>
  <si>
    <t>Arezzo, Italy</t>
  </si>
  <si>
    <t>Giovanni Prelazzi</t>
  </si>
  <si>
    <t>giovanni.prelazzi@chimet.com</t>
  </si>
  <si>
    <t>Validated by LBMA   until 09/07/2021</t>
  </si>
  <si>
    <t>Marunouchi Bldg. 12F, 2-4-1 Marunouchi, Chiyoda-ku, Tokyo, 100-6312, Japan</t>
  </si>
  <si>
    <t>Mr. Futoshi Sasaki</t>
  </si>
  <si>
    <t>info@chugaikogyo.co.jp</t>
  </si>
  <si>
    <t xml:space="preserve">Mineral sourcing R/S,LR, some are recycled or scrap sourced but not all. </t>
  </si>
  <si>
    <t>Im Altgefall 12 D-75181 Pforzheim Germany</t>
  </si>
  <si>
    <t>Fabian Gall</t>
  </si>
  <si>
    <t>FGall@doduco.net</t>
  </si>
  <si>
    <t>60-1 Otarube, Kosaka-machi, Kazuno-gun, Akita 017-0202 Japan</t>
  </si>
  <si>
    <t>Kishu Okuda</t>
  </si>
  <si>
    <t>okudak@dowa.co.jp</t>
  </si>
  <si>
    <t>Recycled, Scrap, mines from Huckleberry</t>
  </si>
  <si>
    <t>Mineral sourcing LR,R/S from Canada</t>
  </si>
  <si>
    <t>34-29 Dojang-ro, Chopyeong-myeon, Jincheon-gun, Chungcheongbuk-do, Korea</t>
  </si>
  <si>
    <t>Kwang Yong Yoo</t>
  </si>
  <si>
    <t>ky2715@naver.com</t>
  </si>
  <si>
    <t>Validated by RMI until 12/22/2020</t>
  </si>
  <si>
    <t>415-872 Gaekok-ri Wolgok-myeon, Gimpo, Gyongki-do 606-28 Korea</t>
  </si>
  <si>
    <t>Ms. Kang Ju Hyun</t>
  </si>
  <si>
    <t>do2845@chol.com</t>
  </si>
  <si>
    <t>Validated by RMI until 11/29/2022</t>
  </si>
  <si>
    <t>1781-3 Nitte, Honjō-shi, Saitama-ken, 367-0002 / East plant is in Saitama</t>
  </si>
  <si>
    <t>Mr. Yoshihiko Hoshikawa</t>
  </si>
  <si>
    <t>hoshikay@dowa.co.jp</t>
  </si>
  <si>
    <t>Sugisawa-96 Kosakakozan, Kosaka-machi, Kazuno-gun, Akita-ken, 017-0202</t>
  </si>
  <si>
    <t>Validated by RMI until 07/26/2021</t>
  </si>
  <si>
    <t>Mineral sourcing R/S based on RMAP-RMI's RCOI data</t>
  </si>
  <si>
    <t>1 Chome-3-1 Kaigandori, Minami-ku, Okayama-shi, Okayama-ken 702-8506 / West Plant is in Okayama</t>
  </si>
  <si>
    <t>Yuki Okada</t>
  </si>
  <si>
    <t>okaday3@dowa.co.jp, metalmine@dowa.co.jp, info@dowa-erc.co.jp</t>
  </si>
  <si>
    <t>Validated by RMI until 07/24/2021</t>
  </si>
  <si>
    <t>Plot No. 1G, Phase 1, Plot No.393-111, Jumeirah Lakes Towers, DMCC, Sheik Zayed Road, P.O. Box 24305, Dubai, UAE</t>
  </si>
  <si>
    <t>Rami Shakarchi</t>
  </si>
  <si>
    <t>rami.shakarchi@emiratesgold.ae</t>
  </si>
  <si>
    <t xml:space="preserve">Some are recycled, scrap or covered countries sourced but not all. </t>
  </si>
  <si>
    <t>Mineral sourcing LR, CC, R/S based on RMAP-RMI's RCOI data</t>
  </si>
  <si>
    <t>399 Kilvert St, Warwick, RI 02886</t>
  </si>
  <si>
    <t>Mike Gervais</t>
  </si>
  <si>
    <t>Mike@geibrefining.com</t>
  </si>
  <si>
    <t>Shanghang, Fujian, China</t>
  </si>
  <si>
    <t>Leigui Qin 雷桂琴</t>
  </si>
  <si>
    <t>zjkyir@zjky.cn</t>
  </si>
  <si>
    <t>Validated by LBMA   until 10/21/2021</t>
  </si>
  <si>
    <t>Dennigstraße 16 – 75179, Pforzheim, Germany</t>
  </si>
  <si>
    <t>Eduard Stefanescu</t>
  </si>
  <si>
    <t>stefanescued@heimerle-meule.com</t>
  </si>
  <si>
    <t>Hong Kong, 香港新界粉嶺安樂村安全街30號賀利氏科技中心</t>
  </si>
  <si>
    <t>Marc Schuetzkowski</t>
  </si>
  <si>
    <t>marc.schuetzkowski@heraeus.com</t>
  </si>
  <si>
    <t>Validated by LBMA RG / RJC until 11/24/2021</t>
  </si>
  <si>
    <t>Recycled, Scrap and mines (Philippine associated smelting &amp; Refining )</t>
  </si>
  <si>
    <t>LBMA Good Delivery Sourcing and RJC Sourcing, from various mines from Philippines, Thailand, Laos and Mineral sourcing R/S</t>
  </si>
  <si>
    <t>Yuanwuwei Road, Saihan District, Hohhot City, Inner Mongolia, Autonomous Region, China</t>
  </si>
  <si>
    <t>2274801749@qq.com</t>
  </si>
  <si>
    <t>Validated by LBMA   until 09/28/2021</t>
  </si>
  <si>
    <t>Soka, Saitama, Japan</t>
  </si>
  <si>
    <t>Tatsuto Nagata (Director)</t>
  </si>
  <si>
    <t>shizai@ifk.co.jp</t>
  </si>
  <si>
    <t>Validated by LBMA   until 06/04/2021</t>
  </si>
  <si>
    <t>LBMA Good Delivery Sourcing based on RMAP-RMI's RCOI data, and Mineral sourcing R/S</t>
  </si>
  <si>
    <t>Kuyumcukent, Istanbul, Turkey</t>
  </si>
  <si>
    <t>Cigdem Bostan</t>
  </si>
  <si>
    <t>cbostan@mygoldgram.com</t>
  </si>
  <si>
    <t>Validated by LBMA   until 10/02/2021</t>
  </si>
  <si>
    <t>Strada A, 32 – Loc. San Zeno 52100 Arezzo</t>
  </si>
  <si>
    <t>Filippo Finocchi</t>
  </si>
  <si>
    <t>filippo.finocchi@italpreziosi.it</t>
  </si>
  <si>
    <t>Validated by LBMA RG / RJC until 06/02/2021</t>
  </si>
  <si>
    <t>Osaka, Kansai, Japan</t>
  </si>
  <si>
    <t>pub@mint.go.jp</t>
  </si>
  <si>
    <t>Validated by LBMA   until 08/27/2021</t>
  </si>
  <si>
    <t>Yejin Avenue, Guixi City, Jiangxi</t>
  </si>
  <si>
    <t>Mr. Zhang</t>
  </si>
  <si>
    <t>master@jxcn.cn</t>
  </si>
  <si>
    <t>1, Lenin Str., Verkhnaya Pyshma, Sverdlovsk region, 624091</t>
  </si>
  <si>
    <t>aouralem@elem.ru</t>
  </si>
  <si>
    <t>Saganoseki, Kitaamabe District, Ōita Prefecture, Japan</t>
  </si>
  <si>
    <t>Ryosuke Tawara</t>
  </si>
  <si>
    <t>r_tawara@ppcu.co.jp</t>
  </si>
  <si>
    <t>From various mines:
Los Pelambres Mine
Collahuasi Mine
Escondida Mine
Cadia Hill &amp; Ridgeway Mines</t>
  </si>
  <si>
    <t>From Chili and Australia</t>
  </si>
  <si>
    <t>Ust-Kamenogorsk, Kazakhstan</t>
  </si>
  <si>
    <t>kazzinc@kazzinc.com</t>
  </si>
  <si>
    <t>Magna, Utah, USA</t>
  </si>
  <si>
    <t>Bill Adams</t>
  </si>
  <si>
    <t>william.adams@riotinto.com</t>
  </si>
  <si>
    <t>Validated by LBMA   until 05/28/2021</t>
  </si>
  <si>
    <t>ul. M. Skłodowskiej-Curie 48, 59-301 Lubin, Poland</t>
  </si>
  <si>
    <t>Oskar Filipowski</t>
  </si>
  <si>
    <t>Oskar.Filipowski@kghm.com</t>
  </si>
  <si>
    <t>337-26 Kashiwabara, Sayama City, Saitama Prefecture, 350-1335 Japan</t>
  </si>
  <si>
    <t>Ms. Maiko Kobayashi</t>
  </si>
  <si>
    <t>maiko.kobayashi@kojima-c.co.jp</t>
  </si>
  <si>
    <t>Mineral sourcing L1,R/S based on RMAP-RMI's RCOI data</t>
  </si>
  <si>
    <t>Young Poong B/D 142 Nonhyeon-dong, Gangnam-gu, Seoul</t>
  </si>
  <si>
    <t>Koohoi Kim</t>
  </si>
  <si>
    <t>khoikim@koreazinc.co.kr</t>
  </si>
  <si>
    <t>Mineral sourcing L1 based on RMAP-RMI's RCOI data</t>
  </si>
  <si>
    <t>195, Abdymomunova Str., Bishkek city, Postal code: 720040, The Kyrgyz Republic (KYRGYZSTAN)</t>
  </si>
  <si>
    <t>Aliya Sultanova</t>
  </si>
  <si>
    <t>sultanova@kyrgyzaltyn.kg</t>
  </si>
  <si>
    <t xml:space="preserve">Reaudit In Progress by LBMA </t>
  </si>
  <si>
    <t>C/ Prat de la creu 59-65 Esc. A 3º AD500, Andorra la Vella</t>
  </si>
  <si>
    <t>Elisabet Perez</t>
  </si>
  <si>
    <t>eperez@lorfebre.com</t>
  </si>
  <si>
    <t>Mineral sourcing L1,CC,R/S based on RMAP-RMI's RCOI data</t>
  </si>
  <si>
    <t>Onsan, Republic of Korea</t>
  </si>
  <si>
    <t>Jeong Hoon Shin</t>
  </si>
  <si>
    <t>jhshin@lsnikko.com</t>
  </si>
  <si>
    <t>From Vale,Escondida, Andia, Cuquicamata</t>
  </si>
  <si>
    <t>From Brazil and Chile</t>
  </si>
  <si>
    <t>98-13, Geonji-ro, Seo-gu, Incheon, Korea</t>
  </si>
  <si>
    <t>Mr. KW Song</t>
  </si>
  <si>
    <t>kwsong@ltmetal.co.kr</t>
  </si>
  <si>
    <t>Validated by RMI until 08/11/2023</t>
  </si>
  <si>
    <t>Rua Antonio das Chagas 1733, São Paulo, Sp, Brazil, Zip 04714-002</t>
  </si>
  <si>
    <t>Otavio Surian Matias</t>
  </si>
  <si>
    <t>Gerencia@refinadoramarsam.com.br</t>
  </si>
  <si>
    <t>Validated by RMI until 08/15/2021</t>
  </si>
  <si>
    <t>2978 Main Street, Buffalo NY 14214</t>
  </si>
  <si>
    <t>Tim Pelletier</t>
  </si>
  <si>
    <t>Timothy.Pelletier@materion.com</t>
  </si>
  <si>
    <t>Iruma, Saitama, Japan</t>
  </si>
  <si>
    <t>Mr. Takashi Yamanoi</t>
  </si>
  <si>
    <t>yamanoi-t@matsuda-sangyo.co.jp; hinshou@matsuda-sangyo.co.jp</t>
  </si>
  <si>
    <t>Recycled or scrap</t>
  </si>
  <si>
    <t>Kwai Chung, Hong Kong</t>
  </si>
  <si>
    <t>Larry Drummond</t>
  </si>
  <si>
    <t>Larry.Drummond@metalor.com</t>
  </si>
  <si>
    <t>Validated by LBMA RG / RJC until 10/02/2021</t>
  </si>
  <si>
    <t>Recycled and scrap, and from congagold ore</t>
  </si>
  <si>
    <t>From Peru and China</t>
  </si>
  <si>
    <t>Singapore City, Singapore</t>
  </si>
  <si>
    <t>Validated by LBMA RG / RJC until 02/19/2022</t>
  </si>
  <si>
    <t>Mining, recycled and scrap sources not disclosed by supplier</t>
  </si>
  <si>
    <t>LBMA Good Delivery Sourcing and RJC Sourcing not disclosed, Scrap &amp; Recycled</t>
  </si>
  <si>
    <t>Building B, 48 Dongfu Road, Suzhou Industrial Park, Jiangsu Province, P.R. China 215123</t>
  </si>
  <si>
    <t>Mr. Xiaodong Li</t>
  </si>
  <si>
    <t>xiaodong.li@metalor.com</t>
  </si>
  <si>
    <t>Validated by LBMA RG / RJC until 02/18/2022</t>
  </si>
  <si>
    <t>Marin, Neuchâtel, Switzerland</t>
  </si>
  <si>
    <t>Marco Pisino</t>
  </si>
  <si>
    <t>marco.pisino@metalor.com</t>
  </si>
  <si>
    <t>North Attleboro, Massachusetts, USA</t>
  </si>
  <si>
    <t>Torreon, Coahuila, Mexico</t>
  </si>
  <si>
    <t>Celia Ortega</t>
  </si>
  <si>
    <t>Celia_Ortega@penoles.com.mx</t>
  </si>
  <si>
    <t>Validated by LBMA   until 08/18/2021</t>
  </si>
  <si>
    <t>Naoshima, Kagaya, Japan</t>
  </si>
  <si>
    <t>Mr. Tadakazu Kagami</t>
  </si>
  <si>
    <t>tkagami@mmc.co.jp</t>
  </si>
  <si>
    <t>Validated by LBMA   until 09/29/2021</t>
  </si>
  <si>
    <t>From Copper Mountain, Escondida, Los Pelambres</t>
  </si>
  <si>
    <t>From Canada, Chile</t>
  </si>
  <si>
    <t>Takehara, Hiroshima, Japan</t>
  </si>
  <si>
    <t>Mr. Tatsuyoshi Sakada</t>
  </si>
  <si>
    <t>sakada@mitsui-kinzoku.com</t>
  </si>
  <si>
    <t>From Collahuasi, Los Pelambres, Escondida, Collahuasi</t>
  </si>
  <si>
    <t>From Chile and Australia</t>
  </si>
  <si>
    <t>Mewat, Haryana, India</t>
  </si>
  <si>
    <t>Rajesh Khosla</t>
  </si>
  <si>
    <t>rajesh.khosla@mmtcpamp.com</t>
  </si>
  <si>
    <t>The Moscow Special Alloys Processing Plant, 31 Ul. Obrucheva, Moscow 117246, Russia</t>
  </si>
  <si>
    <t>lotdel@mzss.ru</t>
  </si>
  <si>
    <t>Bahçelievler, Istanbul, Turkey</t>
  </si>
  <si>
    <t>Esat Caliskan</t>
  </si>
  <si>
    <t>esat.caliskan@nadirmetal.com.tr</t>
  </si>
  <si>
    <t>Validated by LBMA   until 08/12/2021</t>
  </si>
  <si>
    <t>210100, Navoi city, Navoi str. 27, Uzbekistan</t>
  </si>
  <si>
    <t>Mr. Beknazarov (Foreign Economic Relations Dept.), Hasan Safarov (Head of Board for Foreign Economic Relations and Marketing, State Company "Navoi Mining and Metallurgical Combinat")</t>
  </si>
  <si>
    <t>l.beknazarov@ngmk.uz</t>
  </si>
  <si>
    <t>Noda Factory,  19-2 Hayama Nodi-si Chiba-ken, Japan</t>
  </si>
  <si>
    <t>Mr. Nobutake Morita</t>
  </si>
  <si>
    <t>n.morita@material.co.jp</t>
  </si>
  <si>
    <t>Recycled and scrap</t>
  </si>
  <si>
    <t>Liesinger Flur-Gasse 4, 1230 Vienna, Austria</t>
  </si>
  <si>
    <t>Marcus Fasching</t>
  </si>
  <si>
    <t>marcus.fasching@oegussa.at</t>
  </si>
  <si>
    <t>Validated by RJC until 01/28/2021</t>
  </si>
  <si>
    <t>284 Nishinokyo-cho Nara-shi Nara Japan</t>
  </si>
  <si>
    <t>Ohura Soichiro</t>
  </si>
  <si>
    <t>ohura.soichiro@ohura.co.jp</t>
  </si>
  <si>
    <t>Validated by RMI until 04/16/2022</t>
  </si>
  <si>
    <t>Krasnoyarsk, Russian Federation</t>
  </si>
  <si>
    <t>Svetlana Chetverikova</t>
  </si>
  <si>
    <t>SChetverikova@krastsvetmet.ru</t>
  </si>
  <si>
    <t>Validated by LBMA   until 07/30/2021</t>
  </si>
  <si>
    <t>Novosibirsk Refinery Plant 103 Kirov Street, Novosibirsk 630008 Russia</t>
  </si>
  <si>
    <t>Kirill Guzenkov</t>
  </si>
  <si>
    <t>gkv@nok.ru</t>
  </si>
  <si>
    <t>Castel San Pietro, Ticino, Switzerland</t>
  </si>
  <si>
    <t>Oliver Demierre</t>
  </si>
  <si>
    <t>olivier@mks.ch</t>
  </si>
  <si>
    <t>Recycled and mines, not disclosed by supplier</t>
  </si>
  <si>
    <t>Mineral sourcing R/S and Mines not disclosed per LBMA</t>
  </si>
  <si>
    <t>Sexta Industrial 8147, Mejillones II Región</t>
  </si>
  <si>
    <t>Richard Kang</t>
  </si>
  <si>
    <t>Richard@prmchile.com</t>
  </si>
  <si>
    <t>Mineral sourcing LR based on RMAP-RMI's RCOI data</t>
  </si>
  <si>
    <t>OJSC Prioksky Non-Ferrous Metals Plant, Kasimov, Prioksky District, Ryazan region, 391303, Russia</t>
  </si>
  <si>
    <t>Vladimir Sonkin</t>
  </si>
  <si>
    <t>pzcm@zvetmet.ru</t>
  </si>
  <si>
    <t>Validated by LBMA   until 04/30/2021</t>
  </si>
  <si>
    <t>Gedung Aneka Tambang, Jl. Letjen TB Simatupang No. 1 Lingkar Selatan, Tanjung Barat, Jakarta 12530, Indonesia</t>
  </si>
  <si>
    <t>Diana Budiani Rahmawati</t>
  </si>
  <si>
    <t>diana@pttimah.co.id</t>
  </si>
  <si>
    <t>Validated by LBMA   until 01/21/2021</t>
  </si>
  <si>
    <t>La Chaux-de-Fonds, Switzerland</t>
  </si>
  <si>
    <t>Jerome Tirmarche</t>
  </si>
  <si>
    <t>jerome.tirmarche@pxgroup.com</t>
  </si>
  <si>
    <t>Germiston, South Africa</t>
  </si>
  <si>
    <t>Chris Horsley</t>
  </si>
  <si>
    <t>chrish@gold.co.za</t>
  </si>
  <si>
    <t>Validated by LBMA   until 12/16/2020</t>
  </si>
  <si>
    <t>Middenweg 7, 4782 PM Moerdijk, Netherlands</t>
  </si>
  <si>
    <t>Tobias Schmiemann</t>
  </si>
  <si>
    <t>Tobias.Schmiemann@remondis-argentia.nl</t>
  </si>
  <si>
    <t xml:space="preserve">Mineral sourcing R/S </t>
  </si>
  <si>
    <t>Ottawa, Canada</t>
  </si>
  <si>
    <t>Ms. Amanda Bartleman</t>
  </si>
  <si>
    <t>bartleman@mint.ca</t>
  </si>
  <si>
    <t>Validated by LBMA   until 05/20/2021</t>
  </si>
  <si>
    <t>Various mines not disclosed by supplier, scrap and recyclers</t>
  </si>
  <si>
    <t>145, rue du Temple | 75003 Paris | France</t>
  </si>
  <si>
    <t>Tali Nadjar</t>
  </si>
  <si>
    <t>tali.nadjar@saamp.com</t>
  </si>
  <si>
    <t>Validated by RJC until 04/28/2023</t>
  </si>
  <si>
    <t>San Zeno Strada B 1/3, Arezzo, 52100</t>
  </si>
  <si>
    <t>Francesco Ricciardi</t>
  </si>
  <si>
    <t>info@safimet.com</t>
  </si>
  <si>
    <t>Validated by RJC until 08/21/2022</t>
  </si>
  <si>
    <t>Vídeňská 104, 252 42 Vestec, Czech Republic</t>
  </si>
  <si>
    <t>Daniel Chvatal</t>
  </si>
  <si>
    <t>daniel.chvatal@safina.cz</t>
  </si>
  <si>
    <t>19B-3L Namdong Industrial Complex, Nonhyeon-dong, Incheon, Korea (facility location).  43 Hambangmoe-ro 318beon-gil, Namdong-Gu, Incheon, Korea</t>
  </si>
  <si>
    <t>Mr. KeHyun Kwon</t>
  </si>
  <si>
    <t>kwon0213@daum.net</t>
  </si>
  <si>
    <t>Recycled and Scrap</t>
  </si>
  <si>
    <t>Erzstraße 5, 09633 Halsbrücke</t>
  </si>
  <si>
    <t>Sylvia Fehse</t>
  </si>
  <si>
    <t>fehse@saxonia.de</t>
  </si>
  <si>
    <t>Mineral sourcing L1, R/S based on RMAP-RMI's RCOI data</t>
  </si>
  <si>
    <t>Madrid, Spain</t>
  </si>
  <si>
    <t>Julian Sarda</t>
  </si>
  <si>
    <t>jsarda@sempsajp.com</t>
  </si>
  <si>
    <t>Validated by LBMA RG / RJC until 10/20/2021</t>
  </si>
  <si>
    <t>Zhaoyuan City</t>
  </si>
  <si>
    <t>Cai Jiansheng 蔡建生</t>
  </si>
  <si>
    <t>zhaojinjinglian@zhaojin.cn (Cai Jiansheng), ytszjx@163@.com, zjky@zhaojin.com.cn</t>
  </si>
  <si>
    <t>From Jinchiling  Gold Mine</t>
  </si>
  <si>
    <t>From China</t>
  </si>
  <si>
    <t>13#，SMES PARK,LONG TAN DU SHI ENDUSTRY CONCENTRATIVEDEVELOPMENT ZONE, THE 2ND SECTION OF THE 3RD RING ROAD, CHENGDU</t>
  </si>
  <si>
    <t>Chen Liyang</t>
  </si>
  <si>
    <t>service@tianzegold.com</t>
  </si>
  <si>
    <t>No. 13 Gong 1st Rd. Dayuan Township, Taoyuan Country, Taiwan 33759 R.O.C.</t>
  </si>
  <si>
    <t>Serena Tsai</t>
  </si>
  <si>
    <t>serena@sing-way.com</t>
  </si>
  <si>
    <t>Validated by RMI until 08/07/2021</t>
  </si>
  <si>
    <t>Shyolkovo, Russia</t>
  </si>
  <si>
    <t>info@zavodvdm.ru</t>
  </si>
  <si>
    <t>No. 16, Gong 1st Rd., Liuying District, Tainan City, 73659 Taiwan</t>
  </si>
  <si>
    <t>Ms. Claire Lin; Ava Hsieh</t>
  </si>
  <si>
    <t>claire.lin@solartech.com.tw; avahsieh@solartech.com.tw</t>
  </si>
  <si>
    <t>Validated by LBMA   until 08/24/2021</t>
  </si>
  <si>
    <t>Toyo, Saijo, Japan</t>
  </si>
  <si>
    <t>Akira Nozaki; Seiji Kaneko</t>
  </si>
  <si>
    <t>Funsokobutsu_Kin_Kinzoku@ni.smm.co.jp (Akira Nozaki); seiji_kaneko@ni.smm.co.jp (Seiji Kaneko)</t>
  </si>
  <si>
    <t>Recycled and Scrap and mines from Morenci, Cerro Verde, Sierra Gorda, Candelaria, Ojos del Salado, Hishikari</t>
  </si>
  <si>
    <t>From United States, Peru, Chile, Japan</t>
  </si>
  <si>
    <t>143-15(Bieungdo-dong) Gunsansandan-ro, Gunsan-si, Jeollabuk-do, Korea, 573-450</t>
  </si>
  <si>
    <t>JH Ahn</t>
  </si>
  <si>
    <t>jhahn@sungeel.com</t>
  </si>
  <si>
    <t>Capolona, Italy</t>
  </si>
  <si>
    <t>tcaspa@tcaspa.com</t>
  </si>
  <si>
    <t>Validated by LBMA   until 07/21/2021</t>
  </si>
  <si>
    <t>Hiratsuka, Japan</t>
  </si>
  <si>
    <t>Ken Oka</t>
  </si>
  <si>
    <t>k-oka@ml.tanaka.co.jp</t>
  </si>
  <si>
    <t>Recycled grain gold refined by Tanaka Kikinzoku Kogyo K.K</t>
  </si>
  <si>
    <t>Laizhou, Yantai Prefecture, Shandong Province, China</t>
  </si>
  <si>
    <t>Jiang Guochang 姜国昌</t>
  </si>
  <si>
    <t>ir@sd-gold.com</t>
  </si>
  <si>
    <t>Kuki, Saitama, Japan</t>
  </si>
  <si>
    <t>Naoji Yamada</t>
  </si>
  <si>
    <t>nao-yamada@tokuriki-kanda.co.jp</t>
  </si>
  <si>
    <t>Validated by LBMA   until 05/22/2021</t>
  </si>
  <si>
    <t>A194 Street, house 1 Industrial Park Astana city, Almaty Region Republic of Kasakhstan (010000, Республика Казахстан г.Астана, р-н Алматы, Индустриальный парк, ул. А194 д.1)</t>
  </si>
  <si>
    <t>Zhanas Muratbek</t>
  </si>
  <si>
    <t>admin@taukenaltyn.kz</t>
  </si>
  <si>
    <t>Validated by LBMA   until 09/10/2021</t>
  </si>
  <si>
    <t>180 Unyong-ri, Dunpo-myeon, Asan-si, Chungcheongnam-do, South Korea</t>
  </si>
  <si>
    <t>Mr. JeUk You</t>
  </si>
  <si>
    <t>juyou@torecom.co.kr</t>
  </si>
  <si>
    <t>Dokmai, Pravet, Thailand</t>
  </si>
  <si>
    <t>Jeroen Dejonckheere</t>
  </si>
  <si>
    <t>jeroen.dejonckheere@ap.umicore.com</t>
  </si>
  <si>
    <t>Validated by RJC until 06/21/2022</t>
  </si>
  <si>
    <t>Hoboken, Belgium</t>
  </si>
  <si>
    <t>Jan Robbroeckx</t>
  </si>
  <si>
    <t>Jan.Robbroeckx@eu.umicore.com</t>
  </si>
  <si>
    <t>2781 Townline Road, Alden, NY 14004 USA</t>
  </si>
  <si>
    <t>Mr. Michael Mikolay</t>
  </si>
  <si>
    <t>MMikolay@unitedpmr.com</t>
  </si>
  <si>
    <t>Balerna, Switzerland</t>
  </si>
  <si>
    <t>Michael Mesaric</t>
  </si>
  <si>
    <t>Michael.Mesaric@valcambi.com</t>
  </si>
  <si>
    <t>Validated by LBMA RG / RJC until 12/23/2020</t>
  </si>
  <si>
    <t>Newburn, Australia</t>
  </si>
  <si>
    <t>Nathan Edwards</t>
  </si>
  <si>
    <t>Nathan.edwards@perthmint.com.au</t>
  </si>
  <si>
    <t>From Boddington Gold Mine and Bronzewing Gold Mine</t>
  </si>
  <si>
    <t>From Australia</t>
  </si>
  <si>
    <t>Schwenninger Straße 13, 75119 Pforzheim</t>
  </si>
  <si>
    <t>Stefan Helmling</t>
  </si>
  <si>
    <t>helmling@wieland-edelmetalle.de, Stefan.Helmling@wieland-edelmetalle.de</t>
  </si>
  <si>
    <t>Validated by RJC until 12/18/2022</t>
  </si>
  <si>
    <t>1090-3 Otani, Kamibun, Kagami-cho, Konan-shi</t>
  </si>
  <si>
    <t>Hiroyuki Itoigawa</t>
  </si>
  <si>
    <t>itoigawa@yamakin-gold.co.jp</t>
  </si>
  <si>
    <t>3-5-2, haslmotodai midor-ku, Sagamihara-city, Kanagawa-ken, 252-0244 Japan</t>
  </si>
  <si>
    <t>Mr. Kazuhiro Araki</t>
  </si>
  <si>
    <t>Araki@mail.yk-metal.co.jp</t>
  </si>
  <si>
    <t>Sanmenxia City, Henan, China</t>
  </si>
  <si>
    <t>zjzx@zjgold.com</t>
  </si>
  <si>
    <t>Mineral sourcing R/S,CC,HR based on RMAP-RMI's RCOI data</t>
  </si>
  <si>
    <t>Changsha South Tantalum Niobium Co., Ltd. Dagualing Village, Huangxing Town, Changsha Hunan 410129, China</t>
  </si>
  <si>
    <t>Ivy Du</t>
  </si>
  <si>
    <t>ivydu@csnftn.cn</t>
  </si>
  <si>
    <t>Mineral sourcing L1, R/S from China</t>
  </si>
  <si>
    <t>1111 Jenkins Road, Gastonia NC</t>
  </si>
  <si>
    <t>Craig Hafner</t>
  </si>
  <si>
    <t>Craig@dblockmetals.com</t>
  </si>
  <si>
    <t>Mineral sourcing LR, R/S based on RMAP-RMI's RCOI data</t>
  </si>
  <si>
    <t>Exotech, Inc., 1851 Blount Road, Pompano Beach, FL 33069 USA</t>
  </si>
  <si>
    <t>Mark Gussak</t>
  </si>
  <si>
    <t>mark@exotech.com</t>
  </si>
  <si>
    <t>Xinhui, Jiangmen, Guangdong, China</t>
  </si>
  <si>
    <t>Mr. Zheng</t>
  </si>
  <si>
    <t>xyz@uil.com.hk</t>
  </si>
  <si>
    <t>Validated by RMI until 01/13/2021</t>
  </si>
  <si>
    <t xml:space="preserve">Some are recycled, scrap, covered countries or DRC sourced but not all. </t>
  </si>
  <si>
    <t>Mineral sourcing LR, HR, DRC, CC based on RMAP-RMI's RCOI data, from China</t>
  </si>
  <si>
    <t>Jiulong Industrial Zone, Yanling, Zhuzhou, Hunnan, China
106, Building 27, Yonghong Village, Hetang District, Zhuzhou, Hunan, China</t>
  </si>
  <si>
    <t>Peter Tang</t>
  </si>
  <si>
    <t>tang396919@hotmail.com</t>
  </si>
  <si>
    <t>Mineral sourcing LR,R/S, from China</t>
  </si>
  <si>
    <t>Aizuwakamatsu, Fukushima, Japan</t>
  </si>
  <si>
    <t>Jean-Paul Meutcheho (Director of Corporate Social Responsibility)</t>
  </si>
  <si>
    <t>JMeutcheho@globaladvancedmetals.com</t>
  </si>
  <si>
    <t>Validated by RMI until 09/24/2021</t>
  </si>
  <si>
    <t>Recycled, Scrap and mines from Talison, Noventa</t>
  </si>
  <si>
    <t>1223 County Line Road, Boyertown, PA, 19512, US</t>
  </si>
  <si>
    <t>From Talison, Noventa, Tanco, proprietary</t>
  </si>
  <si>
    <t>Mineral sourcing LR, HR, CC, DRC, R/S from Rwanda, DRC, Burundi, Mozambique, Brazil, Australia</t>
  </si>
  <si>
    <t>Guangdong Zhiyuan New Material Co., Ltd. Qiaotou Town, Yingde City Guangdong Province, China</t>
  </si>
  <si>
    <t>Richard Zeng</t>
  </si>
  <si>
    <t>richard@zhiyuanm.com</t>
  </si>
  <si>
    <t>Validated by RMI until 07/01/2021</t>
  </si>
  <si>
    <t>Recycled, Scrap and mines</t>
  </si>
  <si>
    <t>Mineral sourcing LR, HR, DRC, CC, R/S based on RMAP-RMI's RCOI data</t>
  </si>
  <si>
    <t>5, I-3A Road, Map Ta Phut Industrial Estate, Rayong 21150, Thailand</t>
  </si>
  <si>
    <t>Frank Habig</t>
  </si>
  <si>
    <t>Frank.Habig@taniobis.com</t>
  </si>
  <si>
    <t>Some are recycled, scrap, Raw material is sourced from multiple conflict-free mines globally</t>
  </si>
  <si>
    <t>Mineral sourcing LR, CC, DRC, HR, from Australia, Bolivia, Brazil, Burundi, Democratic Republic of Congo, Ethiopia, India, Mozambique, Namibia, Nigeria, Rwanda, Sierra Leone, Zimbabwe</t>
  </si>
  <si>
    <t>Robert-Friese-Straße 4, 07629 Hermsdorf</t>
  </si>
  <si>
    <t>Mandy von der Goenne</t>
  </si>
  <si>
    <t>mandy.vondergoenne@taniobis.com</t>
  </si>
  <si>
    <t>45 Industrial Place, Newton, MA 02461-1951</t>
  </si>
  <si>
    <t>Mark Smolinsky</t>
  </si>
  <si>
    <t>mark.smolinsky@taniobis.com</t>
  </si>
  <si>
    <t>Recycled and scrap, and from various mines, Talison</t>
  </si>
  <si>
    <t>Mineral sourcing LR, R/S, Australia, Bolivia, Brazil, Burundi, Democratic Republic of Congo, Ethiopia, India, Mozambique, Namibia, Nigeria, Rwanda, Sierra Leone, Zimbabwe</t>
  </si>
  <si>
    <t>No. 9 Industrial Park, Hitachi Ohmiya-city, Ibaraki Pref., Japan</t>
  </si>
  <si>
    <t>Raw material is sourced from multiple conflict-free mines globally.</t>
  </si>
  <si>
    <t>Plant Rhina, Ferroweg 1, 79725 Laufenburg (Baden)</t>
  </si>
  <si>
    <t>Mineral sourcing LR, CC, DRC, HR, R/S, from Australia, Bolivia, Brazil, Burundi, Democratic Republic of Congo, Ethiopia, India, Mozambique, Namibia, Nigeria, Rwanda, Sierra Leone, Zimbabwe</t>
  </si>
  <si>
    <t>Plant Goslar, Im Schleeke 78-91, 38642 Goslar</t>
  </si>
  <si>
    <t>Recycled Materials, international supply base</t>
  </si>
  <si>
    <t>Mineral sourcing LR, CC, DRC, HR, R/S, from Ganzhou, Sarnia, Australia, Bolivia, Brazil, Burundi, Democratic Republic of Congo, Ethiopia, India, Mozambique, Namibia, Nigeria, Rwanda, Sierra Leone, Zimbabwe</t>
  </si>
  <si>
    <t>NO.1 Songjia Village, Zhuhui District, Hengyang City, Hunan Province, China</t>
  </si>
  <si>
    <t>Jiang Ying</t>
  </si>
  <si>
    <t>3377815@qq.com</t>
  </si>
  <si>
    <t xml:space="preserve">Some are sourced from covered countries but not all. </t>
  </si>
  <si>
    <t>Mineral sourcing LR, HR, CC based on RMAP-RMI's RCOI data</t>
  </si>
  <si>
    <t>NO.98hujiabian road fengxin jiangxi China</t>
  </si>
  <si>
    <t>Jocelyn Liu</t>
  </si>
  <si>
    <t>jocelynliu@qq.com</t>
  </si>
  <si>
    <t>No. 3, Chunyi Road, Industrial Park</t>
  </si>
  <si>
    <t>Mr. Huang Shuigen</t>
  </si>
  <si>
    <t>489673857@qq.com</t>
  </si>
  <si>
    <t xml:space="preserve">Some are sourced from covered countries or DRC but not all. </t>
  </si>
  <si>
    <t>226# BinJiang East Road, Jiujiang City, JiangXi Province, China</t>
  </si>
  <si>
    <t>Janny</t>
  </si>
  <si>
    <t>janny@jiujiangjx.com</t>
  </si>
  <si>
    <t>Mineral sourcing DRC, CC, HR based on RMAP-RMI's RCOI data</t>
  </si>
  <si>
    <t>No. 62, Jiuhu Road, Jiujiang City, Jiangxi 
Province, China, P.C: 332014</t>
  </si>
  <si>
    <t>Ms. Lynn Chan</t>
  </si>
  <si>
    <t>import@jjtanbre.com.cn</t>
  </si>
  <si>
    <t>Scrap and mines</t>
  </si>
  <si>
    <t>Mineral sourcing L1, L2, R/S, from Jiangxi Province</t>
  </si>
  <si>
    <t>801 East Binjiang Road, Jiujiang, Jiangxi, China</t>
  </si>
  <si>
    <t>Feng Kaishun</t>
  </si>
  <si>
    <t>tonyzatanb@qq.com</t>
  </si>
  <si>
    <t>Carlos Salazar 15, 67192 Matamoros, Tamaulipas, Mexico</t>
  </si>
  <si>
    <t>Carlota Garza</t>
  </si>
  <si>
    <t>CarlotaGarza@kemet.com</t>
  </si>
  <si>
    <t>Rodovia BR 383 Km 94, Sao Joao Del Rei, Minas Gerais, Brasil</t>
  </si>
  <si>
    <t>Sergio Hallak</t>
  </si>
  <si>
    <t>shallak@amg-br.com</t>
  </si>
  <si>
    <t>Validated by RMI until 03/29/2022</t>
  </si>
  <si>
    <t>Mettalurgical Product India Pvt. Ltd. T-27 MIDC Taloja Industiral Area District Raigad, Maharashtra, India</t>
  </si>
  <si>
    <t>Mr. Mathur Pranav</t>
  </si>
  <si>
    <t>pm@mpil.co.in</t>
  </si>
  <si>
    <t>Mineral sourcing L1, L2, R/S based on RMAP-RMI's RCOI data</t>
  </si>
  <si>
    <t>Vila Pitinga s/n, Zona Rural, Presidente Figueiredo, Brazil</t>
  </si>
  <si>
    <t>Analia Calmell del Solar Del Rio</t>
  </si>
  <si>
    <t>analia.calmelldelsolar@minsur.com</t>
  </si>
  <si>
    <t>Validated by RMI until 04/24/2021</t>
  </si>
  <si>
    <t>Mitsui Mining and Smelting Co., Ltd., 2081 Tosen, Oomuta, Fukuoka, Japan</t>
  </si>
  <si>
    <t>Ningxia Orient Tantalum Industry Co. Ltd., No. 119 Yejin Road, Dawukou District, Shizuishan City, 753000 Ningxia, China</t>
  </si>
  <si>
    <t>Mr. Chen Wu</t>
  </si>
  <si>
    <t>chenw_nniec@otic.com.cn</t>
  </si>
  <si>
    <t>Recycled and scrap, and mines from Mibra</t>
  </si>
  <si>
    <t>Mineral sourcing LR, HR, DRC, CC, R/S  based on RMAP-RMI's RCOI data, from Brazil and China</t>
  </si>
  <si>
    <t>Molycorp Silmet AS, Kesk 2, Sillamäe, Estonia</t>
  </si>
  <si>
    <t>Julia Ignatova</t>
  </si>
  <si>
    <t>j.ignatova@neomaterials.com</t>
  </si>
  <si>
    <t>Mineral sourcing HR, DRC, CC, LR based on RMAP-RMI's RCOI data</t>
  </si>
  <si>
    <t>Strchek 91B 1230, Balin Dol, North Macedonia</t>
  </si>
  <si>
    <t>Simon Harris</t>
  </si>
  <si>
    <t>simon.harris@metalysis.com</t>
  </si>
  <si>
    <t>Sourced from covered countries.</t>
  </si>
  <si>
    <t>Mineral sourcing CC based on RMAP-RMI's RCOI data</t>
  </si>
  <si>
    <t>2501 Camp Avenue, Carrollton, TX 75006 USA</t>
  </si>
  <si>
    <t>Debie Laughlin</t>
  </si>
  <si>
    <t>DLaughlin@uct.com</t>
  </si>
  <si>
    <t>Rodovia BR 265 - Km 264 - Distrido Industrial de São João Del Rei - Minas gerais, CEP: 36315-000</t>
  </si>
  <si>
    <t>Daniel Clemente</t>
  </si>
  <si>
    <t>Desenvolvimento@resind.com.br</t>
  </si>
  <si>
    <t>Validated by RMI until 05/09/2022</t>
  </si>
  <si>
    <t>Solikamsk Magnesium Works OAO, 9 Pravda Str, Solikamsk Perm Region 618541, Russia</t>
  </si>
  <si>
    <t>Mr. Andrei Kudlai (Head of Marketing)</t>
  </si>
  <si>
    <t>akudlai@smw.ru</t>
  </si>
  <si>
    <t>Validated by RMI until 10/31/2021</t>
  </si>
  <si>
    <t>Taki Chemical Co. Ltd., 346, Miyanishi, Harima-Cho, Kako-gun, Hyogo-ken, 675-0145, Japan</t>
  </si>
  <si>
    <t>Mr. Yukihiko Yoshimi</t>
  </si>
  <si>
    <t>yoshimi@takichem.co.jp</t>
  </si>
  <si>
    <t>Validated by RMI until 09/25/2021</t>
  </si>
  <si>
    <t xml:space="preserve">Some are recycled, scrap or covered countries. </t>
  </si>
  <si>
    <t>Telex Metals LLC, 105/115 Phyllis Drive, Croyden, PA 19021 USA</t>
  </si>
  <si>
    <t>Mr. Jim Maguire (General Manager)</t>
  </si>
  <si>
    <t>jim@telexmetals.com</t>
  </si>
  <si>
    <t>Validated by RMI until 09/22/2021</t>
  </si>
  <si>
    <t>Ulba Metallurgical Plant JSC, 102, Abay Ave., 070005, Ust-Kamenogorsk, Republic of Kazakhstan</t>
  </si>
  <si>
    <t>Valerie Domas</t>
  </si>
  <si>
    <t>DomasVV@ulba.kz</t>
  </si>
  <si>
    <t>Recycled and scrap, and mines</t>
  </si>
  <si>
    <t>Mineral sourcing LR, HR, CC, DRC, R/S, from Europe, USA and Japan</t>
  </si>
  <si>
    <t>Rencun Industrial Zone, Xinxing County, Yunfu City, Guangdong Province, China</t>
  </si>
  <si>
    <t>Mr. Yongqiang Wang (Vice-General Manager)</t>
  </si>
  <si>
    <t>wyq0099@163.com</t>
  </si>
  <si>
    <t>RFH Tantalum Smeltery Co., Ltd (RFH), The Medium &amp; Small Enterprises Development Area, Yanling County, Zhuzhou, Hunan, China</t>
  </si>
  <si>
    <t>Mr. Liu Ming</t>
  </si>
  <si>
    <t>liu_ming@richwinchina.com</t>
  </si>
  <si>
    <t>4100 Sixth Avenue, Altoona PA 16602</t>
  </si>
  <si>
    <t>Dan Weaver</t>
  </si>
  <si>
    <t>dweaver@alent.com</t>
  </si>
  <si>
    <t>Mineral sourcing LR, R/S, Recycled</t>
  </si>
  <si>
    <t>Shegutian Team, Xiadu Village, Qiaokou Town, Suxianqiao District, Chenzhou, Hunnan / City province or state postal code: 650018, KUNMING</t>
  </si>
  <si>
    <t>Wei Yang</t>
  </si>
  <si>
    <t>yangwei2907@163.com</t>
  </si>
  <si>
    <t>Validated by RMI until 07/10/2021</t>
  </si>
  <si>
    <t>Smelting Chemical Industry Park, Jinding Industry Park, Linxi county, Chifeng city, Inner Mongolia</t>
  </si>
  <si>
    <t>Mr. Zhao Lizhi (Sale Director)</t>
  </si>
  <si>
    <t>406815194@qq.com; 15248671457@djzxy.com</t>
  </si>
  <si>
    <t>Validated by RMI until 12/12/2021</t>
  </si>
  <si>
    <t>Henan Industry Zone, Xinbin District, Laibin City, GuangXi Province, China</t>
  </si>
  <si>
    <t>Liu Bing</t>
  </si>
  <si>
    <t>ice8417733@163.com</t>
  </si>
  <si>
    <t>Laibin &amp; Liuzhou China</t>
  </si>
  <si>
    <t>Mineral sourcing L1, from China</t>
  </si>
  <si>
    <t>Road Oruro to Cala Cala, km 7.5, Bolivia</t>
  </si>
  <si>
    <t>Marcelo Cespedes</t>
  </si>
  <si>
    <t>marcelo.cespedes@vinto.gob.bo</t>
  </si>
  <si>
    <t>ul. Strefowa 13, 39-442 Chmielów, Poland</t>
  </si>
  <si>
    <t>Paweł Kupiec (Operations Manager)</t>
  </si>
  <si>
    <t>p.kupiec@fenixmetals.com</t>
  </si>
  <si>
    <t>Ba Bao Shu Industry Park, Zha Dian Town, Gejiu City, Honghe, Yunnan Province</t>
  </si>
  <si>
    <t>Kou Jingjing</t>
  </si>
  <si>
    <t>1553724507@qq.com</t>
  </si>
  <si>
    <t>Jijie Town</t>
  </si>
  <si>
    <t>Wu Jin</t>
  </si>
  <si>
    <t>wu@gejiumetal.com</t>
  </si>
  <si>
    <t>Gejiu,Yunnan</t>
  </si>
  <si>
    <t>301, Building 2, 73-1, Zhongshan Road, Gejiu, Yunnan, China</t>
  </si>
  <si>
    <t>Mr. Chen</t>
  </si>
  <si>
    <t>gjyxys@126.com</t>
  </si>
  <si>
    <t>Huhudu, Gejiu, Honghezizhizhou, Yunnan</t>
  </si>
  <si>
    <t>Ms. Yin Huizhen</t>
  </si>
  <si>
    <t>574247278@qq.com</t>
  </si>
  <si>
    <t>Wugong Longshan Laohu Guxiang Village 1, Chaoan Zone of Chaozhou, Guangdong</t>
  </si>
  <si>
    <t>Ying Yan</t>
  </si>
  <si>
    <t>36739603@qq.com</t>
  </si>
  <si>
    <t>Xishanping Industrial Park, Guilin City, Guanyang County, Guangxi</t>
  </si>
  <si>
    <t>Wen Zhun 文淮 (Finance Manager)</t>
  </si>
  <si>
    <t>1426376297@qq.com</t>
  </si>
  <si>
    <t>Validated by RMI until 01/21/2021</t>
  </si>
  <si>
    <t>Jiu Er Industrial Area, Jun Men Ling Town, HuiChang County, Ganzhou City, Jiangxi Province, China</t>
  </si>
  <si>
    <t>Mr. Peng Xu</t>
  </si>
  <si>
    <t>470977527@qq.com</t>
  </si>
  <si>
    <t>Validated by RMI until 05/17/2022</t>
  </si>
  <si>
    <t>Huichang County, Jiangxi Ganzhou</t>
  </si>
  <si>
    <t>Mr. Xie Jinja; Wennie Wen</t>
  </si>
  <si>
    <t>353192154@qq.com (Mr. Xie Jinja); hcjsdxy@163.com (Wennie Wen)</t>
  </si>
  <si>
    <t>Validated by RMI until 06/26/2021</t>
  </si>
  <si>
    <t>Nan Kang Industrial Park, Ganzhou, Jiangxi Province, China, 341413</t>
  </si>
  <si>
    <t>Xiaoting Xie</t>
  </si>
  <si>
    <t>1296619795@qq.com</t>
  </si>
  <si>
    <t>Karuruma-Jabana, Kigali, Rwanda</t>
  </si>
  <si>
    <t>Olena Wiaderna</t>
  </si>
  <si>
    <t>olena.wiaderna@lunasmelter.com</t>
  </si>
  <si>
    <t>Mineral sourcing CC, HR based on RMAP-RMI's RCOI data</t>
  </si>
  <si>
    <t>Concentration area, Xinshi Industrial Park, Bowang District, Ma'anshan City, Anhui Province</t>
  </si>
  <si>
    <t>Ms. Liu Huan</t>
  </si>
  <si>
    <t>164600879@qq.com</t>
  </si>
  <si>
    <t>Av. Joao Ferreira Penna, 281 Distrito industrial III, CEP 14707-202 Bebedouro, Sao Paulo, Brazil</t>
  </si>
  <si>
    <t>Fernando Junior</t>
  </si>
  <si>
    <t>fernandojunior@magnusmetais.com.br</t>
  </si>
  <si>
    <t>Validated by RMI until 05/09/2021</t>
  </si>
  <si>
    <t>12 Jalan Pantai, 12000 Butterworth, Penang, Malaysia</t>
  </si>
  <si>
    <t>Raveentiran Krishnan</t>
  </si>
  <si>
    <t>raveentiran@msmelt.com</t>
  </si>
  <si>
    <t>From Rahman Hydraulic Tin Sdn. Bhd. and various mines</t>
  </si>
  <si>
    <t>Mineral sourcing L1, CC, DRC, R/S from Burundi,Rwanda,Uganda,Malaysia</t>
  </si>
  <si>
    <t>Rua Curimatã, 2324  Ariquemes-RO Brazil CEP: 76870-229</t>
  </si>
  <si>
    <t>Ivan Cardoso</t>
  </si>
  <si>
    <t>pcp.ro@meltmetais.com.br</t>
  </si>
  <si>
    <t>Validated by RMI until 11/06/2021</t>
  </si>
  <si>
    <t>2368 East Enterprise Parkway, Twinsburg, OH 44087</t>
  </si>
  <si>
    <t>Eric Ozan</t>
  </si>
  <si>
    <t>EOZAN@metallicresources.com</t>
  </si>
  <si>
    <t>Validated by RMI until 02/26/2021</t>
  </si>
  <si>
    <t>Nieuwe Dreef 33, Beerse, Belgium</t>
  </si>
  <si>
    <t>Inge Hofkens</t>
  </si>
  <si>
    <t>Inge.Hofkens@metallo.com</t>
  </si>
  <si>
    <t>Barrio Arene, 20 - 48640 Berango Vizcaya, Spain</t>
  </si>
  <si>
    <t>Validated by RMI until 09/01/2021</t>
  </si>
  <si>
    <t>Estrada dos Romeiros, Km 49, Bairro Guarapiranga, Pirapora do Bom Jesus City, São Paulo State, Brazil</t>
  </si>
  <si>
    <t>From Minerarco Pitinga</t>
  </si>
  <si>
    <t>Mineral sourcing L1 from Brazil</t>
  </si>
  <si>
    <t>Panamericana Highway, Km 238, Pisco-Ica, Perú</t>
  </si>
  <si>
    <t>Mr. Jose Ore Rivera</t>
  </si>
  <si>
    <t>Jose.Ore@minsur.com</t>
  </si>
  <si>
    <t>Validated by RMI until 03/07/2021</t>
  </si>
  <si>
    <t>From San Rafael, Puno</t>
  </si>
  <si>
    <t>Mineral sourcing L1, from Peru</t>
  </si>
  <si>
    <t>985-1, Kuchiganaya, Ikuno-cho, Asago-city, Hyogo Pref. 679-3301 JAPAN</t>
  </si>
  <si>
    <t>Validated by RMI until 04/25/2021</t>
  </si>
  <si>
    <t>Pinthong Industrial Estate, 789/101 Moo 1, Nongkoh-Laemchabang Road, Nongkham, Sriracha, Chonburi 20230, Thailand</t>
  </si>
  <si>
    <t>Ms. Orawan Suapa</t>
  </si>
  <si>
    <t>rmi@omthai.co.th</t>
  </si>
  <si>
    <t>Validated by RMI until 10/01/2022</t>
  </si>
  <si>
    <t>Phase 3 Block 15-A Lot 1, Cavite Economic Zone, 4106 Rosario Cavite, Philippines</t>
  </si>
  <si>
    <t>Ms. Vangie Punongbayan</t>
  </si>
  <si>
    <t>eb.punongbayan@omp.com.ph</t>
  </si>
  <si>
    <t>Operaciones Metalúrgicas SA Km. 3.5 Carretera a Capachos, Zona Industrial Huajara, Oruro, Bolivia</t>
  </si>
  <si>
    <t>Mariano Pero (General Manager)</t>
  </si>
  <si>
    <t>mpero@omsabo.com</t>
  </si>
  <si>
    <t>Validated by RMI until 10/25/2021</t>
  </si>
  <si>
    <t>Mineral sourcing LR from Bolivia</t>
  </si>
  <si>
    <t>Jl. TPA Lingkungan Kenanga Permai Kelurahan Kenanga, Kecamatan Sungailiat, Kabupaten Bangka, Propinsi Kepulauan Kepulauan Bangka Belitung</t>
  </si>
  <si>
    <t>Isa Suhardiman</t>
  </si>
  <si>
    <t>isa.suhardiman@gmail.com</t>
  </si>
  <si>
    <t>From Sungailiat</t>
  </si>
  <si>
    <t>Mineral sourcing LR from Bangka</t>
  </si>
  <si>
    <t>Kawasan Industri san Pelabuhan Jelitik Sunailiat, Kepulauan Bangka Belitung Province</t>
  </si>
  <si>
    <t>Mr. Sam Chandra</t>
  </si>
  <si>
    <t>sam@atdmmj.com</t>
  </si>
  <si>
    <t>Validated by RMI until 12/24/2021</t>
  </si>
  <si>
    <t>Jl.Ketapang, Kawasan Industri, Kota Pangkalpinang</t>
  </si>
  <si>
    <t>Jenni Kusmiadi</t>
  </si>
  <si>
    <t>jennikusmiadi@yahoo.co.id</t>
  </si>
  <si>
    <t>Validated by RMI until 11/30/2021</t>
  </si>
  <si>
    <t>Mineral sourcing not disclosed</t>
  </si>
  <si>
    <t>Komplek Industri dan Pelabuhan Air Kantung, Jelitik Kecamatan Sungailiat, Kabupaten Bangka, Propinsi Kepulauan Bangka Belitung</t>
  </si>
  <si>
    <t>Mr. Muhammed Fitriansyah</t>
  </si>
  <si>
    <t>mfitriansyah@gmail.com</t>
  </si>
  <si>
    <t>Blok Mapur-Cit, Blok Bemban Utara, Blok Kepuh Utara</t>
  </si>
  <si>
    <t>Mineral sourcing LR from Kab. Bangka, Indonesia/ Kab. Bangka Tengah, Indonesia</t>
  </si>
  <si>
    <t>Jl. Kawasan Industri Jelitik, Kec. Sungailiat, Kab., Bangka, Provinsi Kepulauan, Kepulauan Bangka Belitung , Indonesia</t>
  </si>
  <si>
    <t>Andy Antofat</t>
  </si>
  <si>
    <t>andy.antofat@dominiontin.com</t>
  </si>
  <si>
    <t>Validated by RMI until 08/31/2021</t>
  </si>
  <si>
    <t>Bangaka Tin</t>
  </si>
  <si>
    <t>Mineral sourcing LR, from Indonesia</t>
  </si>
  <si>
    <t>Hang Tuah Road No. 4 Prayun, Tanjung Balai Karimun regional,Kepulauan Riau Province</t>
  </si>
  <si>
    <t>Ahmad Fajri Akhinov</t>
  </si>
  <si>
    <t>ahmad.fajri@pttimah.co.id</t>
  </si>
  <si>
    <t>Validated by RMI until 09/05/2021</t>
  </si>
  <si>
    <t>PT Timah (Persero) Tbk Kundur,Singkep,Riau Islands</t>
  </si>
  <si>
    <t>RAYA TIMAH ROAD NUMBER 1 MENTOK, WEST BANGKA, BANGKA BELITUNG ISLANDS PROVINCE</t>
  </si>
  <si>
    <t>Bangka &amp; Belitung Mines</t>
  </si>
  <si>
    <t>No. 1-1, Lane 139, Gong 5th Rd., Lin 39, Wulin Village, 
Longtan Shiang Taoyuang, Taiwan</t>
  </si>
  <si>
    <t>Ariel</t>
  </si>
  <si>
    <t>rdh_49@rdh.com.tw</t>
  </si>
  <si>
    <t>Jl.Manggar Tengah RT.016B/RW.005 Kelekak Datuk , Desa Badau - Kecamatan Badau</t>
  </si>
  <si>
    <t>Badau</t>
  </si>
  <si>
    <t>Rudy Sumarli</t>
  </si>
  <si>
    <t>babelsuryaalamlestari@gmail.com</t>
  </si>
  <si>
    <t>Dusun Padang RT07, Desa Mentawak, Kecamatan Kelapa Kampit, Provinsi Kepulauan Kepulauan Bangka Belitung, Indonesia</t>
  </si>
  <si>
    <t>Mentawak</t>
  </si>
  <si>
    <t>Mr. Achmad Albani</t>
  </si>
  <si>
    <t>aa.achmad@yahoo.com</t>
  </si>
  <si>
    <t>Jl. Ketapang RT.19/12 Kel. Air Itam Kec. Bukit Intan Pangkal Pinang Provinsi Kepulauan Kepulauan Bangka Belitung</t>
  </si>
  <si>
    <t>Pangkal Pinang</t>
  </si>
  <si>
    <t>Santi</t>
  </si>
  <si>
    <t>primatimah@yahoo.com</t>
  </si>
  <si>
    <t>Validated by RMI until 01/18/2022</t>
  </si>
  <si>
    <t>Desa Pasir Putih, Kecamatan Tukak Sadai, Kabupaten Bangka Selatan, Bangka Belitung</t>
  </si>
  <si>
    <t>Tukak Sadai</t>
  </si>
  <si>
    <t>Danny Widjaya</t>
  </si>
  <si>
    <t>rajawalirimbaperkasa@gmail.com</t>
  </si>
  <si>
    <t>JL. AIR MAWAR DALAM BUKIT INTAN, PANGKAL PINANG, PROPINSI BANGKA BELITUNG</t>
  </si>
  <si>
    <t>Darmansyah (Manager)</t>
  </si>
  <si>
    <t>darmansyah919@gmail.com, syahdarman87@yahoo.co.id</t>
  </si>
  <si>
    <t>CID002848</t>
  </si>
  <si>
    <t>Gejiu Fengming Metallurgy Chemical Plant</t>
  </si>
  <si>
    <t>Lao Hu Shan Yao, Jijie Town, Gejiu, Yunnan</t>
  </si>
  <si>
    <t xml:space="preserve">Ms. Li Chunhui </t>
  </si>
  <si>
    <t>hh6822@163.com</t>
  </si>
  <si>
    <t>Av. Joao Ferreira Penna, 281 Distrito industrial III,  CEP 14707-202 Bebedouro, Sao Paulo, Brazil</t>
  </si>
  <si>
    <t>Paulo Toledo</t>
  </si>
  <si>
    <t>paulotoledo@softmetais.com.br</t>
  </si>
  <si>
    <t>Validated by RMI until 04/11/2022</t>
  </si>
  <si>
    <t>3/2 Street, Thai Nguyen, Thai Nguyen</t>
  </si>
  <si>
    <t>Le Van Kien</t>
  </si>
  <si>
    <t>lekien75@gmail.com</t>
  </si>
  <si>
    <t>Mineral sourcing L1 from Thailand</t>
  </si>
  <si>
    <t>Thailand Smelting and Refining Co. Ltd.
80 Moo 8, Sakdidej Road, T. Vichit, A. Muang, 
Phuket 83000, THAILAND</t>
  </si>
  <si>
    <t>Mr. Warit Choovaree (Commercial Supply &amp; Purchasing Manager)</t>
  </si>
  <si>
    <t>warit@thaisarco.com</t>
  </si>
  <si>
    <t xml:space="preserve"> PT Sumber Jaya Indah,Bluestone Mine Tasmania,Kalonta Mine,Heinda Mines</t>
  </si>
  <si>
    <t>Mineral sourcing LR, CC, HR, DRC, R/S from Australia, Brazil, Bolivia, China, Laos, Myanmar, Morocco, Peru, Portugal, Vietnam, Rwanda and DRC</t>
  </si>
  <si>
    <t>905 Fern Hill Road, West Chester, PA 19380</t>
  </si>
  <si>
    <t>Ben Etherington</t>
  </si>
  <si>
    <t>ben@nathantrotter.com</t>
  </si>
  <si>
    <t>Validated by RMI until 08/25/2022</t>
  </si>
  <si>
    <t>Highway BR 421, KM 1,1 – Ariquemes – Rondonia - Brazil</t>
  </si>
  <si>
    <t>Paulo Amparo</t>
  </si>
  <si>
    <t>gerentegeral.rp@whitesolder.com.br</t>
  </si>
  <si>
    <t>Validated by RMI until 03/20/2021</t>
  </si>
  <si>
    <t>Private Mines in the Ariquemes Rondonia region of Brazil</t>
  </si>
  <si>
    <t>Mineral sourcing L1, from Brazil</t>
  </si>
  <si>
    <t>Datun, Gejiu City, Yunnan, China P.R.</t>
  </si>
  <si>
    <t>Mr. Zhou Xiaobin</t>
  </si>
  <si>
    <t>zxb4495@sina.com</t>
  </si>
  <si>
    <t>From Cheng Feng, Gejiu Yunnan</t>
  </si>
  <si>
    <t>No. 1 Smelting Road, Jinhu West Road, Gejiu Yunnan, China</t>
  </si>
  <si>
    <t>Mr. Zhang Peng</t>
  </si>
  <si>
    <t>ytczp@126.com</t>
  </si>
  <si>
    <t>From Gejiu Laochang Tin Mine, Song Shujiao Tin Mine</t>
  </si>
  <si>
    <t>Mineral sourcing L1,R/S, from China</t>
  </si>
  <si>
    <t>Babaoshu, Zhadian, Jijie Town, Gejiu, Honghe State, Yunnan Province</t>
  </si>
  <si>
    <t>Li Haiying</t>
  </si>
  <si>
    <t>745992996@qq.com</t>
  </si>
  <si>
    <t>1-11-11 Shiba Minato-Ku, Tokyo 105-0014, Japan</t>
  </si>
  <si>
    <t>Daiki Kuwahara</t>
  </si>
  <si>
    <t>d-kuwahara@ml.allied-material.co.jp</t>
  </si>
  <si>
    <t>Validated by RMI until 06/13/2021</t>
  </si>
  <si>
    <t>Minerals sourcing from R/S and Mined, based on RMAP-RMI's RCOI data</t>
  </si>
  <si>
    <t>RUA SÃO MARCOS, 237 DISTRITO INDUSTRIAL</t>
  </si>
  <si>
    <t>Yuri Darian</t>
  </si>
  <si>
    <t>aclmetais@aclmetais.com.br</t>
  </si>
  <si>
    <t>Validated by RMI until 08/28/2021</t>
  </si>
  <si>
    <t>Plot CN 06 Tan Tien Industrial Zone, Vinh Bao District, Hai Phong, Vietnam</t>
  </si>
  <si>
    <t>Ms. Li Mei (Tracy) Luo</t>
  </si>
  <si>
    <t>tracy_llm@aliyun.com</t>
  </si>
  <si>
    <t xml:space="preserve">Some are sourced from DRC but not all. </t>
  </si>
  <si>
    <t>Mineral sourcing L1, CC, DRC based on RMAP-RMI's RCOI data</t>
  </si>
  <si>
    <t>Sizhuyuan, Suxian District, Chenzhou City, Hunan Province, China</t>
  </si>
  <si>
    <t>Miss Qi Yin</t>
  </si>
  <si>
    <t>qiyin@minmetals.com</t>
  </si>
  <si>
    <t>Validated by RMI until 05/23/2022</t>
  </si>
  <si>
    <t>Recycled, Scrap and mines not disclosed by supplier</t>
  </si>
  <si>
    <t>341300, Taxia Chongyi, Ganzhou, Jiangxi province, China</t>
  </si>
  <si>
    <t>Wubing</t>
  </si>
  <si>
    <t>export1@zy-tungsten.com</t>
  </si>
  <si>
    <t>Validated by RMI until 05/18/2021</t>
  </si>
  <si>
    <t>From Taoxikeng Tungsten Industry Mine</t>
  </si>
  <si>
    <t>Mineral sourcing from China</t>
  </si>
  <si>
    <t>Sheshan Village, Nanyang Industrial Zone, Shanghang County, Longyan City, Fujian Province</t>
  </si>
  <si>
    <t>Xinyu Liao</t>
  </si>
  <si>
    <t>31832399@qq.com</t>
  </si>
  <si>
    <t>NO.1 Jinxin Road, Yanshi Town, Longyan, Fujian, China</t>
  </si>
  <si>
    <t>Nick</t>
  </si>
  <si>
    <t>nizhihongwork@foxmail.com</t>
  </si>
  <si>
    <t>Validated by RMI until 07/01/2022</t>
  </si>
  <si>
    <t>No10, Wenqing Road, Zhanggong District, Ganzhou, Jiangxi</t>
  </si>
  <si>
    <t>Ms. Huang</t>
  </si>
  <si>
    <t>13426541408@126.com</t>
  </si>
  <si>
    <t>NO.58 Mafangxia, Ganzhou, Jiangxi, China</t>
  </si>
  <si>
    <t>LI QI MEI</t>
  </si>
  <si>
    <t>dept1@sino-tungsten.com</t>
  </si>
  <si>
    <t>Validated by RMI until 05/21/2023</t>
  </si>
  <si>
    <t>From Ganzhou</t>
  </si>
  <si>
    <t>Ganxian Hongjin Industry Zone 2nd Stage, Ganzhou Jiangxi, China</t>
  </si>
  <si>
    <t>Vincent Lau</t>
  </si>
  <si>
    <t>23026897@qq.com</t>
  </si>
  <si>
    <t>Validated by RMI until 02/07/2021</t>
  </si>
  <si>
    <t>No. 45 Dongyongshan Road, Ganzhou City, Jiangzi Province, China</t>
  </si>
  <si>
    <t>Nancy Zhang</t>
  </si>
  <si>
    <t>nancy@sinda-tungsten.com</t>
  </si>
  <si>
    <t>From Ganzhou Grand Metals Minerals Industry Co,.Ltd.and Ganzhou Haixin Tungsten Product Ltd</t>
  </si>
  <si>
    <t>1 Hawes St, Towanda, PA 18848, USA
2. Bldg. #2 22 E 7th St, Watsontown, PA, USA</t>
  </si>
  <si>
    <t>Karin Laursen</t>
  </si>
  <si>
    <t>karin.laursen@globaltungsten.com</t>
  </si>
  <si>
    <t>Mineral sourcing R/S, CC and Mined based on RMAP-RMI's RCOI data</t>
  </si>
  <si>
    <t>Guantang Ind. Zone Chaozhou Guangdong China    PC: 515633</t>
  </si>
  <si>
    <t>Mr. Ryan Ding</t>
  </si>
  <si>
    <t>dsj@xl-tungsten.com</t>
  </si>
  <si>
    <t>Dr. Markus Zumdick</t>
  </si>
  <si>
    <t>markus.zumdick@hcstarck.com</t>
  </si>
  <si>
    <t>Mineral sourcing R/S and Mined not disclosed</t>
  </si>
  <si>
    <t>Validated by RMI until 05/04/2021</t>
  </si>
  <si>
    <t>Mineral sourcing R/S and Mined  from Australia, Bolivia, Canada, Portugal, Russia, Spain, Vietnam.</t>
  </si>
  <si>
    <t>Guanzhuang Town, Yuanling, Hunan, China</t>
  </si>
  <si>
    <t>Cici</t>
  </si>
  <si>
    <t>7231684@qq.com</t>
  </si>
  <si>
    <t>Hengyang, Hunan, China</t>
  </si>
  <si>
    <t>Yang Mei (Vice General Manager)</t>
  </si>
  <si>
    <t>yangmei@hengdong-wolfram.com</t>
  </si>
  <si>
    <t>No. 148 Xiaoxia Road, Xintang Town, Hengdong, Hengyang Hunan, China</t>
  </si>
  <si>
    <t>Mr. Shan Wenzhi</t>
  </si>
  <si>
    <t>ccxyswz@sina.com</t>
  </si>
  <si>
    <t>Validated by RMI until 12/26/2021</t>
  </si>
  <si>
    <t>From:
1. Jiangxi Minmetals non-ferrous Pioneer Metals Corporation
2. Hunan Chunchang Nonferrous Metals Co.,Ltd</t>
  </si>
  <si>
    <t>Gaoming Industrial Zone, Yiyang City, China 410000</t>
  </si>
  <si>
    <t>Mr. Changchun Long</t>
  </si>
  <si>
    <t>td04@ltgf168.com</t>
  </si>
  <si>
    <t>Mineral sourcing R/S and Mined based on RMAP-RMI's RCOI data</t>
  </si>
  <si>
    <t>Nalchik, the Kabardino-Balkar Republic, Russia</t>
  </si>
  <si>
    <t>Leonid Perevalov</t>
  </si>
  <si>
    <t>perevalov@wolframcompany.ru</t>
  </si>
  <si>
    <t>Validated by RMI until 06/26/2022</t>
  </si>
  <si>
    <t>1-6-64 Sennari-cho Toyonaka, Osaka 561-0829 Japan</t>
  </si>
  <si>
    <t>Mr. Akira Kawaguchi</t>
  </si>
  <si>
    <t>akawaguc@jnm.co.jp</t>
  </si>
  <si>
    <t>Ganzhou City, Jiangxi Province, P.R.China</t>
  </si>
  <si>
    <t>Chang Yuzhong</t>
  </si>
  <si>
    <t>dept1@cniecjx.com.cn</t>
  </si>
  <si>
    <t>Validated by RMI until 05/21/2022</t>
  </si>
  <si>
    <t>From Jiangwu H.C. Starck Tungsten Products Co,.Ltd.</t>
  </si>
  <si>
    <t>WuDu Industrial Park,Xiushui County,Jiangxi Province</t>
  </si>
  <si>
    <t>Jiasheng Yu</t>
  </si>
  <si>
    <t>yjstungsten@163.com</t>
  </si>
  <si>
    <t>Sunrise Project Area of Xiushui Industrial Park, Tonggu, Yichun, Jiangxi, China</t>
  </si>
  <si>
    <t>Validated by RMI until 05/07/2022</t>
  </si>
  <si>
    <t>Changlong Town, Chongyi County, Ganzhou City, Jiangxi Province, China</t>
  </si>
  <si>
    <t>Validated by RMI until 08/23/2022</t>
  </si>
  <si>
    <t>Changlong Town, Chongyi County, Ganzhou City, Jiangxi Province, PR China</t>
  </si>
  <si>
    <t>Mike Yang</t>
  </si>
  <si>
    <t>tungsten.export@w.jx.cn</t>
  </si>
  <si>
    <t>Validated by RMI until 06/04/2022</t>
  </si>
  <si>
    <t>From Chongyi Weiheng Mining Co.,Ltd/Chongyi Hengch</t>
  </si>
  <si>
    <t>Fallon, NV</t>
  </si>
  <si>
    <t>Kevin Cann</t>
  </si>
  <si>
    <t>Kevin.Cann@kennametal.com</t>
  </si>
  <si>
    <t>Validated by RMI until 11/09/2021</t>
  </si>
  <si>
    <t>Huntsville, AL</t>
  </si>
  <si>
    <t>Validated by RMI until 11/07/2021</t>
  </si>
  <si>
    <t>5 Somanggongwon-ro, Siheung-si, Gyeonggi-do</t>
  </si>
  <si>
    <t>Geun Chan Na</t>
  </si>
  <si>
    <t>gcna@kggroup.co.kr</t>
  </si>
  <si>
    <t>Validated by RMI until 09/10/2021</t>
  </si>
  <si>
    <t>No. 103, Section 3, Zhongshan Road, Fangliao Township, Pingtung County, Taiwan</t>
  </si>
  <si>
    <t>David Yen</t>
  </si>
  <si>
    <t>david@lianyoucorp.com</t>
  </si>
  <si>
    <t>Nanfeng Xiaozhai Malipo town, Malipo county, Yunnan, China</t>
  </si>
  <si>
    <t>Liu (Eric) Renfeng</t>
  </si>
  <si>
    <t>liu.renfeng@cxtc.com</t>
  </si>
  <si>
    <t>Validated by RMI until 05/08/2023</t>
  </si>
  <si>
    <t>Hamlet 11, Ha Thuong commune, Dai Tu Dist., Thai Nguyen, Vietnam</t>
  </si>
  <si>
    <t>Mr. Mirek Banaczkowski</t>
  </si>
  <si>
    <t>Mirek.Banaczkowski@mr.masangroup.com</t>
  </si>
  <si>
    <t>Mineral sourcing HR, CC, R/S based on RMAP-RMI's RCOI data</t>
  </si>
  <si>
    <t>18 Kosyakova Street, 1140730 Roshal, Russian Federation</t>
  </si>
  <si>
    <t>German Veisman</t>
  </si>
  <si>
    <t>german@nordmet.ch</t>
  </si>
  <si>
    <t>Validated by RMI until 04/18/2022</t>
  </si>
  <si>
    <t>PO Box 398, Depew, NY, USA 14043</t>
  </si>
  <si>
    <t>Roger Showalter</t>
  </si>
  <si>
    <t>roger@buffalotungsten.com, roger@niagararefining.com</t>
  </si>
  <si>
    <t>Unit D 1&amp;2 Greenmiles Compound, Iglesia ni Cristo St., Sta. Rosa 1, Marilao, Bulacan, Philippines P.C. 3019</t>
  </si>
  <si>
    <t>Lily Zhang</t>
  </si>
  <si>
    <t>josephine08@163.com</t>
  </si>
  <si>
    <t>Validated by RMI until 05/24/2022</t>
  </si>
  <si>
    <t>Cailan Industrial Zone, Halong City, Quang Ninh, Vietnam</t>
  </si>
  <si>
    <t>Ms. Giang (Phone: 011-84-901-62-0381)</t>
  </si>
  <si>
    <t>tjvn.giang@tejingtungsten.com</t>
  </si>
  <si>
    <t>Unecha town, Bryansk Region, Russia</t>
  </si>
  <si>
    <t>Dmitry Sabitov</t>
  </si>
  <si>
    <t>sabitov@wolframcompany.ru</t>
  </si>
  <si>
    <t>Bergia 33, St. Martin i-S, Styria, Austria A-8543</t>
  </si>
  <si>
    <t>Steffen Schmidt</t>
  </si>
  <si>
    <t>s.schmidt@wolfram.at</t>
  </si>
  <si>
    <t>Validated by RMI until 07/16/2021</t>
  </si>
  <si>
    <t xml:space="preserve">Recycled and from Mittersill </t>
  </si>
  <si>
    <t>Mineral sourcing R/S, CC and Mined from Austria</t>
  </si>
  <si>
    <t>116-24 Cheonbuksandan-ro 2-gil, Cheonbuk-myeon, Gyeongju-si, Gyeongsangbuk-do, Korea</t>
  </si>
  <si>
    <t>SungWook Lee</t>
  </si>
  <si>
    <t>lsw@woltech.co.kr</t>
  </si>
  <si>
    <t>No.298 Haijing Road, Xiamen Export Processing Zone Xiamen, Fujian, China</t>
  </si>
  <si>
    <t>Recycled anf mines from NingHua XingLuoKeng Tungsten Mining Co., Ltd, A&amp;IR MINING, NORTH AMERICAN TUNGSTEN CORP.LTD, Yulu</t>
  </si>
  <si>
    <t>Mineral sourcing R/S,DRC,CC and mined from China, Russia, Canada</t>
  </si>
  <si>
    <t>No.300-1, Kejing Community, Haicang Subdistrict, Xiamen Area of China (Fujian) Pilot Free Trade Zone, P.C: 361026</t>
  </si>
  <si>
    <t>Validated by RMI until 05/25/2023</t>
  </si>
  <si>
    <t>From Ning Hua Xingluokeng Tungsten Mining Co.,Ltd Luoy,Luoyang Yulu Mining Co.,Ltd,Zijin Mining Co.,Ltd,Xinxhou Mining Co.,Ltd,</t>
  </si>
  <si>
    <t>Mineral sourcing R/S and Mined, China</t>
  </si>
  <si>
    <t>Zhongduan Soiuth Road, Industry Park Zone, Xinfeng County</t>
  </si>
  <si>
    <t>Yvette</t>
  </si>
  <si>
    <t>251106295@qq.com</t>
  </si>
  <si>
    <t>Validated by RMI until 08/13/2022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</si>
</sst>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409]d\-mmm\-yyyy;@"/>
    <numFmt numFmtId="167" formatCode="_-&quot;$&quot;* #,##0_-;\-&quot;$&quot;* #,##0_-;_-&quot;$&quot;* &quot;-&quot;_-;_-@_-"/>
    <numFmt numFmtId="168" formatCode="_-* #,##0_-;\-* #,##0_-;_-* &quot;-&quot;_-;_-@_-"/>
    <numFmt numFmtId="169" formatCode="_-&quot;$&quot;* #,##0.00_-;\-&quot;$&quot;* #,##0.00_-;_-&quot;$&quot;* &quot;-&quot;??_-;_-@_-"/>
    <numFmt numFmtId="170" formatCode="_-* #,##0.00_-;\-* #,##0.00_-;_-* &quot;-&quot;??_-;_-@_-"/>
    <numFmt numFmtId="171" formatCode="_-* #,##0\ &quot;€&quot;_-;\-* #,##0\ &quot;€&quot;_-;_-* &quot;-&quot;\ &quot;€&quot;_-;_-@_-"/>
    <numFmt numFmtId="172" formatCode="_-* #,##0\ _€_-;\-* #,##0\ _€_-;_-* &quot;-&quot;\ _€_-;_-@_-"/>
    <numFmt numFmtId="173" formatCode="_-* #,##0.00\ &quot;€&quot;_-;\-* #,##0.00\ &quot;€&quot;_-;_-* &quot;-&quot;??\ &quot;€&quot;_-;_-@_-"/>
    <numFmt numFmtId="174" formatCode="_-* #,##0.00\ _€_-;\-* #,##0.00\ _€_-;_-* &quot;-&quot;??\ _€_-;_-@_-"/>
    <numFmt numFmtId="175" formatCode="_-&quot;€&quot;\ * #,##0_-;\-&quot;€&quot;\ * #,##0_-;_-&quot;€&quot;\ * &quot;-&quot;_-;_-@_-"/>
    <numFmt numFmtId="176" formatCode="_-&quot;€&quot;\ * #,##0.00_-;\-&quot;€&quot;\ * #,##0.00_-;_-&quot;€&quot;\ * &quot;-&quot;??_-;_-@_-"/>
  </numFmts>
  <fonts count="86">
    <font>
      <sz val="11"/>
      <color theme="1"/>
      <name val="Calibri"/>
      <family val="2"/>
      <scheme val="minor"/>
    </font>
    <font>
      <b/>
      <sz val="10"/>
      <name val="Cambria"/>
      <family val="1"/>
    </font>
    <font>
      <b/>
      <sz val="10"/>
      <name val="Verdana"/>
      <family val="2"/>
    </font>
    <font>
      <b/>
      <sz val="12"/>
      <name val="Cambria"/>
      <family val="1"/>
    </font>
    <font>
      <sz val="10"/>
      <name val="Cambria"/>
      <family val="1"/>
    </font>
    <font>
      <sz val="9"/>
      <name val="Verdana"/>
      <family val="2"/>
    </font>
    <font>
      <sz val="10"/>
      <name val="Arial"/>
      <family val="2"/>
    </font>
    <font>
      <b/>
      <sz val="6"/>
      <color indexed="8"/>
      <name val="Arial"/>
      <family val="2"/>
    </font>
    <font>
      <b/>
      <sz val="6"/>
      <name val="Arial"/>
      <family val="2"/>
    </font>
    <font>
      <sz val="8"/>
      <name val="Arial"/>
      <family val="2"/>
    </font>
    <font>
      <sz val="8"/>
      <name val="Verdana"/>
      <family val="2"/>
    </font>
    <font>
      <u/>
      <sz val="11"/>
      <color theme="10"/>
      <name val="Calibri"/>
      <family val="2"/>
      <scheme val="minor"/>
    </font>
    <font>
      <b/>
      <sz val="12"/>
      <name val="Verdana"/>
      <family val="2"/>
    </font>
    <font>
      <sz val="12"/>
      <name val="Verdana"/>
      <family val="2"/>
    </font>
    <font>
      <b/>
      <sz val="12"/>
      <color indexed="12"/>
      <name val="Verdana"/>
      <family val="2"/>
    </font>
    <font>
      <b/>
      <sz val="12"/>
      <color rgb="FF0000FF"/>
      <name val="Verdana"/>
      <family val="2"/>
    </font>
    <font>
      <u/>
      <sz val="12"/>
      <color indexed="12"/>
      <name val="Verdana"/>
      <family val="2"/>
    </font>
    <font>
      <sz val="10"/>
      <color indexed="10"/>
      <name val="Verdana"/>
      <family val="2"/>
    </font>
    <font>
      <sz val="10"/>
      <color indexed="9"/>
      <name val="Verdana"/>
      <family val="2"/>
    </font>
    <font>
      <sz val="12"/>
      <name val="Cambria"/>
      <family val="1"/>
    </font>
    <font>
      <u/>
      <sz val="14"/>
      <color indexed="12"/>
      <name val="Verdana"/>
      <family val="2"/>
    </font>
    <font>
      <sz val="10"/>
      <color rgb="FFFF0000"/>
      <name val="Verdana"/>
      <family val="2"/>
    </font>
    <font>
      <sz val="12"/>
      <color indexed="10"/>
      <name val="Verdana"/>
      <family val="2"/>
    </font>
    <font>
      <sz val="11"/>
      <name val="Calibri"/>
      <family val="2"/>
    </font>
    <font>
      <sz val="10"/>
      <color theme="1"/>
      <name val="Verdana"/>
      <family val="2"/>
    </font>
    <font>
      <sz val="10"/>
      <color theme="0" tint="-0.34995574816125979"/>
      <name val="Verdana"/>
      <family val="2"/>
    </font>
    <font>
      <b/>
      <sz val="14"/>
      <color indexed="10"/>
      <name val="Cambria"/>
      <family val="1"/>
    </font>
    <font>
      <sz val="10"/>
      <name val="Verdana"/>
      <family val="2"/>
    </font>
    <font>
      <sz val="12"/>
      <color theme="1"/>
      <name val="Arial"/>
      <family val="2"/>
    </font>
    <font>
      <u/>
      <sz val="7.5"/>
      <color indexed="12"/>
      <name val="Verdana"/>
      <family val="2"/>
    </font>
    <font>
      <u/>
      <sz val="11"/>
      <color indexed="12"/>
      <name val="Arial"/>
      <family val="2"/>
    </font>
    <font>
      <sz val="11"/>
      <color theme="1"/>
      <name val="Calibri"/>
      <family val="2"/>
      <scheme val="minor"/>
    </font>
    <font>
      <sz val="10"/>
      <color theme="1"/>
      <name val="Arial"/>
      <family val="2"/>
    </font>
    <font>
      <sz val="10"/>
      <color indexed="8"/>
      <name val="Arial"/>
      <family val="2"/>
    </font>
    <font>
      <sz val="11"/>
      <color theme="1"/>
      <name val="Calibri"/>
      <family val="3"/>
      <charset val="128"/>
      <scheme val="minor"/>
    </font>
    <font>
      <sz val="11"/>
      <color theme="0"/>
      <name val="Calibri"/>
      <family val="3"/>
      <charset val="128"/>
      <scheme val="minor"/>
    </font>
    <font>
      <sz val="11"/>
      <color rgb="FF9C0006"/>
      <name val="ＭＳ Ｐゴシック"/>
      <family val="3"/>
      <charset val="128"/>
    </font>
    <font>
      <sz val="11"/>
      <color rgb="FF9C0006"/>
      <name val="Calibri"/>
      <family val="3"/>
      <charset val="128"/>
      <scheme val="minor"/>
    </font>
    <font>
      <b/>
      <sz val="11"/>
      <color rgb="FFFA7D00"/>
      <name val="Calibri"/>
      <family val="3"/>
      <charset val="128"/>
      <scheme val="minor"/>
    </font>
    <font>
      <b/>
      <sz val="11"/>
      <color theme="0"/>
      <name val="Calibri"/>
      <family val="3"/>
      <charset val="128"/>
      <scheme val="minor"/>
    </font>
    <font>
      <i/>
      <sz val="11"/>
      <color rgb="FF7F7F7F"/>
      <name val="Calibri"/>
      <family val="3"/>
      <charset val="128"/>
      <scheme val="minor"/>
    </font>
    <font>
      <sz val="11"/>
      <color rgb="FF0061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u/>
      <sz val="10"/>
      <color theme="10"/>
      <name val="Arial"/>
      <family val="2"/>
    </font>
    <font>
      <u/>
      <sz val="11"/>
      <color theme="10"/>
      <name val="Calibri"/>
      <family val="3"/>
      <charset val="128"/>
      <scheme val="minor"/>
    </font>
    <font>
      <u/>
      <sz val="12"/>
      <color theme="10"/>
      <name val="Calibri"/>
      <family val="3"/>
      <charset val="128"/>
      <scheme val="minor"/>
    </font>
    <font>
      <sz val="11"/>
      <color rgb="FF3F3F76"/>
      <name val="Calibri"/>
      <family val="3"/>
      <charset val="128"/>
      <scheme val="minor"/>
    </font>
    <font>
      <sz val="11"/>
      <color rgb="FFFA7D00"/>
      <name val="Calibri"/>
      <family val="3"/>
      <charset val="128"/>
      <scheme val="minor"/>
    </font>
    <font>
      <sz val="11"/>
      <color rgb="FF9C6500"/>
      <name val="Calibri"/>
      <family val="3"/>
      <charset val="128"/>
      <scheme val="minor"/>
    </font>
    <font>
      <sz val="10"/>
      <color theme="1"/>
      <name val="ＭＳ Ｐゴシック"/>
      <family val="3"/>
      <charset val="128"/>
    </font>
    <font>
      <sz val="11"/>
      <color theme="1"/>
      <name val="ＭＳ Ｐゴシック"/>
      <family val="3"/>
      <charset val="128"/>
    </font>
    <font>
      <sz val="12"/>
      <color theme="1"/>
      <name val="Calibri"/>
      <family val="3"/>
      <charset val="128"/>
      <scheme val="minor"/>
    </font>
    <font>
      <b/>
      <sz val="11"/>
      <color rgb="FF3F3F3F"/>
      <name val="Calibri"/>
      <family val="3"/>
      <charset val="128"/>
      <scheme val="minor"/>
    </font>
    <font>
      <sz val="18"/>
      <color theme="3"/>
      <name val="Calibri Light"/>
      <family val="3"/>
      <charset val="128"/>
      <scheme val="major"/>
    </font>
    <font>
      <b/>
      <sz val="11"/>
      <color theme="1"/>
      <name val="Calibri"/>
      <family val="3"/>
      <charset val="128"/>
      <scheme val="minor"/>
    </font>
    <font>
      <sz val="11"/>
      <color rgb="FFFF0000"/>
      <name val="Calibri"/>
      <family val="3"/>
      <charset val="128"/>
      <scheme val="minor"/>
    </font>
    <font>
      <sz val="11"/>
      <color theme="1"/>
      <name val="Calibri"/>
      <family val="2"/>
      <charset val="128"/>
      <scheme val="minor"/>
    </font>
    <font>
      <sz val="9"/>
      <name val="ＭＳ Ｐゴシック"/>
      <family val="3"/>
      <charset val="128"/>
    </font>
    <font>
      <sz val="18"/>
      <name val="Verdana"/>
      <family val="2"/>
    </font>
    <font>
      <b/>
      <sz val="18"/>
      <name val="Verdana"/>
      <family val="2"/>
    </font>
    <font>
      <b/>
      <sz val="22"/>
      <name val="Cambria"/>
      <family val="1"/>
    </font>
    <font>
      <sz val="10"/>
      <color indexed="9"/>
      <name val="Arial"/>
      <family val="2"/>
    </font>
    <font>
      <b/>
      <u/>
      <sz val="10"/>
      <name val="Verdana"/>
      <family val="2"/>
    </font>
    <font>
      <u/>
      <sz val="10"/>
      <color indexed="12"/>
      <name val="Verdana"/>
      <family val="2"/>
    </font>
    <font>
      <b/>
      <sz val="9"/>
      <name val="Verdana"/>
      <family val="2"/>
    </font>
    <font>
      <sz val="12"/>
      <name val="Calibri Light"/>
      <family val="3"/>
      <charset val="128"/>
      <scheme val="major"/>
    </font>
    <font>
      <sz val="7.5"/>
      <name val="Verdana"/>
      <family val="2"/>
    </font>
    <font>
      <u/>
      <sz val="12"/>
      <color indexed="12"/>
      <name val="Calibri Light"/>
      <family val="3"/>
      <charset val="128"/>
      <scheme val="major"/>
    </font>
    <font>
      <sz val="14"/>
      <name val="Verdana"/>
      <family val="2"/>
    </font>
    <font>
      <sz val="8"/>
      <name val="Cambria"/>
      <family val="1"/>
    </font>
    <font>
      <b/>
      <sz val="12"/>
      <color indexed="9"/>
      <name val="Cambria"/>
      <family val="1"/>
    </font>
    <font>
      <sz val="16"/>
      <name val="Verdana"/>
      <family val="2"/>
    </font>
    <font>
      <u/>
      <sz val="16"/>
      <color indexed="12"/>
      <name val="Verdana"/>
      <family val="2"/>
    </font>
    <font>
      <sz val="12"/>
      <color indexed="9"/>
      <name val="Cambria"/>
      <family val="1"/>
    </font>
    <font>
      <u/>
      <sz val="10"/>
      <color indexed="12"/>
      <name val="Calibri Light"/>
      <family val="3"/>
      <charset val="128"/>
      <scheme val="major"/>
    </font>
    <font>
      <sz val="10"/>
      <name val="Calibri Light"/>
      <family val="3"/>
      <charset val="128"/>
      <scheme val="major"/>
    </font>
    <font>
      <b/>
      <i/>
      <sz val="12"/>
      <name val="Cambria"/>
      <family val="1"/>
    </font>
    <font>
      <b/>
      <sz val="14"/>
      <name val="Cambria"/>
      <family val="1"/>
    </font>
    <font>
      <b/>
      <sz val="11"/>
      <name val="Cambria"/>
      <family val="1"/>
    </font>
    <font>
      <u/>
      <sz val="18"/>
      <color indexed="12"/>
      <name val="Verdana"/>
      <family val="2"/>
    </font>
    <font>
      <sz val="22"/>
      <name val="Verdana"/>
      <family val="2"/>
    </font>
    <font>
      <b/>
      <sz val="9"/>
      <name val="Cambria"/>
      <family val="1"/>
    </font>
    <font>
      <b/>
      <sz val="11"/>
      <name val="Verdana"/>
      <family val="2"/>
    </font>
    <font>
      <sz val="16"/>
      <name val="Cambria"/>
      <family val="1"/>
    </font>
  </fonts>
  <fills count="68">
    <fill>
      <patternFill patternType="none"/>
    </fill>
    <fill>
      <patternFill patternType="gray125"/>
    </fill>
    <fill>
      <patternFill patternType="solid">
        <fgColor indexed="65"/>
        <bgColor indexed="64"/>
      </patternFill>
    </fill>
    <fill>
      <patternFill patternType="darkUp"/>
    </fill>
    <fill>
      <patternFill patternType="solid">
        <fgColor theme="0"/>
        <bgColor indexed="64"/>
      </patternFill>
    </fill>
    <fill>
      <patternFill patternType="solid">
        <fgColor indexed="47"/>
        <bgColor indexed="64"/>
      </patternFill>
    </fill>
    <fill>
      <patternFill patternType="solid">
        <fgColor theme="7"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s>
  <borders count="72">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ck">
        <color indexed="56"/>
      </left>
      <right/>
      <top/>
      <bottom style="thick">
        <color indexed="56"/>
      </bottom>
      <diagonal/>
    </border>
    <border>
      <left/>
      <right/>
      <top/>
      <bottom style="thick">
        <color indexed="56"/>
      </bottom>
      <diagonal/>
    </border>
    <border>
      <left/>
      <right style="thick">
        <color indexed="56"/>
      </right>
      <top/>
      <bottom style="thick">
        <color indexed="56"/>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indexed="56"/>
      </left>
      <right style="thin">
        <color indexed="56"/>
      </right>
      <top style="thin">
        <color indexed="56"/>
      </top>
      <bottom style="thin">
        <color indexed="56"/>
      </bottom>
      <diagonal/>
    </border>
    <border>
      <left/>
      <right/>
      <top style="thin">
        <color indexed="56"/>
      </top>
      <bottom/>
      <diagonal/>
    </border>
    <border>
      <left style="thin">
        <color indexed="56"/>
      </left>
      <right style="thin">
        <color indexed="56"/>
      </right>
      <top/>
      <bottom/>
      <diagonal/>
    </border>
    <border>
      <left/>
      <right style="thin">
        <color indexed="56"/>
      </right>
      <top style="thin">
        <color indexed="56"/>
      </top>
      <bottom style="thin">
        <color indexed="56"/>
      </bottom>
      <diagonal/>
    </border>
    <border>
      <left style="thin">
        <color indexed="56"/>
      </left>
      <right style="thin">
        <color indexed="56"/>
      </right>
      <top/>
      <bottom style="thin">
        <color indexed="56"/>
      </bottom>
      <diagonal/>
    </border>
    <border>
      <left/>
      <right/>
      <top/>
      <bottom style="thin">
        <color indexed="56"/>
      </bottom>
      <diagonal/>
    </border>
    <border>
      <left style="thick">
        <color indexed="56"/>
      </left>
      <right style="thin">
        <color indexed="56"/>
      </right>
      <top/>
      <bottom/>
      <diagonal/>
    </border>
    <border>
      <left/>
      <right style="thin">
        <color indexed="56"/>
      </right>
      <top/>
      <bottom/>
      <diagonal/>
    </border>
    <border>
      <left style="thin">
        <color indexed="56"/>
      </left>
      <right/>
      <top/>
      <bottom style="thin">
        <color indexed="56"/>
      </bottom>
      <diagonal/>
    </border>
    <border>
      <left/>
      <right style="thin">
        <color indexed="56"/>
      </right>
      <top/>
      <bottom style="thin">
        <color indexed="56"/>
      </bottom>
      <diagonal/>
    </border>
    <border>
      <left style="thin">
        <color indexed="56"/>
      </left>
      <right style="thick">
        <color indexed="56"/>
      </right>
      <top/>
      <bottom/>
      <diagonal/>
    </border>
    <border>
      <left style="thin">
        <color indexed="56"/>
      </left>
      <right/>
      <top/>
      <bottom/>
      <diagonal/>
    </border>
    <border>
      <left style="thick">
        <color indexed="56"/>
      </left>
      <right/>
      <top/>
      <bottom style="thin">
        <color indexed="56"/>
      </bottom>
      <diagonal/>
    </border>
    <border>
      <left/>
      <right style="thick">
        <color indexed="56"/>
      </right>
      <top/>
      <bottom style="thin">
        <color indexed="56"/>
      </bottom>
      <diagonal/>
    </border>
    <border>
      <left style="thin">
        <color auto="1"/>
      </left>
      <right/>
      <top style="thin">
        <color auto="1"/>
      </top>
      <bottom/>
      <diagonal/>
    </border>
    <border>
      <left/>
      <right/>
      <top style="thin">
        <color auto="1"/>
      </top>
      <bottom/>
      <diagonal/>
    </border>
    <border>
      <left/>
      <right style="thick">
        <color auto="1"/>
      </right>
      <top/>
      <bottom style="thin">
        <color indexed="9"/>
      </bottom>
      <diagonal/>
    </border>
    <border>
      <left/>
      <right/>
      <top/>
      <bottom style="thin">
        <color indexed="9"/>
      </bottom>
      <diagonal/>
    </border>
    <border>
      <left style="thick">
        <color indexed="56"/>
      </left>
      <right style="thin">
        <color auto="1"/>
      </right>
      <top style="thin">
        <color auto="1"/>
      </top>
      <bottom/>
      <diagonal/>
    </border>
    <border>
      <left style="thick">
        <color indexed="56"/>
      </left>
      <right style="thin">
        <color auto="1"/>
      </right>
      <top/>
      <bottom/>
      <diagonal/>
    </border>
    <border>
      <left/>
      <right/>
      <top style="thin">
        <color indexed="56"/>
      </top>
      <bottom style="thick">
        <color indexed="56"/>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
      <left style="thin">
        <color auto="1"/>
      </left>
      <right style="thin">
        <color auto="1"/>
      </right>
      <top style="thin">
        <color auto="1"/>
      </top>
      <bottom style="thin">
        <color auto="1"/>
      </bottom>
      <diagonal/>
    </border>
    <border>
      <left style="thin">
        <color indexed="56"/>
      </left>
      <right style="thin">
        <color indexed="56"/>
      </right>
      <top style="thin">
        <color indexed="56"/>
      </top>
      <bottom/>
      <diagonal/>
    </border>
    <border>
      <left style="thin">
        <color indexed="56"/>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style="thin">
        <color indexed="56"/>
      </bottom>
      <diagonal/>
    </border>
    <border>
      <left/>
      <right/>
      <top style="thin">
        <color indexed="56"/>
      </top>
      <bottom/>
      <diagonal/>
    </border>
    <border>
      <left style="thin">
        <color auto="1"/>
      </left>
      <right style="thin">
        <color auto="1"/>
      </right>
      <top style="thin">
        <color auto="1"/>
      </top>
      <bottom style="thin">
        <color auto="1"/>
      </bottom>
      <diagonal/>
    </border>
    <border>
      <left style="thin">
        <color indexed="56"/>
      </left>
      <right/>
      <top style="thin">
        <color indexed="56"/>
      </top>
      <bottom/>
      <diagonal/>
    </border>
    <border>
      <left/>
      <right style="thin">
        <color indexed="56"/>
      </right>
      <top style="thin">
        <color indexed="56"/>
      </top>
      <bottom/>
      <diagonal/>
    </border>
    <border>
      <left style="thick">
        <color indexed="56"/>
      </left>
      <right/>
      <top style="thin">
        <color indexed="56"/>
      </top>
      <bottom/>
      <diagonal/>
    </border>
    <border>
      <left/>
      <right style="thick">
        <color indexed="56"/>
      </right>
      <top style="thin">
        <color indexed="56"/>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s>
  <cellStyleXfs count="653">
    <xf numFmtId="0" fontId="0" fillId="0" borderId="0"/>
    <xf numFmtId="0" fontId="6" fillId="0" borderId="0"/>
    <xf numFmtId="0" fontId="11" fillId="0" borderId="0" applyNumberFormat="0" applyFill="0" applyBorder="0" applyAlignment="0" applyProtection="0"/>
    <xf numFmtId="0" fontId="27"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7" fillId="0" borderId="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6" borderId="0" applyNumberFormat="0" applyBorder="0" applyAlignment="0" applyProtection="0"/>
    <xf numFmtId="0" fontId="34" fillId="47" borderId="0" applyNumberFormat="0" applyBorder="0" applyAlignment="0" applyProtection="0"/>
    <xf numFmtId="0" fontId="34" fillId="48" borderId="0" applyNumberFormat="0" applyBorder="0" applyAlignment="0" applyProtection="0"/>
    <xf numFmtId="0" fontId="35" fillId="49" borderId="0" applyNumberFormat="0" applyBorder="0" applyAlignment="0" applyProtection="0"/>
    <xf numFmtId="0" fontId="35" fillId="50" borderId="0" applyNumberFormat="0" applyBorder="0" applyAlignment="0" applyProtection="0"/>
    <xf numFmtId="0" fontId="35" fillId="51"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35" fillId="54" borderId="0" applyNumberFormat="0" applyBorder="0" applyAlignment="0" applyProtection="0"/>
    <xf numFmtId="0" fontId="35" fillId="55" borderId="0" applyNumberFormat="0" applyBorder="0" applyAlignment="0" applyProtection="0"/>
    <xf numFmtId="0" fontId="35" fillId="56" borderId="0" applyNumberFormat="0" applyBorder="0" applyAlignment="0" applyProtection="0"/>
    <xf numFmtId="0" fontId="35" fillId="57" borderId="0" applyNumberFormat="0" applyBorder="0" applyAlignment="0" applyProtection="0"/>
    <xf numFmtId="0" fontId="35" fillId="58" borderId="0" applyNumberFormat="0" applyBorder="0" applyAlignment="0" applyProtection="0"/>
    <xf numFmtId="0" fontId="35" fillId="59" borderId="0" applyNumberFormat="0" applyBorder="0" applyAlignment="0" applyProtection="0"/>
    <xf numFmtId="0" fontId="35" fillId="60" borderId="0" applyNumberFormat="0" applyBorder="0" applyAlignment="0" applyProtection="0"/>
    <xf numFmtId="0" fontId="36" fillId="61" borderId="0" applyNumberFormat="0" applyBorder="0" applyAlignment="0" applyProtection="0"/>
    <xf numFmtId="0" fontId="37" fillId="61" borderId="0" applyNumberFormat="0" applyBorder="0" applyAlignment="0" applyProtection="0"/>
    <xf numFmtId="0" fontId="38" fillId="62" borderId="43" applyNumberFormat="0" applyAlignment="0" applyProtection="0"/>
    <xf numFmtId="0" fontId="39" fillId="63" borderId="46" applyNumberFormat="0" applyAlignment="0" applyProtection="0"/>
    <xf numFmtId="41" fontId="6" fillId="0" borderId="0" applyFont="0" applyFill="0" applyBorder="0" applyAlignment="0" applyProtection="0"/>
    <xf numFmtId="168" fontId="6" fillId="0" borderId="0" applyFont="0" applyFill="0" applyBorder="0" applyAlignment="0" applyProtection="0"/>
    <xf numFmtId="172"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2" fontId="6" fillId="0" borderId="0" applyFont="0" applyFill="0" applyBorder="0" applyAlignment="0" applyProtection="0"/>
    <xf numFmtId="167" fontId="6" fillId="0" borderId="0" applyFont="0" applyFill="0" applyBorder="0" applyAlignment="0" applyProtection="0"/>
    <xf numFmtId="171" fontId="6" fillId="0" borderId="0" applyFont="0" applyFill="0" applyBorder="0" applyAlignment="0" applyProtection="0"/>
    <xf numFmtId="175"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64" fontId="27" fillId="0" borderId="0"/>
    <xf numFmtId="0" fontId="40" fillId="0" borderId="0" applyNumberFormat="0" applyFill="0" applyBorder="0" applyAlignment="0" applyProtection="0"/>
    <xf numFmtId="0" fontId="41" fillId="64" borderId="0" applyNumberFormat="0" applyBorder="0" applyAlignment="0" applyProtection="0"/>
    <xf numFmtId="0" fontId="42" fillId="0" borderId="40" applyNumberFormat="0" applyFill="0" applyAlignment="0" applyProtection="0"/>
    <xf numFmtId="0" fontId="43" fillId="0" borderId="49" applyNumberFormat="0" applyFill="0" applyAlignment="0" applyProtection="0"/>
    <xf numFmtId="0" fontId="44" fillId="0" borderId="42" applyNumberFormat="0" applyFill="0" applyAlignment="0" applyProtection="0"/>
    <xf numFmtId="0" fontId="44" fillId="0" borderId="0" applyNumberFormat="0" applyFill="0" applyBorder="0" applyAlignment="0" applyProtection="0"/>
    <xf numFmtId="0" fontId="29" fillId="0" borderId="0" applyNumberFormat="0" applyFill="0" applyBorder="0">
      <protection locked="0"/>
    </xf>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protection locked="0"/>
    </xf>
    <xf numFmtId="0" fontId="45" fillId="0" borderId="0" applyNumberFormat="0" applyFill="0" applyBorder="0">
      <protection locked="0"/>
    </xf>
    <xf numFmtId="0" fontId="47" fillId="0" borderId="0" applyNumberFormat="0" applyFill="0" applyBorder="0" applyAlignment="0" applyProtection="0"/>
    <xf numFmtId="0" fontId="29" fillId="0" borderId="0" applyNumberFormat="0" applyFill="0" applyBorder="0">
      <protection locked="0"/>
    </xf>
    <xf numFmtId="0" fontId="45" fillId="0" borderId="0" applyNumberFormat="0" applyFill="0" applyBorder="0">
      <protection locked="0"/>
    </xf>
    <xf numFmtId="0" fontId="48" fillId="65" borderId="43" applyNumberFormat="0" applyAlignment="0" applyProtection="0"/>
    <xf numFmtId="0" fontId="49" fillId="0" borderId="45" applyNumberFormat="0" applyFill="0" applyAlignment="0" applyProtection="0"/>
    <xf numFmtId="0" fontId="50" fillId="66" borderId="0" applyNumberFormat="0" applyBorder="0" applyAlignment="0" applyProtection="0"/>
    <xf numFmtId="164" fontId="32" fillId="0" borderId="0"/>
    <xf numFmtId="0" fontId="27" fillId="0" borderId="0"/>
    <xf numFmtId="164" fontId="32"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2" fillId="0" borderId="0"/>
    <xf numFmtId="0" fontId="32" fillId="0" borderId="0"/>
    <xf numFmtId="0" fontId="32" fillId="0" borderId="0"/>
    <xf numFmtId="164" fontId="32" fillId="0" borderId="0"/>
    <xf numFmtId="0" fontId="33" fillId="0" borderId="0"/>
    <xf numFmtId="164" fontId="27" fillId="0" borderId="0"/>
    <xf numFmtId="0" fontId="34" fillId="0" borderId="0"/>
    <xf numFmtId="0" fontId="34" fillId="0" borderId="0"/>
    <xf numFmtId="164" fontId="33" fillId="0" borderId="0"/>
    <xf numFmtId="0" fontId="34" fillId="0" borderId="0"/>
    <xf numFmtId="0" fontId="33" fillId="0" borderId="0"/>
    <xf numFmtId="0" fontId="34" fillId="0" borderId="0"/>
    <xf numFmtId="0" fontId="51" fillId="0" borderId="0">
      <alignment vertical="center"/>
    </xf>
    <xf numFmtId="164" fontId="32" fillId="0" borderId="0"/>
    <xf numFmtId="0" fontId="52" fillId="0" borderId="0"/>
    <xf numFmtId="0" fontId="34" fillId="0" borderId="0"/>
    <xf numFmtId="0" fontId="27" fillId="0" borderId="0"/>
    <xf numFmtId="0" fontId="52" fillId="0" borderId="0"/>
    <xf numFmtId="0" fontId="34" fillId="0" borderId="0"/>
    <xf numFmtId="0" fontId="34" fillId="0" borderId="0"/>
    <xf numFmtId="0" fontId="34" fillId="0" borderId="0"/>
    <xf numFmtId="0" fontId="34" fillId="0" borderId="0"/>
    <xf numFmtId="0" fontId="34" fillId="0" borderId="0"/>
    <xf numFmtId="0" fontId="27" fillId="0" borderId="0"/>
    <xf numFmtId="0" fontId="34"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2" fillId="0" borderId="0"/>
    <xf numFmtId="0" fontId="52"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164" fontId="32" fillId="0" borderId="0"/>
    <xf numFmtId="164" fontId="32" fillId="0" borderId="0"/>
    <xf numFmtId="0" fontId="53" fillId="0" borderId="0"/>
    <xf numFmtId="0" fontId="27" fillId="0" borderId="0"/>
    <xf numFmtId="0" fontId="34" fillId="67" borderId="47" applyNumberFormat="0" applyFont="0" applyAlignment="0" applyProtection="0"/>
    <xf numFmtId="0" fontId="54" fillId="62" borderId="44" applyNumberFormat="0" applyAlignment="0" applyProtection="0"/>
    <xf numFmtId="9" fontId="6" fillId="0" borderId="0" applyFont="0" applyFill="0" applyBorder="0" applyAlignment="0" applyProtection="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2" fillId="0" borderId="0"/>
    <xf numFmtId="0" fontId="55" fillId="0" borderId="0" applyNumberFormat="0" applyFill="0" applyBorder="0" applyAlignment="0" applyProtection="0"/>
    <xf numFmtId="0" fontId="56" fillId="0" borderId="48" applyNumberFormat="0" applyFill="0" applyAlignment="0" applyProtection="0"/>
    <xf numFmtId="0" fontId="57" fillId="0" borderId="0" applyNumberFormat="0" applyFill="0" applyBorder="0" applyAlignment="0" applyProtection="0"/>
    <xf numFmtId="164" fontId="6" fillId="0" borderId="0"/>
    <xf numFmtId="0" fontId="27" fillId="0" borderId="0"/>
    <xf numFmtId="0" fontId="27" fillId="0" borderId="0"/>
    <xf numFmtId="0" fontId="27" fillId="0" borderId="0"/>
    <xf numFmtId="164" fontId="27" fillId="0" borderId="0"/>
    <xf numFmtId="0" fontId="31" fillId="0" borderId="0"/>
    <xf numFmtId="0" fontId="34" fillId="15"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35" fillId="33" borderId="0" applyNumberFormat="0" applyBorder="0" applyAlignment="0" applyProtection="0"/>
    <xf numFmtId="0" fontId="35" fillId="37" borderId="0" applyNumberFormat="0" applyBorder="0" applyAlignment="0" applyProtection="0"/>
    <xf numFmtId="0" fontId="35" fillId="14" borderId="0" applyNumberFormat="0" applyBorder="0" applyAlignment="0" applyProtection="0"/>
    <xf numFmtId="0" fontId="35" fillId="18" borderId="0" applyNumberFormat="0" applyBorder="0" applyAlignment="0" applyProtection="0"/>
    <xf numFmtId="0" fontId="35" fillId="22" borderId="0" applyNumberFormat="0" applyBorder="0" applyAlignment="0" applyProtection="0"/>
    <xf numFmtId="0" fontId="35" fillId="26" borderId="0" applyNumberFormat="0" applyBorder="0" applyAlignment="0" applyProtection="0"/>
    <xf numFmtId="0" fontId="35" fillId="30" borderId="0" applyNumberFormat="0" applyBorder="0" applyAlignment="0" applyProtection="0"/>
    <xf numFmtId="0" fontId="35" fillId="34" borderId="0" applyNumberFormat="0" applyBorder="0" applyAlignment="0" applyProtection="0"/>
    <xf numFmtId="0" fontId="36" fillId="8" borderId="0" applyNumberFormat="0" applyBorder="0" applyAlignment="0" applyProtection="0"/>
    <xf numFmtId="0" fontId="37" fillId="8" borderId="0" applyNumberFormat="0" applyBorder="0" applyAlignment="0" applyProtection="0"/>
    <xf numFmtId="0" fontId="38" fillId="11" borderId="43" applyNumberFormat="0" applyAlignment="0" applyProtection="0"/>
    <xf numFmtId="0" fontId="39" fillId="12" borderId="46" applyNumberFormat="0" applyAlignment="0" applyProtection="0"/>
    <xf numFmtId="0" fontId="41" fillId="7" borderId="0" applyNumberFormat="0" applyBorder="0" applyAlignment="0" applyProtection="0"/>
    <xf numFmtId="0" fontId="43" fillId="0" borderId="41" applyNumberFormat="0" applyFill="0" applyAlignment="0" applyProtection="0"/>
    <xf numFmtId="0" fontId="29" fillId="0" borderId="0" applyNumberFormat="0" applyFill="0" applyBorder="0" applyAlignment="0" applyProtection="0">
      <alignment vertical="top"/>
      <protection locked="0"/>
    </xf>
    <xf numFmtId="164" fontId="45" fillId="0" borderId="0" applyNumberFormat="0" applyFill="0" applyBorder="0" applyAlignment="0" applyProtection="0"/>
    <xf numFmtId="164" fontId="45" fillId="0" borderId="0" applyNumberFormat="0" applyFill="0" applyBorder="0" applyAlignment="0" applyProtection="0">
      <alignment vertical="top"/>
      <protection locked="0"/>
    </xf>
    <xf numFmtId="164" fontId="45" fillId="0" borderId="0" applyNumberFormat="0" applyFill="0" applyBorder="0" applyAlignment="0" applyProtection="0">
      <alignment vertical="top"/>
      <protection locked="0"/>
    </xf>
    <xf numFmtId="164" fontId="45" fillId="0" borderId="0" applyNumberFormat="0" applyFill="0" applyBorder="0" applyAlignment="0" applyProtection="0">
      <alignment vertical="top"/>
      <protection locked="0"/>
    </xf>
    <xf numFmtId="0" fontId="48" fillId="10" borderId="43" applyNumberFormat="0" applyAlignment="0" applyProtection="0"/>
    <xf numFmtId="0" fontId="50" fillId="9" borderId="0" applyNumberFormat="0" applyBorder="0" applyAlignment="0" applyProtection="0"/>
    <xf numFmtId="0" fontId="34" fillId="13" borderId="47" applyNumberFormat="0" applyFont="0" applyAlignment="0" applyProtection="0"/>
    <xf numFmtId="0" fontId="54" fillId="11" borderId="44" applyNumberFormat="0" applyAlignment="0" applyProtection="0"/>
    <xf numFmtId="0" fontId="27" fillId="0" borderId="0"/>
    <xf numFmtId="0" fontId="58" fillId="0" borderId="0">
      <alignment vertical="center"/>
    </xf>
    <xf numFmtId="0" fontId="27" fillId="0" borderId="0"/>
    <xf numFmtId="0" fontId="27" fillId="0" borderId="0"/>
    <xf numFmtId="0" fontId="27" fillId="0" borderId="0"/>
    <xf numFmtId="0" fontId="27" fillId="0" borderId="0"/>
    <xf numFmtId="0" fontId="27" fillId="0" borderId="0"/>
    <xf numFmtId="0" fontId="31" fillId="0" borderId="0"/>
    <xf numFmtId="0" fontId="31" fillId="0" borderId="0"/>
    <xf numFmtId="0" fontId="27" fillId="0" borderId="0"/>
    <xf numFmtId="0" fontId="27" fillId="0" borderId="0"/>
    <xf numFmtId="0" fontId="27" fillId="0" borderId="0"/>
    <xf numFmtId="0" fontId="31" fillId="0" borderId="0"/>
    <xf numFmtId="0" fontId="29" fillId="0" borderId="0" applyNumberFormat="0" applyFill="0" applyBorder="0" applyAlignment="0" applyProtection="0">
      <alignment vertical="top"/>
      <protection locked="0"/>
    </xf>
    <xf numFmtId="0" fontId="27" fillId="0" borderId="0"/>
    <xf numFmtId="0" fontId="27" fillId="0" borderId="0"/>
    <xf numFmtId="0" fontId="27" fillId="0" borderId="0"/>
  </cellStyleXfs>
  <cellXfs count="340">
    <xf numFmtId="0" fontId="0" fillId="0" borderId="0" xfId="0"/>
    <xf numFmtId="0" fontId="0" fillId="2" borderId="1" xfId="0" applyFill="1" applyBorder="1" applyAlignment="1">
      <alignment vertical="top" wrapText="1"/>
    </xf>
    <xf numFmtId="0" fontId="0" fillId="2" borderId="2" xfId="0" applyFill="1" applyBorder="1" applyAlignment="1">
      <alignment vertical="top" wrapText="1"/>
    </xf>
    <xf numFmtId="164" fontId="0" fillId="2" borderId="2" xfId="0" applyNumberFormat="1" applyFill="1" applyBorder="1" applyAlignment="1">
      <alignment vertical="top" wrapText="1"/>
    </xf>
    <xf numFmtId="0" fontId="0" fillId="2" borderId="3" xfId="0" applyFill="1" applyBorder="1"/>
    <xf numFmtId="0" fontId="2" fillId="2" borderId="0" xfId="0" applyFont="1" applyFill="1"/>
    <xf numFmtId="0" fontId="0" fillId="2" borderId="0" xfId="0" applyFill="1"/>
    <xf numFmtId="164" fontId="0" fillId="2" borderId="0" xfId="0" applyNumberFormat="1" applyFill="1"/>
    <xf numFmtId="0" fontId="0" fillId="2" borderId="5" xfId="0" applyFill="1" applyBorder="1" applyAlignment="1">
      <alignment horizontal="center"/>
    </xf>
    <xf numFmtId="164" fontId="2" fillId="2" borderId="0" xfId="0" applyNumberFormat="1" applyFont="1" applyFill="1"/>
    <xf numFmtId="0" fontId="3" fillId="2" borderId="0" xfId="0" applyFont="1" applyFill="1" applyAlignment="1">
      <alignment horizontal="left"/>
    </xf>
    <xf numFmtId="0" fontId="3"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4" fillId="2" borderId="0" xfId="0" applyFont="1" applyFill="1" applyAlignment="1">
      <alignment horizontal="left"/>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7" fillId="2" borderId="7" xfId="1" applyFont="1" applyFill="1" applyBorder="1" applyAlignment="1">
      <alignment horizontal="center" vertical="center" wrapText="1"/>
    </xf>
    <xf numFmtId="0" fontId="7" fillId="2" borderId="8" xfId="1" applyFont="1" applyFill="1" applyBorder="1" applyAlignment="1">
      <alignment horizontal="center" vertical="center" wrapText="1"/>
    </xf>
    <xf numFmtId="164" fontId="8" fillId="2" borderId="8" xfId="1" applyNumberFormat="1" applyFont="1" applyFill="1" applyBorder="1" applyAlignment="1">
      <alignment horizontal="center" vertical="center" wrapText="1"/>
    </xf>
    <xf numFmtId="0" fontId="9" fillId="2" borderId="9" xfId="1" applyFont="1" applyFill="1" applyBorder="1" applyAlignment="1">
      <alignment horizontal="center" vertical="top" wrapText="1"/>
    </xf>
    <xf numFmtId="0" fontId="9" fillId="2" borderId="10" xfId="1" applyFont="1" applyFill="1" applyBorder="1" applyAlignment="1">
      <alignment vertical="top" wrapText="1"/>
    </xf>
    <xf numFmtId="164" fontId="9" fillId="2" borderId="10" xfId="1" applyNumberFormat="1" applyFont="1" applyFill="1" applyBorder="1" applyAlignment="1">
      <alignment horizontal="center" vertical="top" wrapText="1"/>
    </xf>
    <xf numFmtId="0" fontId="9" fillId="2" borderId="10" xfId="1" applyFont="1" applyFill="1" applyBorder="1" applyAlignment="1">
      <alignment vertical="center" wrapText="1"/>
    </xf>
    <xf numFmtId="0" fontId="9" fillId="2" borderId="11" xfId="1" applyFont="1" applyFill="1" applyBorder="1" applyAlignment="1">
      <alignment vertical="top" wrapText="1"/>
    </xf>
    <xf numFmtId="0" fontId="9" fillId="2" borderId="12" xfId="1" applyFont="1" applyFill="1" applyBorder="1" applyAlignment="1">
      <alignment vertical="top" wrapText="1"/>
    </xf>
    <xf numFmtId="0" fontId="10" fillId="0" borderId="9" xfId="0" applyFont="1" applyBorder="1" applyAlignment="1">
      <alignment wrapText="1"/>
    </xf>
    <xf numFmtId="2" fontId="9" fillId="2" borderId="9" xfId="1" applyNumberFormat="1" applyFont="1" applyFill="1" applyBorder="1" applyAlignment="1">
      <alignment horizontal="center" vertical="top" wrapText="1"/>
    </xf>
    <xf numFmtId="0" fontId="9" fillId="2" borderId="10" xfId="1" applyFont="1" applyFill="1" applyBorder="1" applyAlignment="1">
      <alignment horizontal="center" vertical="top" wrapText="1"/>
    </xf>
    <xf numFmtId="0" fontId="9" fillId="2" borderId="10" xfId="1" applyFont="1" applyFill="1" applyBorder="1" applyAlignment="1">
      <alignment horizontal="left" vertical="top" wrapText="1"/>
    </xf>
    <xf numFmtId="0" fontId="10" fillId="0" borderId="10" xfId="0" applyFont="1" applyBorder="1" applyAlignment="1">
      <alignment vertical="top" wrapText="1"/>
    </xf>
    <xf numFmtId="165" fontId="9" fillId="2" borderId="9" xfId="1" applyNumberFormat="1" applyFont="1" applyFill="1" applyBorder="1" applyAlignment="1">
      <alignment horizontal="center" vertical="top" wrapText="1"/>
    </xf>
    <xf numFmtId="0" fontId="9" fillId="0" borderId="7" xfId="0" applyFont="1" applyBorder="1" applyAlignment="1">
      <alignment vertical="top" wrapText="1"/>
    </xf>
    <xf numFmtId="2" fontId="9" fillId="2" borderId="7" xfId="1" applyNumberFormat="1" applyFont="1" applyFill="1" applyBorder="1" applyAlignment="1">
      <alignment horizontal="center" vertical="top" wrapText="1"/>
    </xf>
    <xf numFmtId="164" fontId="9" fillId="2" borderId="7" xfId="1" applyNumberFormat="1" applyFont="1" applyFill="1" applyBorder="1" applyAlignment="1">
      <alignment horizontal="center" vertical="top" wrapText="1"/>
    </xf>
    <xf numFmtId="0" fontId="9" fillId="2" borderId="7" xfId="1" applyFont="1" applyFill="1" applyBorder="1" applyAlignment="1">
      <alignment vertical="top" wrapText="1"/>
    </xf>
    <xf numFmtId="165" fontId="9" fillId="2" borderId="7" xfId="1" applyNumberFormat="1" applyFont="1" applyFill="1" applyBorder="1" applyAlignment="1">
      <alignment horizontal="center" vertical="top" wrapText="1"/>
    </xf>
    <xf numFmtId="0" fontId="0" fillId="2" borderId="15" xfId="0" applyFill="1" applyBorder="1" applyAlignment="1">
      <alignment horizontal="center"/>
    </xf>
    <xf numFmtId="164" fontId="0" fillId="0" borderId="0" xfId="0" applyNumberFormat="1"/>
    <xf numFmtId="0" fontId="12" fillId="0" borderId="16" xfId="0" applyFont="1" applyBorder="1" applyAlignment="1" applyProtection="1">
      <alignment vertical="center" wrapText="1"/>
      <protection hidden="1"/>
    </xf>
    <xf numFmtId="0" fontId="13" fillId="0" borderId="0" xfId="0" applyFont="1" applyAlignment="1">
      <alignment wrapText="1"/>
    </xf>
    <xf numFmtId="0" fontId="14" fillId="0" borderId="17" xfId="0" applyFont="1" applyBorder="1" applyAlignment="1" applyProtection="1">
      <alignment vertical="center" wrapText="1"/>
      <protection hidden="1"/>
    </xf>
    <xf numFmtId="0" fontId="12" fillId="0" borderId="17" xfId="0" applyFont="1" applyBorder="1" applyAlignment="1" applyProtection="1">
      <alignment vertical="center" wrapText="1"/>
      <protection hidden="1"/>
    </xf>
    <xf numFmtId="0" fontId="13" fillId="3" borderId="17" xfId="0" applyFont="1" applyFill="1" applyBorder="1" applyAlignment="1" applyProtection="1">
      <alignment wrapText="1"/>
      <protection hidden="1"/>
    </xf>
    <xf numFmtId="0" fontId="15" fillId="0" borderId="17" xfId="0" applyFont="1" applyBorder="1" applyAlignment="1" applyProtection="1">
      <alignment vertical="center" wrapText="1"/>
      <protection hidden="1"/>
    </xf>
    <xf numFmtId="0" fontId="12" fillId="0" borderId="17" xfId="0" applyFont="1" applyBorder="1" applyAlignment="1" applyProtection="1">
      <alignment vertical="top" wrapText="1"/>
      <protection hidden="1"/>
    </xf>
    <xf numFmtId="0" fontId="12" fillId="4" borderId="17" xfId="0" applyFont="1" applyFill="1" applyBorder="1" applyAlignment="1" applyProtection="1">
      <alignment vertical="center" wrapText="1"/>
      <protection hidden="1"/>
    </xf>
    <xf numFmtId="0" fontId="13" fillId="3" borderId="17" xfId="0" applyFont="1" applyFill="1" applyBorder="1" applyProtection="1">
      <protection hidden="1"/>
    </xf>
    <xf numFmtId="0" fontId="13" fillId="0" borderId="0" xfId="0" applyFont="1"/>
    <xf numFmtId="0" fontId="16" fillId="0" borderId="17" xfId="2" applyFont="1" applyBorder="1" applyAlignment="1" applyProtection="1">
      <alignment horizontal="center"/>
      <protection hidden="1"/>
    </xf>
    <xf numFmtId="0" fontId="12" fillId="0" borderId="18" xfId="0" applyFont="1" applyBorder="1" applyAlignment="1" applyProtection="1">
      <alignment horizontal="center"/>
      <protection hidden="1"/>
    </xf>
    <xf numFmtId="0" fontId="0" fillId="2" borderId="4" xfId="0" applyFill="1" applyBorder="1"/>
    <xf numFmtId="0" fontId="12" fillId="2" borderId="19" xfId="0" applyFont="1" applyFill="1" applyBorder="1" applyAlignment="1" applyProtection="1">
      <alignment horizontal="left" wrapText="1"/>
      <protection hidden="1"/>
    </xf>
    <xf numFmtId="0" fontId="12" fillId="2" borderId="19" xfId="0" applyFont="1" applyFill="1" applyBorder="1" applyAlignment="1" applyProtection="1">
      <alignment horizontal="left" vertical="top" wrapText="1"/>
      <protection hidden="1"/>
    </xf>
    <xf numFmtId="0" fontId="0" fillId="2" borderId="13" xfId="0" applyFill="1" applyBorder="1"/>
    <xf numFmtId="0" fontId="0" fillId="0" borderId="14" xfId="0" applyBorder="1"/>
    <xf numFmtId="0" fontId="4" fillId="2" borderId="0" xfId="0" applyFont="1" applyFill="1" applyAlignment="1" applyProtection="1">
      <alignment horizontal="center" vertical="center" wrapText="1"/>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0" borderId="0" xfId="0" applyAlignment="1" applyProtection="1">
      <alignment vertical="center" wrapText="1"/>
      <protection locked="0"/>
    </xf>
    <xf numFmtId="0" fontId="0" fillId="0" borderId="0" xfId="0" applyAlignment="1" applyProtection="1">
      <alignment wrapText="1"/>
      <protection hidden="1"/>
    </xf>
    <xf numFmtId="0" fontId="0" fillId="0" borderId="0" xfId="0" applyProtection="1">
      <protection hidden="1"/>
    </xf>
    <xf numFmtId="0" fontId="26" fillId="2" borderId="3" xfId="0" applyFont="1" applyFill="1" applyBorder="1" applyAlignment="1" applyProtection="1">
      <alignment horizontal="center" vertical="center" wrapText="1"/>
      <protection hidden="1"/>
    </xf>
    <xf numFmtId="0" fontId="0" fillId="2" borderId="0" xfId="0" applyFill="1" applyProtection="1">
      <protection hidden="1"/>
    </xf>
    <xf numFmtId="0" fontId="4" fillId="2" borderId="4" xfId="0" applyFont="1" applyFill="1" applyBorder="1" applyAlignment="1" applyProtection="1">
      <alignment vertical="center" wrapText="1"/>
      <protection hidden="1"/>
    </xf>
    <xf numFmtId="0" fontId="4" fillId="2" borderId="5" xfId="0" applyFont="1" applyFill="1" applyBorder="1" applyAlignment="1" applyProtection="1">
      <alignment vertical="center" wrapText="1"/>
      <protection hidden="1"/>
    </xf>
    <xf numFmtId="0" fontId="3" fillId="2" borderId="4" xfId="0" applyFont="1" applyFill="1" applyBorder="1" applyAlignment="1" applyProtection="1">
      <alignment horizontal="center" wrapText="1"/>
      <protection locked="0"/>
    </xf>
    <xf numFmtId="0" fontId="3" fillId="2" borderId="36" xfId="0" applyFont="1" applyFill="1" applyBorder="1" applyAlignment="1" applyProtection="1">
      <alignment horizontal="center" wrapText="1"/>
      <protection hidden="1"/>
    </xf>
    <xf numFmtId="0" fontId="4" fillId="2" borderId="37" xfId="0" applyFont="1" applyFill="1" applyBorder="1" applyAlignment="1" applyProtection="1">
      <alignment vertical="center" wrapText="1"/>
      <protection locked="0"/>
    </xf>
    <xf numFmtId="0" fontId="19" fillId="2" borderId="19" xfId="0" applyFont="1" applyFill="1" applyBorder="1" applyAlignment="1" applyProtection="1">
      <alignment horizontal="left" vertical="center" wrapText="1"/>
      <protection locked="0"/>
    </xf>
    <xf numFmtId="0" fontId="4" fillId="2" borderId="5" xfId="0" applyFont="1" applyFill="1" applyBorder="1" applyAlignment="1" applyProtection="1">
      <alignment vertical="center" wrapText="1"/>
      <protection locked="0" hidden="1"/>
    </xf>
    <xf numFmtId="0" fontId="0" fillId="2" borderId="0" xfId="0" applyFill="1" applyProtection="1">
      <protection locked="0" hidden="1"/>
    </xf>
    <xf numFmtId="0" fontId="4" fillId="2" borderId="38" xfId="0" applyFont="1" applyFill="1" applyBorder="1" applyAlignment="1" applyProtection="1">
      <alignment vertical="center" wrapText="1"/>
      <protection locked="0"/>
    </xf>
    <xf numFmtId="0" fontId="4" fillId="2" borderId="13" xfId="0" applyFont="1" applyFill="1" applyBorder="1" applyAlignment="1" applyProtection="1">
      <alignment vertical="center" wrapText="1"/>
      <protection locked="0"/>
    </xf>
    <xf numFmtId="0" fontId="4" fillId="2" borderId="15" xfId="0" applyFont="1" applyFill="1" applyBorder="1" applyAlignment="1" applyProtection="1">
      <alignment vertical="center" wrapText="1"/>
      <protection hidden="1"/>
    </xf>
    <xf numFmtId="49" fontId="0" fillId="0" borderId="0" xfId="0" applyNumberFormat="1" applyProtection="1">
      <protection hidden="1"/>
    </xf>
    <xf numFmtId="0" fontId="18" fillId="0" borderId="0" xfId="0" applyFont="1" applyProtection="1">
      <protection hidden="1"/>
    </xf>
    <xf numFmtId="0" fontId="0" fillId="0" borderId="0" xfId="0" applyAlignment="1">
      <alignment vertical="center"/>
    </xf>
    <xf numFmtId="0" fontId="2" fillId="0" borderId="0" xfId="0" applyFont="1" applyAlignment="1" applyProtection="1">
      <alignment horizontal="center" vertical="center" wrapText="1"/>
      <protection hidden="1"/>
    </xf>
    <xf numFmtId="0" fontId="0" fillId="0" borderId="0" xfId="0" applyAlignment="1" applyProtection="1">
      <alignment vertical="center"/>
      <protection hidden="1"/>
    </xf>
    <xf numFmtId="49" fontId="0" fillId="0" borderId="0" xfId="0" applyNumberFormat="1"/>
    <xf numFmtId="49" fontId="0" fillId="0" borderId="0" xfId="0" applyNumberFormat="1" applyAlignment="1">
      <alignment vertical="center"/>
    </xf>
    <xf numFmtId="0" fontId="0" fillId="0" borderId="0" xfId="0" applyAlignment="1">
      <alignment horizontal="center" vertical="center"/>
    </xf>
    <xf numFmtId="0" fontId="27" fillId="4" borderId="0" xfId="3" applyFill="1" applyBorder="1"/>
    <xf numFmtId="0" fontId="27" fillId="0" borderId="0" xfId="3" applyFill="1" applyBorder="1"/>
    <xf numFmtId="0" fontId="28" fillId="4" borderId="0" xfId="3" applyFont="1" applyFill="1" applyBorder="1" applyAlignment="1">
      <alignment horizontal="justify" vertical="center"/>
    </xf>
    <xf numFmtId="0" fontId="30" fillId="4" borderId="0" xfId="4" applyFont="1" applyFill="1" applyBorder="1" applyAlignment="1" applyProtection="1">
      <alignment horizontal="justify" vertical="center"/>
    </xf>
    <xf numFmtId="0" fontId="28" fillId="4" borderId="0" xfId="3" applyFont="1" applyFill="1" applyBorder="1" applyAlignment="1">
      <alignment horizontal="left" vertical="center"/>
    </xf>
    <xf numFmtId="0" fontId="16" fillId="0" borderId="0" xfId="499" applyFont="1" applyFill="1" applyAlignment="1" applyProtection="1">
      <alignment horizontal="center"/>
      <protection hidden="1"/>
    </xf>
    <xf numFmtId="0" fontId="16" fillId="0" borderId="0" xfId="499" applyFont="1" applyFill="1" applyAlignment="1" applyProtection="1">
      <alignment horizontal="center" wrapText="1"/>
      <protection hidden="1"/>
    </xf>
    <xf numFmtId="0" fontId="29" fillId="0" borderId="0" xfId="499" applyFill="1" applyAlignment="1" applyProtection="1">
      <alignment horizontal="center"/>
      <protection hidden="1"/>
    </xf>
    <xf numFmtId="49" fontId="19" fillId="2" borderId="22" xfId="0" applyNumberFormat="1" applyFont="1" applyFill="1" applyBorder="1" applyAlignment="1" applyProtection="1">
      <alignment horizontal="left" vertical="center" wrapText="1"/>
      <protection locked="0"/>
    </xf>
    <xf numFmtId="0" fontId="3" fillId="2" borderId="24" xfId="0" applyFont="1" applyFill="1" applyBorder="1" applyAlignment="1" applyProtection="1">
      <alignment horizontal="center" wrapText="1"/>
      <protection hidden="1"/>
    </xf>
    <xf numFmtId="0" fontId="3" fillId="2" borderId="35" xfId="0" applyFont="1" applyFill="1" applyBorder="1" applyAlignment="1" applyProtection="1">
      <alignment horizontal="center" vertical="center" wrapText="1"/>
      <protection hidden="1"/>
    </xf>
    <xf numFmtId="0" fontId="0" fillId="5" borderId="0" xfId="0" applyFill="1" applyAlignment="1" applyProtection="1">
      <alignment vertical="center" wrapText="1"/>
      <protection hidden="1"/>
    </xf>
    <xf numFmtId="0" fontId="0" fillId="5" borderId="0" xfId="0" applyFill="1" applyAlignment="1" applyProtection="1">
      <alignment vertical="center" wrapText="1"/>
      <protection locked="0"/>
    </xf>
    <xf numFmtId="0" fontId="21" fillId="0" borderId="0" xfId="0" applyFont="1" applyAlignment="1" applyProtection="1">
      <alignment vertical="center" wrapText="1"/>
      <protection locked="0"/>
    </xf>
    <xf numFmtId="0" fontId="22" fillId="0" borderId="0" xfId="0" applyFont="1" applyAlignment="1" applyProtection="1">
      <alignment horizontal="center" wrapText="1"/>
      <protection hidden="1"/>
    </xf>
    <xf numFmtId="0" fontId="12" fillId="0" borderId="0" xfId="0" applyFont="1" applyAlignment="1" applyProtection="1">
      <alignment horizontal="center"/>
      <protection hidden="1"/>
    </xf>
    <xf numFmtId="0" fontId="5" fillId="0" borderId="0" xfId="0" applyFont="1" applyProtection="1">
      <protection hidden="1"/>
    </xf>
    <xf numFmtId="0" fontId="0" fillId="4" borderId="0" xfId="0" applyFill="1" applyProtection="1">
      <protection hidden="1"/>
    </xf>
    <xf numFmtId="0" fontId="17" fillId="0" borderId="0" xfId="0" applyFont="1" applyProtection="1">
      <protection hidden="1"/>
    </xf>
    <xf numFmtId="0" fontId="24" fillId="6" borderId="0" xfId="0" applyFont="1" applyFill="1" applyProtection="1">
      <protection hidden="1"/>
    </xf>
    <xf numFmtId="0" fontId="0" fillId="0" borderId="50" xfId="0" applyBorder="1" applyAlignment="1" applyProtection="1">
      <alignment horizontal="left" vertical="center"/>
      <protection hidden="1"/>
    </xf>
    <xf numFmtId="0" fontId="0" fillId="0" borderId="50" xfId="0" applyBorder="1" applyAlignment="1" applyProtection="1">
      <alignment horizontal="left" vertical="center" wrapText="1"/>
      <protection hidden="1"/>
    </xf>
    <xf numFmtId="0" fontId="29" fillId="0" borderId="50" xfId="499" applyBorder="1" applyAlignment="1" applyProtection="1">
      <alignment vertical="center" wrapText="1"/>
      <protection hidden="1"/>
    </xf>
    <xf numFmtId="166" fontId="0" fillId="0" borderId="50" xfId="0" applyNumberFormat="1" applyBorder="1" applyAlignment="1" applyProtection="1">
      <alignment horizontal="left" vertical="center" wrapText="1"/>
      <protection hidden="1"/>
    </xf>
    <xf numFmtId="0" fontId="0" fillId="1" borderId="50" xfId="0" applyFill="1" applyBorder="1" applyAlignment="1" applyProtection="1">
      <alignment horizontal="left" vertical="center" wrapText="1"/>
      <protection hidden="1"/>
    </xf>
    <xf numFmtId="0" fontId="0" fillId="1" borderId="50" xfId="0" applyFill="1" applyBorder="1" applyAlignment="1" applyProtection="1">
      <alignment vertical="center" wrapText="1"/>
      <protection hidden="1"/>
    </xf>
    <xf numFmtId="0" fontId="29" fillId="0" borderId="50" xfId="499" applyFill="1" applyBorder="1" applyAlignment="1" applyProtection="1">
      <alignment vertical="center" wrapText="1"/>
      <protection hidden="1"/>
    </xf>
    <xf numFmtId="0" fontId="29" fillId="0" borderId="50" xfId="499" applyFill="1" applyBorder="1" applyAlignment="1">
      <alignment vertical="center"/>
      <protection locked="0"/>
    </xf>
    <xf numFmtId="10" fontId="0" fillId="0" borderId="50" xfId="0" applyNumberFormat="1" applyBorder="1" applyAlignment="1" applyProtection="1">
      <alignment horizontal="left" vertical="center" wrapText="1"/>
      <protection hidden="1"/>
    </xf>
    <xf numFmtId="0" fontId="29" fillId="0" borderId="50" xfId="499" applyBorder="1" applyAlignment="1">
      <alignment vertical="center"/>
      <protection locked="0"/>
    </xf>
    <xf numFmtId="0" fontId="25" fillId="4" borderId="50" xfId="0" applyFont="1" applyFill="1" applyBorder="1" applyAlignment="1" applyProtection="1">
      <alignment horizontal="left" vertical="center" wrapText="1"/>
      <protection hidden="1"/>
    </xf>
    <xf numFmtId="0" fontId="0" fillId="2" borderId="4" xfId="0" applyFill="1" applyBorder="1" applyAlignment="1">
      <alignment vertical="top" wrapText="1"/>
    </xf>
    <xf numFmtId="0" fontId="0" fillId="0" borderId="0" xfId="0" applyAlignment="1">
      <alignment wrapText="1"/>
    </xf>
    <xf numFmtId="0" fontId="0" fillId="0" borderId="0" xfId="0" applyAlignment="1">
      <alignment vertical="top"/>
    </xf>
    <xf numFmtId="0" fontId="0" fillId="2" borderId="0" xfId="0" applyFill="1" applyAlignment="1">
      <alignment vertical="top"/>
    </xf>
    <xf numFmtId="0" fontId="0" fillId="0" borderId="0" xfId="0" applyAlignment="1">
      <alignment vertical="top" wrapText="1"/>
    </xf>
    <xf numFmtId="0" fontId="0" fillId="0" borderId="0" xfId="0" applyAlignment="1">
      <alignment vertical="center" wrapText="1"/>
    </xf>
    <xf numFmtId="1" fontId="22" fillId="0" borderId="0" xfId="0" applyNumberFormat="1" applyFont="1" applyAlignment="1" applyProtection="1">
      <alignment horizontal="center" vertical="center" wrapText="1"/>
      <protection hidden="1"/>
    </xf>
    <xf numFmtId="1" fontId="0" fillId="0" borderId="0" xfId="0" applyNumberFormat="1" applyProtection="1">
      <protection hidden="1"/>
    </xf>
    <xf numFmtId="3" fontId="0" fillId="5" borderId="0" xfId="0" applyNumberFormat="1" applyFill="1" applyProtection="1">
      <protection hidden="1"/>
    </xf>
    <xf numFmtId="0" fontId="0" fillId="5" borderId="0" xfId="0" applyFill="1" applyProtection="1">
      <protection hidden="1"/>
    </xf>
    <xf numFmtId="0" fontId="23" fillId="0" borderId="0" xfId="0" applyFont="1"/>
    <xf numFmtId="1" fontId="0" fillId="5" borderId="0" xfId="0" applyNumberFormat="1" applyFill="1" applyProtection="1">
      <protection hidden="1"/>
    </xf>
    <xf numFmtId="0" fontId="60" fillId="0" borderId="0" xfId="0" applyFont="1" applyAlignment="1">
      <alignment horizontal="center" wrapText="1"/>
    </xf>
    <xf numFmtId="0" fontId="60" fillId="0" borderId="4" xfId="0" applyFont="1" applyBorder="1" applyAlignment="1">
      <alignment wrapText="1"/>
    </xf>
    <xf numFmtId="0" fontId="61" fillId="0" borderId="0" xfId="0" applyFont="1" applyAlignment="1">
      <alignment horizontal="right" wrapText="1"/>
    </xf>
    <xf numFmtId="0" fontId="4" fillId="2" borderId="21" xfId="0" applyFont="1" applyFill="1" applyBorder="1" applyAlignment="1">
      <alignment vertical="center"/>
    </xf>
    <xf numFmtId="0" fontId="63" fillId="2" borderId="5" xfId="0" applyFont="1" applyFill="1" applyBorder="1" applyAlignment="1">
      <alignment vertical="center"/>
    </xf>
    <xf numFmtId="0" fontId="64" fillId="2" borderId="23" xfId="0" applyFont="1" applyFill="1" applyBorder="1" applyAlignment="1" applyProtection="1">
      <alignment horizontal="right" wrapText="1"/>
      <protection hidden="1"/>
    </xf>
    <xf numFmtId="0" fontId="2" fillId="2" borderId="0" xfId="0" applyFont="1" applyFill="1" applyProtection="1">
      <protection hidden="1"/>
    </xf>
    <xf numFmtId="0" fontId="17" fillId="0" borderId="0" xfId="0" applyFont="1" applyAlignment="1" applyProtection="1">
      <alignment horizontal="center" vertical="center" wrapText="1"/>
      <protection hidden="1"/>
    </xf>
    <xf numFmtId="0" fontId="66" fillId="0" borderId="0" xfId="0" applyFont="1" applyAlignment="1" applyProtection="1">
      <alignment horizontal="right" wrapText="1"/>
      <protection hidden="1"/>
    </xf>
    <xf numFmtId="0" fontId="18" fillId="2" borderId="4" xfId="0" applyFont="1" applyFill="1" applyBorder="1" applyAlignment="1">
      <alignment vertical="top" wrapText="1"/>
    </xf>
    <xf numFmtId="0" fontId="4" fillId="2" borderId="0" xfId="0" applyFont="1" applyFill="1" applyAlignment="1" applyProtection="1">
      <alignment horizontal="center" vertical="top"/>
      <protection hidden="1"/>
    </xf>
    <xf numFmtId="0" fontId="4" fillId="2" borderId="25" xfId="0" applyFont="1" applyFill="1" applyBorder="1" applyAlignment="1">
      <alignment vertical="center"/>
    </xf>
    <xf numFmtId="0" fontId="4" fillId="2" borderId="26" xfId="0" applyFont="1" applyFill="1" applyBorder="1" applyAlignment="1" applyProtection="1">
      <alignment vertical="center"/>
      <protection hidden="1"/>
    </xf>
    <xf numFmtId="0" fontId="63" fillId="2" borderId="29" xfId="0" applyFont="1" applyFill="1" applyBorder="1" applyAlignment="1">
      <alignment vertical="center"/>
    </xf>
    <xf numFmtId="0" fontId="68" fillId="2" borderId="26" xfId="499" applyFont="1" applyFill="1" applyBorder="1" applyAlignment="1" applyProtection="1">
      <alignment horizontal="left" vertical="center"/>
      <protection hidden="1"/>
    </xf>
    <xf numFmtId="0" fontId="4" fillId="2" borderId="21" xfId="0" applyFont="1" applyFill="1" applyBorder="1" applyAlignment="1" applyProtection="1">
      <alignment vertical="center"/>
      <protection hidden="1"/>
    </xf>
    <xf numFmtId="0" fontId="4" fillId="2" borderId="30" xfId="0" applyFont="1" applyFill="1" applyBorder="1" applyAlignment="1" applyProtection="1">
      <alignment vertical="center"/>
      <protection hidden="1"/>
    </xf>
    <xf numFmtId="0" fontId="4" fillId="2" borderId="27" xfId="0" applyFont="1" applyFill="1" applyBorder="1" applyAlignment="1" applyProtection="1">
      <alignment vertical="center"/>
      <protection hidden="1"/>
    </xf>
    <xf numFmtId="0" fontId="3" fillId="2" borderId="30" xfId="0" applyFont="1" applyFill="1" applyBorder="1" applyAlignment="1">
      <alignment wrapText="1"/>
    </xf>
    <xf numFmtId="0" fontId="70" fillId="2" borderId="0" xfId="499" applyFont="1" applyFill="1" applyBorder="1" applyAlignment="1" applyProtection="1">
      <alignment vertical="center" wrapText="1"/>
    </xf>
    <xf numFmtId="0" fontId="4" fillId="2" borderId="4" xfId="0" applyFont="1" applyFill="1" applyBorder="1" applyAlignment="1">
      <alignment vertical="center"/>
    </xf>
    <xf numFmtId="0" fontId="3" fillId="2" borderId="0" xfId="0" applyFont="1" applyFill="1" applyAlignment="1" applyProtection="1">
      <alignment wrapText="1"/>
      <protection hidden="1"/>
    </xf>
    <xf numFmtId="0" fontId="4" fillId="2" borderId="0" xfId="0" applyFont="1" applyFill="1" applyAlignment="1" applyProtection="1">
      <alignment vertical="center"/>
      <protection hidden="1"/>
    </xf>
    <xf numFmtId="0" fontId="71" fillId="2" borderId="0" xfId="0" applyFont="1" applyFill="1" applyAlignment="1">
      <alignment horizontal="left" wrapText="1"/>
    </xf>
    <xf numFmtId="0" fontId="70" fillId="2" borderId="0" xfId="499" applyFont="1" applyFill="1" applyAlignment="1" applyProtection="1">
      <alignment vertical="center"/>
    </xf>
    <xf numFmtId="0" fontId="4" fillId="2" borderId="31" xfId="0" applyFont="1" applyFill="1" applyBorder="1" applyAlignment="1">
      <alignment vertical="center"/>
    </xf>
    <xf numFmtId="0" fontId="63" fillId="2" borderId="32" xfId="0" applyFont="1" applyFill="1" applyBorder="1" applyAlignment="1">
      <alignment vertical="center"/>
    </xf>
    <xf numFmtId="0" fontId="3" fillId="2" borderId="24" xfId="0" applyFont="1" applyFill="1" applyBorder="1" applyAlignment="1" applyProtection="1">
      <alignment wrapText="1"/>
      <protection hidden="1"/>
    </xf>
    <xf numFmtId="0" fontId="19" fillId="2" borderId="0" xfId="0" applyFont="1" applyFill="1" applyAlignment="1" applyProtection="1">
      <alignment horizontal="left" wrapText="1"/>
      <protection hidden="1"/>
    </xf>
    <xf numFmtId="0" fontId="71" fillId="2" borderId="24" xfId="0" applyFont="1" applyFill="1" applyBorder="1" applyAlignment="1" applyProtection="1">
      <alignment horizontal="left" vertical="center" wrapText="1"/>
      <protection hidden="1"/>
    </xf>
    <xf numFmtId="0" fontId="19" fillId="2" borderId="0" xfId="0" applyFont="1" applyFill="1" applyAlignment="1">
      <alignment vertical="center"/>
    </xf>
    <xf numFmtId="0" fontId="4" fillId="2" borderId="0" xfId="0" applyFont="1" applyFill="1" applyAlignment="1">
      <alignment vertical="center"/>
    </xf>
    <xf numFmtId="0" fontId="3" fillId="2" borderId="0" xfId="0" applyFont="1" applyFill="1" applyAlignment="1" applyProtection="1">
      <alignment horizontal="right" vertical="center"/>
      <protection hidden="1"/>
    </xf>
    <xf numFmtId="0" fontId="70" fillId="2" borderId="0" xfId="499" applyFont="1" applyFill="1" applyBorder="1" applyAlignment="1" applyProtection="1">
      <alignment horizontal="center" vertical="center"/>
      <protection hidden="1"/>
    </xf>
    <xf numFmtId="0" fontId="72" fillId="2" borderId="0" xfId="0" applyFont="1" applyFill="1" applyAlignment="1">
      <alignment horizontal="right" vertical="center"/>
    </xf>
    <xf numFmtId="0" fontId="72" fillId="2" borderId="0" xfId="0" applyFont="1" applyFill="1" applyAlignment="1" applyProtection="1">
      <alignment horizontal="right" vertical="center"/>
      <protection hidden="1"/>
    </xf>
    <xf numFmtId="0" fontId="3" fillId="2" borderId="24" xfId="0" applyFont="1" applyFill="1" applyBorder="1" applyAlignment="1" applyProtection="1">
      <alignment horizontal="left" vertical="center" wrapText="1"/>
      <protection hidden="1"/>
    </xf>
    <xf numFmtId="0" fontId="73" fillId="0" borderId="24" xfId="499" applyFont="1" applyFill="1" applyBorder="1" applyAlignment="1" applyProtection="1">
      <alignment horizontal="center"/>
      <protection hidden="1"/>
    </xf>
    <xf numFmtId="0" fontId="19" fillId="2" borderId="0" xfId="0" applyFont="1" applyFill="1" applyAlignment="1" applyProtection="1">
      <alignment horizontal="center" vertical="center"/>
      <protection hidden="1"/>
    </xf>
    <xf numFmtId="0" fontId="19" fillId="2" borderId="0" xfId="0" applyFont="1" applyFill="1" applyAlignment="1" applyProtection="1">
      <alignment horizontal="left" vertical="center"/>
      <protection hidden="1"/>
    </xf>
    <xf numFmtId="0" fontId="75" fillId="2" borderId="0" xfId="0" applyFont="1" applyFill="1" applyAlignment="1">
      <alignment vertical="center"/>
    </xf>
    <xf numFmtId="0" fontId="4" fillId="2" borderId="23" xfId="0" applyFont="1" applyFill="1" applyBorder="1" applyAlignment="1">
      <alignment vertical="center"/>
    </xf>
    <xf numFmtId="0" fontId="75" fillId="2" borderId="24" xfId="0" applyFont="1" applyFill="1" applyBorder="1" applyAlignment="1">
      <alignment vertical="center"/>
    </xf>
    <xf numFmtId="0" fontId="4" fillId="2" borderId="0" xfId="0" applyFont="1" applyFill="1" applyAlignment="1" applyProtection="1">
      <alignment horizontal="left" vertical="center"/>
      <protection hidden="1"/>
    </xf>
    <xf numFmtId="0" fontId="19" fillId="2" borderId="21" xfId="0" applyFont="1" applyFill="1" applyBorder="1" applyAlignment="1">
      <alignment vertical="center"/>
    </xf>
    <xf numFmtId="0" fontId="19" fillId="2" borderId="0" xfId="0" applyFont="1" applyFill="1" applyAlignment="1">
      <alignment horizontal="center" vertical="center"/>
    </xf>
    <xf numFmtId="0" fontId="63" fillId="2" borderId="15" xfId="0" applyFont="1" applyFill="1" applyBorder="1" applyAlignment="1">
      <alignment vertical="center"/>
    </xf>
    <xf numFmtId="0" fontId="79" fillId="2" borderId="33" xfId="0" applyFont="1" applyFill="1" applyBorder="1" applyAlignment="1" applyProtection="1">
      <alignment horizontal="center" vertical="center" wrapText="1"/>
      <protection hidden="1"/>
    </xf>
    <xf numFmtId="0" fontId="1" fillId="0" borderId="34" xfId="0" applyFont="1" applyBorder="1" applyAlignment="1" applyProtection="1">
      <alignment vertical="center" wrapText="1"/>
      <protection hidden="1"/>
    </xf>
    <xf numFmtId="0" fontId="80" fillId="0" borderId="34" xfId="0" applyFont="1" applyBorder="1" applyAlignment="1" applyProtection="1">
      <alignment vertical="center" wrapText="1"/>
      <protection hidden="1"/>
    </xf>
    <xf numFmtId="0" fontId="82" fillId="2" borderId="0" xfId="499" applyFont="1" applyFill="1" applyBorder="1" applyAlignment="1" applyProtection="1">
      <alignment horizontal="center" vertical="center" wrapText="1"/>
      <protection hidden="1"/>
    </xf>
    <xf numFmtId="0" fontId="4" fillId="2" borderId="0" xfId="0" applyFont="1" applyFill="1" applyAlignment="1" applyProtection="1">
      <alignment vertical="center" wrapText="1"/>
      <protection hidden="1"/>
    </xf>
    <xf numFmtId="0" fontId="4" fillId="2" borderId="24" xfId="0" applyFont="1" applyFill="1" applyBorder="1" applyAlignment="1" applyProtection="1">
      <alignment vertical="center" wrapText="1"/>
      <protection hidden="1"/>
    </xf>
    <xf numFmtId="0" fontId="83" fillId="2" borderId="30" xfId="0" applyFont="1" applyFill="1" applyBorder="1" applyAlignment="1" applyProtection="1">
      <alignment horizontal="center" vertical="center" wrapText="1"/>
      <protection hidden="1"/>
    </xf>
    <xf numFmtId="0" fontId="83" fillId="2" borderId="0" xfId="0" applyFont="1" applyFill="1" applyAlignment="1" applyProtection="1">
      <alignment horizontal="center" vertical="center" wrapText="1"/>
      <protection hidden="1"/>
    </xf>
    <xf numFmtId="0" fontId="84" fillId="2" borderId="0" xfId="0" applyFont="1" applyFill="1" applyAlignment="1" applyProtection="1">
      <alignment horizontal="center" vertical="center" wrapText="1"/>
      <protection hidden="1"/>
    </xf>
    <xf numFmtId="0" fontId="80" fillId="0" borderId="0" xfId="0" applyFont="1" applyAlignment="1" applyProtection="1">
      <alignment vertical="center" wrapText="1"/>
      <protection hidden="1"/>
    </xf>
    <xf numFmtId="0" fontId="3" fillId="2" borderId="36" xfId="0" applyFont="1" applyFill="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85" fillId="0" borderId="0" xfId="0" applyFont="1" applyAlignment="1" applyProtection="1">
      <alignment vertical="center" wrapText="1"/>
      <protection locked="0"/>
    </xf>
    <xf numFmtId="0" fontId="3" fillId="2" borderId="0" xfId="0" applyFont="1" applyFill="1" applyAlignment="1" applyProtection="1">
      <alignment horizontal="center" vertical="center" wrapText="1"/>
      <protection hidden="1"/>
    </xf>
    <xf numFmtId="0" fontId="3" fillId="2" borderId="23" xfId="0" applyFont="1" applyFill="1" applyBorder="1" applyAlignment="1" applyProtection="1">
      <alignment horizontal="right" vertical="center"/>
      <protection hidden="1"/>
    </xf>
    <xf numFmtId="0" fontId="12" fillId="0" borderId="0" xfId="0" applyFont="1" applyAlignment="1">
      <alignment wrapText="1"/>
    </xf>
    <xf numFmtId="0" fontId="13" fillId="0" borderId="0" xfId="0" applyFont="1" applyAlignment="1">
      <alignment horizontal="center" wrapText="1"/>
    </xf>
    <xf numFmtId="0" fontId="13" fillId="0" borderId="4" xfId="0" applyFont="1" applyBorder="1" applyAlignment="1">
      <alignment wrapText="1"/>
    </xf>
    <xf numFmtId="0" fontId="13" fillId="0" borderId="4" xfId="0" applyFont="1" applyBorder="1" applyAlignment="1">
      <alignment vertical="top" wrapText="1"/>
    </xf>
    <xf numFmtId="0" fontId="1" fillId="2" borderId="51" xfId="0" applyFont="1" applyFill="1" applyBorder="1" applyAlignment="1">
      <alignment vertical="center" wrapText="1"/>
    </xf>
    <xf numFmtId="0" fontId="64" fillId="2" borderId="55" xfId="0" applyFont="1" applyFill="1" applyBorder="1" applyAlignment="1" applyProtection="1">
      <alignment horizontal="center" vertical="center"/>
      <protection locked="0" hidden="1"/>
    </xf>
    <xf numFmtId="0" fontId="0" fillId="5" borderId="57" xfId="0" applyFill="1" applyBorder="1"/>
    <xf numFmtId="0" fontId="19" fillId="2" borderId="53" xfId="0" applyFont="1" applyFill="1" applyBorder="1" applyAlignment="1">
      <alignment vertical="center" wrapText="1"/>
    </xf>
    <xf numFmtId="0" fontId="0" fillId="2" borderId="57" xfId="0" applyFill="1" applyBorder="1"/>
    <xf numFmtId="0" fontId="3" fillId="2" borderId="55" xfId="0" applyFont="1" applyFill="1" applyBorder="1" applyAlignment="1" applyProtection="1">
      <alignment horizontal="right" vertical="center"/>
      <protection hidden="1"/>
    </xf>
    <xf numFmtId="0" fontId="3" fillId="2" borderId="56" xfId="0" applyFont="1" applyFill="1" applyBorder="1" applyAlignment="1" applyProtection="1">
      <alignment horizontal="right" vertical="center"/>
      <protection hidden="1"/>
    </xf>
    <xf numFmtId="0" fontId="19" fillId="2" borderId="56" xfId="0" applyFont="1" applyFill="1" applyBorder="1" applyAlignment="1" applyProtection="1">
      <alignment horizontal="center" vertical="center"/>
      <protection hidden="1"/>
    </xf>
    <xf numFmtId="0" fontId="19" fillId="2" borderId="56" xfId="0" applyFont="1" applyFill="1" applyBorder="1" applyAlignment="1" applyProtection="1">
      <alignment horizontal="left" vertical="center"/>
      <protection hidden="1"/>
    </xf>
    <xf numFmtId="0" fontId="4" fillId="2" borderId="60" xfId="0" applyFont="1" applyFill="1" applyBorder="1" applyAlignment="1">
      <alignment vertical="center"/>
    </xf>
    <xf numFmtId="2" fontId="3" fillId="2" borderId="53" xfId="0" applyNumberFormat="1" applyFont="1" applyFill="1" applyBorder="1" applyAlignment="1" applyProtection="1">
      <alignment horizontal="left" wrapText="1"/>
      <protection hidden="1"/>
    </xf>
    <xf numFmtId="2" fontId="3" fillId="2" borderId="56" xfId="0" applyNumberFormat="1" applyFont="1" applyFill="1" applyBorder="1" applyAlignment="1" applyProtection="1">
      <alignment horizontal="left" vertical="center" wrapText="1"/>
      <protection hidden="1"/>
    </xf>
    <xf numFmtId="0" fontId="3" fillId="2" borderId="56" xfId="0" applyFont="1" applyFill="1" applyBorder="1" applyAlignment="1" applyProtection="1">
      <alignment horizontal="left"/>
      <protection hidden="1"/>
    </xf>
    <xf numFmtId="0" fontId="19" fillId="2" borderId="53" xfId="0" applyFont="1" applyFill="1" applyBorder="1" applyAlignment="1" applyProtection="1">
      <alignment horizontal="left" vertical="center"/>
      <protection hidden="1"/>
    </xf>
    <xf numFmtId="0" fontId="63" fillId="2" borderId="61" xfId="0" applyFont="1" applyFill="1" applyBorder="1" applyAlignment="1">
      <alignment vertical="center"/>
    </xf>
    <xf numFmtId="0" fontId="19" fillId="2" borderId="55" xfId="0" applyFont="1" applyFill="1" applyBorder="1" applyAlignment="1" applyProtection="1">
      <alignment vertical="center" wrapText="1"/>
      <protection hidden="1"/>
    </xf>
    <xf numFmtId="0" fontId="19" fillId="2" borderId="53" xfId="0" applyFont="1" applyFill="1" applyBorder="1" applyAlignment="1" applyProtection="1">
      <alignment vertical="center" wrapText="1"/>
      <protection hidden="1"/>
    </xf>
    <xf numFmtId="0" fontId="19" fillId="2" borderId="53" xfId="0" applyFont="1" applyFill="1" applyBorder="1" applyAlignment="1">
      <alignment horizontal="center" vertical="center"/>
    </xf>
    <xf numFmtId="0" fontId="19" fillId="2" borderId="53" xfId="0" applyFont="1" applyFill="1" applyBorder="1" applyAlignment="1">
      <alignment horizontal="left" vertical="center"/>
    </xf>
    <xf numFmtId="2" fontId="78" fillId="2" borderId="53" xfId="0" applyNumberFormat="1" applyFont="1" applyFill="1" applyBorder="1" applyAlignment="1" applyProtection="1">
      <alignment horizontal="left" wrapText="1"/>
      <protection hidden="1"/>
    </xf>
    <xf numFmtId="0" fontId="19" fillId="2" borderId="53" xfId="0" applyFont="1" applyFill="1" applyBorder="1" applyAlignment="1">
      <alignment vertical="center"/>
    </xf>
    <xf numFmtId="0" fontId="19" fillId="2" borderId="53" xfId="0" applyFont="1" applyFill="1" applyBorder="1" applyAlignment="1" applyProtection="1">
      <alignment horizontal="center" vertical="center" wrapText="1"/>
      <protection hidden="1"/>
    </xf>
    <xf numFmtId="9" fontId="19" fillId="2" borderId="55" xfId="0" applyNumberFormat="1" applyFont="1" applyFill="1" applyBorder="1" applyAlignment="1" applyProtection="1">
      <alignment horizontal="left" vertical="center" wrapText="1"/>
      <protection hidden="1"/>
    </xf>
    <xf numFmtId="0" fontId="19" fillId="2" borderId="55" xfId="0" applyFont="1" applyFill="1" applyBorder="1" applyAlignment="1" applyProtection="1">
      <alignment horizontal="left" vertical="center" wrapText="1"/>
      <protection hidden="1"/>
    </xf>
    <xf numFmtId="0" fontId="0" fillId="2" borderId="62" xfId="0" applyFill="1" applyBorder="1" applyAlignment="1" applyProtection="1">
      <alignment vertical="center" wrapText="1"/>
      <protection hidden="1"/>
    </xf>
    <xf numFmtId="0" fontId="4" fillId="2" borderId="63" xfId="0" applyFont="1" applyFill="1" applyBorder="1" applyAlignment="1" applyProtection="1">
      <alignment horizontal="center" vertical="center" wrapText="1"/>
      <protection hidden="1"/>
    </xf>
    <xf numFmtId="0" fontId="4" fillId="2" borderId="64" xfId="0" applyFont="1" applyFill="1" applyBorder="1" applyAlignment="1" applyProtection="1">
      <alignment horizontal="center" vertical="center" wrapText="1"/>
      <protection hidden="1"/>
    </xf>
    <xf numFmtId="0" fontId="4" fillId="2" borderId="56" xfId="0" applyFont="1" applyFill="1" applyBorder="1" applyAlignment="1" applyProtection="1">
      <alignment vertical="center" wrapText="1"/>
      <protection hidden="1"/>
    </xf>
    <xf numFmtId="0" fontId="4" fillId="2" borderId="59" xfId="0" applyFont="1" applyFill="1" applyBorder="1" applyAlignment="1" applyProtection="1">
      <alignment vertical="center" wrapText="1"/>
      <protection hidden="1"/>
    </xf>
    <xf numFmtId="0" fontId="4" fillId="2" borderId="65" xfId="0" applyFont="1" applyFill="1" applyBorder="1" applyAlignment="1" applyProtection="1">
      <alignment vertical="center" wrapText="1"/>
      <protection hidden="1"/>
    </xf>
    <xf numFmtId="0" fontId="79" fillId="0" borderId="66" xfId="0" applyFont="1" applyBorder="1" applyAlignment="1" applyProtection="1">
      <alignment horizontal="center" vertical="center" wrapText="1"/>
      <protection hidden="1"/>
    </xf>
    <xf numFmtId="0" fontId="3" fillId="2" borderId="65" xfId="0" applyFont="1" applyFill="1" applyBorder="1" applyAlignment="1" applyProtection="1">
      <alignment horizontal="center" vertical="center" wrapText="1"/>
      <protection hidden="1"/>
    </xf>
    <xf numFmtId="49" fontId="0" fillId="0" borderId="57" xfId="0" applyNumberFormat="1" applyBorder="1" applyProtection="1">
      <protection locked="0"/>
    </xf>
    <xf numFmtId="0" fontId="0" fillId="0" borderId="67" xfId="0" applyBorder="1" applyAlignment="1" applyProtection="1">
      <alignment horizontal="left" vertical="center" wrapText="1"/>
      <protection locked="0" hidden="1"/>
    </xf>
    <xf numFmtId="0" fontId="0" fillId="0" borderId="57" xfId="0" applyBorder="1" applyAlignment="1" applyProtection="1">
      <alignment vertical="center" wrapText="1"/>
      <protection locked="0" hidden="1"/>
    </xf>
    <xf numFmtId="0" fontId="0" fillId="0" borderId="67" xfId="0" applyBorder="1" applyAlignment="1" applyProtection="1">
      <alignment horizontal="left" vertical="center" wrapText="1"/>
      <protection locked="0"/>
    </xf>
    <xf numFmtId="0" fontId="0" fillId="2" borderId="59" xfId="0" applyFill="1" applyBorder="1" applyAlignment="1" applyProtection="1">
      <alignment horizontal="left" vertical="center" wrapText="1"/>
      <protection locked="0" hidden="1"/>
    </xf>
    <xf numFmtId="0" fontId="0" fillId="2" borderId="51" xfId="0" applyFill="1" applyBorder="1" applyAlignment="1" applyProtection="1">
      <alignment horizontal="left" vertical="center" wrapText="1"/>
      <protection locked="0" hidden="1"/>
    </xf>
    <xf numFmtId="0" fontId="0" fillId="0" borderId="57" xfId="0" applyBorder="1" applyAlignment="1" applyProtection="1">
      <alignment vertical="center" wrapText="1"/>
      <protection locked="0"/>
    </xf>
    <xf numFmtId="0" fontId="0" fillId="2" borderId="51" xfId="0" applyFill="1" applyBorder="1" applyAlignment="1" applyProtection="1">
      <alignment horizontal="left" vertical="center" wrapText="1"/>
      <protection locked="0"/>
    </xf>
    <xf numFmtId="0" fontId="0" fillId="0" borderId="68" xfId="0" applyBorder="1" applyAlignment="1" applyProtection="1">
      <alignment vertical="center" wrapText="1"/>
      <protection locked="0"/>
    </xf>
    <xf numFmtId="0" fontId="0" fillId="2" borderId="57" xfId="0" applyFill="1" applyBorder="1" applyAlignment="1" applyProtection="1">
      <alignment horizontal="left" vertical="center" wrapText="1"/>
      <protection locked="0"/>
    </xf>
    <xf numFmtId="0" fontId="0" fillId="2" borderId="69" xfId="0" applyFill="1" applyBorder="1" applyAlignment="1" applyProtection="1">
      <alignment vertical="center" wrapText="1"/>
      <protection locked="0"/>
    </xf>
    <xf numFmtId="0" fontId="10" fillId="2" borderId="70" xfId="0" applyFont="1" applyFill="1" applyBorder="1" applyAlignment="1" applyProtection="1">
      <alignment horizontal="center" vertical="center" wrapText="1"/>
      <protection locked="0" hidden="1"/>
    </xf>
    <xf numFmtId="0" fontId="10" fillId="2" borderId="70" xfId="0" applyFont="1" applyFill="1" applyBorder="1" applyAlignment="1">
      <alignment horizontal="center" vertical="center" wrapText="1"/>
    </xf>
    <xf numFmtId="0" fontId="4" fillId="2" borderId="71" xfId="0" applyFont="1" applyFill="1" applyBorder="1" applyAlignment="1">
      <alignment vertical="center" wrapText="1"/>
    </xf>
    <xf numFmtId="164" fontId="9" fillId="2" borderId="11" xfId="1" applyNumberFormat="1" applyFont="1" applyFill="1" applyBorder="1" applyAlignment="1">
      <alignment horizontal="center" vertical="top" wrapText="1"/>
    </xf>
    <xf numFmtId="164" fontId="9" fillId="2" borderId="12" xfId="1" applyNumberFormat="1" applyFont="1" applyFill="1" applyBorder="1" applyAlignment="1">
      <alignment horizontal="center" vertical="top" wrapText="1"/>
    </xf>
    <xf numFmtId="164" fontId="9" fillId="2" borderId="9" xfId="1" applyNumberFormat="1" applyFont="1" applyFill="1" applyBorder="1" applyAlignment="1">
      <alignment horizontal="center" vertical="top" wrapText="1"/>
    </xf>
    <xf numFmtId="0" fontId="9" fillId="2" borderId="11" xfId="1" applyFont="1" applyFill="1" applyBorder="1" applyAlignment="1">
      <alignment horizontal="left" vertical="top" wrapText="1"/>
    </xf>
    <xf numFmtId="0" fontId="9" fillId="2" borderId="12" xfId="1" applyFont="1" applyFill="1" applyBorder="1" applyAlignment="1">
      <alignment horizontal="left" vertical="top" wrapText="1"/>
    </xf>
    <xf numFmtId="0" fontId="9" fillId="2" borderId="9" xfId="1" applyFont="1" applyFill="1" applyBorder="1" applyAlignment="1">
      <alignment horizontal="left" vertical="top" wrapText="1"/>
    </xf>
    <xf numFmtId="0" fontId="1" fillId="2" borderId="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2" borderId="0" xfId="0" applyFont="1" applyFill="1" applyAlignment="1">
      <alignment horizontal="center"/>
    </xf>
    <xf numFmtId="0" fontId="5" fillId="2" borderId="0" xfId="0" applyFont="1" applyFill="1" applyAlignment="1">
      <alignment horizontal="center" vertical="center" wrapText="1"/>
    </xf>
    <xf numFmtId="0" fontId="5" fillId="2" borderId="6" xfId="0" applyFont="1" applyFill="1" applyBorder="1" applyAlignment="1">
      <alignment horizontal="center" vertical="center" wrapText="1"/>
    </xf>
    <xf numFmtId="0" fontId="9" fillId="2" borderId="11" xfId="1" applyFont="1" applyFill="1" applyBorder="1" applyAlignment="1">
      <alignment horizontal="center" vertical="top" wrapText="1"/>
    </xf>
    <xf numFmtId="0" fontId="9" fillId="2" borderId="12" xfId="1" applyFont="1" applyFill="1" applyBorder="1" applyAlignment="1">
      <alignment horizontal="center" vertical="top" wrapText="1"/>
    </xf>
    <xf numFmtId="0" fontId="9" fillId="2" borderId="9" xfId="1" applyFont="1" applyFill="1" applyBorder="1" applyAlignment="1">
      <alignment horizontal="center" vertical="top" wrapText="1"/>
    </xf>
    <xf numFmtId="0" fontId="9" fillId="0" borderId="11" xfId="1" applyFont="1" applyBorder="1" applyAlignment="1">
      <alignment horizontal="center" vertical="top" wrapText="1"/>
    </xf>
    <xf numFmtId="0" fontId="9" fillId="0" borderId="12" xfId="1" applyFont="1" applyBorder="1" applyAlignment="1">
      <alignment horizontal="center" vertical="top" wrapText="1"/>
    </xf>
    <xf numFmtId="0" fontId="9" fillId="0" borderId="9" xfId="1" applyFont="1" applyBorder="1" applyAlignment="1">
      <alignment horizontal="center" vertical="top" wrapText="1"/>
    </xf>
    <xf numFmtId="0" fontId="10" fillId="2" borderId="14" xfId="0" applyFont="1" applyFill="1" applyBorder="1" applyAlignment="1">
      <alignment horizontal="center"/>
    </xf>
    <xf numFmtId="164" fontId="9" fillId="0" borderId="11" xfId="1" applyNumberFormat="1" applyFont="1" applyBorder="1" applyAlignment="1">
      <alignment horizontal="center" vertical="top" wrapText="1"/>
    </xf>
    <xf numFmtId="164" fontId="9" fillId="0" borderId="12" xfId="1" applyNumberFormat="1" applyFont="1" applyBorder="1" applyAlignment="1">
      <alignment horizontal="center" vertical="top" wrapText="1"/>
    </xf>
    <xf numFmtId="164" fontId="9" fillId="0" borderId="9" xfId="1" applyNumberFormat="1" applyFont="1" applyBorder="1" applyAlignment="1">
      <alignment horizontal="center" vertical="top" wrapText="1"/>
    </xf>
    <xf numFmtId="2" fontId="9" fillId="2" borderId="11" xfId="1" applyNumberFormat="1" applyFont="1" applyFill="1" applyBorder="1" applyAlignment="1">
      <alignment horizontal="center" vertical="top" wrapText="1"/>
    </xf>
    <xf numFmtId="2" fontId="9" fillId="2" borderId="12" xfId="1" applyNumberFormat="1" applyFont="1" applyFill="1" applyBorder="1" applyAlignment="1">
      <alignment horizontal="center" vertical="top" wrapText="1"/>
    </xf>
    <xf numFmtId="2" fontId="9" fillId="2" borderId="9" xfId="1"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15" xfId="0" applyFill="1" applyBorder="1" applyAlignment="1">
      <alignment horizontal="center"/>
    </xf>
    <xf numFmtId="0" fontId="0" fillId="2" borderId="20" xfId="0" applyFill="1" applyBorder="1" applyAlignment="1" applyProtection="1">
      <alignment horizontal="center"/>
      <protection hidden="1"/>
    </xf>
    <xf numFmtId="0" fontId="76" fillId="2" borderId="52" xfId="499" applyFont="1" applyFill="1" applyBorder="1" applyAlignment="1">
      <alignment horizontal="left" vertical="center" wrapText="1"/>
      <protection locked="0"/>
    </xf>
    <xf numFmtId="0" fontId="77" fillId="2" borderId="53" xfId="0" applyFont="1" applyFill="1" applyBorder="1" applyAlignment="1" applyProtection="1">
      <alignment horizontal="left" vertical="center" wrapText="1"/>
      <protection locked="0"/>
    </xf>
    <xf numFmtId="0" fontId="77" fillId="2" borderId="54" xfId="0" applyFont="1" applyFill="1" applyBorder="1" applyAlignment="1" applyProtection="1">
      <alignment horizontal="left" vertical="center" wrapText="1"/>
      <protection locked="0"/>
    </xf>
    <xf numFmtId="0" fontId="4" fillId="2" borderId="52" xfId="0" applyFont="1" applyFill="1" applyBorder="1" applyAlignment="1" applyProtection="1">
      <alignment horizontal="left" vertical="center" wrapText="1"/>
      <protection locked="0"/>
    </xf>
    <xf numFmtId="0" fontId="4" fillId="2" borderId="53" xfId="0" applyFont="1" applyFill="1" applyBorder="1" applyAlignment="1" applyProtection="1">
      <alignment horizontal="left" vertical="center" wrapText="1"/>
      <protection locked="0"/>
    </xf>
    <xf numFmtId="0" fontId="4" fillId="2" borderId="54" xfId="0" applyFont="1" applyFill="1" applyBorder="1" applyAlignment="1" applyProtection="1">
      <alignment horizontal="left" vertical="center" wrapText="1"/>
      <protection locked="0"/>
    </xf>
    <xf numFmtId="0" fontId="19" fillId="2" borderId="52" xfId="0" applyFont="1" applyFill="1" applyBorder="1" applyAlignment="1" applyProtection="1">
      <alignment horizontal="left" vertical="center"/>
      <protection locked="0"/>
    </xf>
    <xf numFmtId="0" fontId="19" fillId="2" borderId="54" xfId="0" applyFont="1" applyFill="1" applyBorder="1" applyAlignment="1" applyProtection="1">
      <alignment horizontal="left" vertical="center"/>
      <protection locked="0"/>
    </xf>
    <xf numFmtId="0" fontId="3" fillId="2" borderId="53" xfId="0" applyFont="1" applyFill="1" applyBorder="1" applyAlignment="1" applyProtection="1">
      <alignment horizontal="left" wrapText="1"/>
      <protection hidden="1"/>
    </xf>
    <xf numFmtId="0" fontId="19" fillId="2" borderId="53" xfId="0" applyFont="1" applyFill="1" applyBorder="1" applyAlignment="1">
      <alignment horizontal="center" vertical="center"/>
    </xf>
    <xf numFmtId="0" fontId="2" fillId="2" borderId="24" xfId="0" applyFont="1" applyFill="1" applyBorder="1" applyAlignment="1" applyProtection="1">
      <alignment horizontal="center" wrapText="1"/>
      <protection hidden="1"/>
    </xf>
    <xf numFmtId="0" fontId="74" fillId="0" borderId="24" xfId="499" applyFont="1" applyFill="1" applyBorder="1" applyAlignment="1" applyProtection="1">
      <alignment horizontal="center"/>
      <protection hidden="1"/>
    </xf>
    <xf numFmtId="0" fontId="3" fillId="2" borderId="24" xfId="0" applyFont="1" applyFill="1" applyBorder="1" applyAlignment="1" applyProtection="1">
      <alignment horizontal="left" wrapText="1"/>
      <protection hidden="1"/>
    </xf>
    <xf numFmtId="9" fontId="19" fillId="2" borderId="52" xfId="0" applyNumberFormat="1" applyFont="1" applyFill="1" applyBorder="1" applyAlignment="1" applyProtection="1">
      <alignment horizontal="left" vertical="center"/>
      <protection locked="0"/>
    </xf>
    <xf numFmtId="9" fontId="19" fillId="2" borderId="54" xfId="0" applyNumberFormat="1" applyFont="1" applyFill="1" applyBorder="1" applyAlignment="1" applyProtection="1">
      <alignment horizontal="left" vertical="center"/>
      <protection locked="0"/>
    </xf>
    <xf numFmtId="0" fontId="19" fillId="0" borderId="52" xfId="0" applyFont="1" applyBorder="1" applyAlignment="1" applyProtection="1">
      <alignment horizontal="left" vertical="center"/>
      <protection locked="0"/>
    </xf>
    <xf numFmtId="0" fontId="19" fillId="0" borderId="54" xfId="0" applyFont="1" applyBorder="1" applyAlignment="1" applyProtection="1">
      <alignment horizontal="left" vertical="center"/>
      <protection locked="0"/>
    </xf>
    <xf numFmtId="49" fontId="19" fillId="2" borderId="52" xfId="0" applyNumberFormat="1" applyFont="1" applyFill="1" applyBorder="1" applyAlignment="1" applyProtection="1">
      <alignment horizontal="left" vertical="center" wrapText="1"/>
      <protection locked="0"/>
    </xf>
    <xf numFmtId="49" fontId="19" fillId="2" borderId="53" xfId="0" applyNumberFormat="1" applyFont="1" applyFill="1" applyBorder="1" applyAlignment="1" applyProtection="1">
      <alignment horizontal="left" vertical="center" wrapText="1"/>
      <protection locked="0"/>
    </xf>
    <xf numFmtId="49" fontId="19" fillId="2" borderId="54" xfId="0" applyNumberFormat="1" applyFont="1" applyFill="1" applyBorder="1" applyAlignment="1" applyProtection="1">
      <alignment horizontal="left" vertical="center" wrapText="1"/>
      <protection locked="0"/>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62" fillId="2" borderId="52" xfId="0" applyFont="1" applyFill="1" applyBorder="1" applyAlignment="1" applyProtection="1">
      <alignment horizontal="center" vertical="center"/>
      <protection hidden="1"/>
    </xf>
    <xf numFmtId="0" fontId="62" fillId="2" borderId="53" xfId="0" applyFont="1" applyFill="1" applyBorder="1" applyAlignment="1" applyProtection="1">
      <alignment horizontal="center" vertical="center"/>
      <protection hidden="1"/>
    </xf>
    <xf numFmtId="0" fontId="62" fillId="2" borderId="54" xfId="0" applyFont="1" applyFill="1" applyBorder="1" applyAlignment="1" applyProtection="1">
      <alignment horizontal="center" vertical="center"/>
      <protection hidden="1"/>
    </xf>
    <xf numFmtId="49" fontId="19" fillId="2" borderId="27" xfId="0" applyNumberFormat="1" applyFont="1" applyFill="1" applyBorder="1" applyAlignment="1" applyProtection="1">
      <alignment horizontal="left" vertical="center" wrapText="1"/>
      <protection locked="0"/>
    </xf>
    <xf numFmtId="49" fontId="19" fillId="2" borderId="24" xfId="0" applyNumberFormat="1" applyFont="1" applyFill="1" applyBorder="1" applyAlignment="1" applyProtection="1">
      <alignment horizontal="left" vertical="center" wrapText="1"/>
      <protection locked="0"/>
    </xf>
    <xf numFmtId="49" fontId="19" fillId="2" borderId="28" xfId="0" applyNumberFormat="1" applyFont="1" applyFill="1" applyBorder="1" applyAlignment="1" applyProtection="1">
      <alignment horizontal="left" vertical="center" wrapText="1"/>
      <protection locked="0"/>
    </xf>
    <xf numFmtId="0" fontId="3" fillId="2" borderId="0" xfId="0" applyFont="1" applyFill="1" applyAlignment="1" applyProtection="1">
      <alignment horizontal="center" vertical="center" wrapText="1"/>
      <protection hidden="1"/>
    </xf>
    <xf numFmtId="0" fontId="19" fillId="2" borderId="58" xfId="0" applyFont="1" applyFill="1" applyBorder="1" applyAlignment="1" applyProtection="1">
      <alignment horizontal="left" vertical="center" wrapText="1"/>
      <protection locked="0"/>
    </xf>
    <xf numFmtId="0" fontId="19" fillId="2" borderId="56" xfId="0" applyFont="1" applyFill="1" applyBorder="1" applyAlignment="1" applyProtection="1">
      <alignment horizontal="left" vertical="center" wrapText="1"/>
      <protection locked="0"/>
    </xf>
    <xf numFmtId="0" fontId="19" fillId="2" borderId="59" xfId="0" applyFont="1" applyFill="1" applyBorder="1" applyAlignment="1" applyProtection="1">
      <alignment horizontal="left" vertical="center" wrapText="1"/>
      <protection locked="0"/>
    </xf>
    <xf numFmtId="0" fontId="65" fillId="0" borderId="56" xfId="499" applyFont="1" applyFill="1" applyBorder="1" applyAlignment="1" applyProtection="1">
      <alignment horizontal="center" vertical="center" wrapText="1"/>
      <protection hidden="1"/>
    </xf>
    <xf numFmtId="0" fontId="65" fillId="2" borderId="0" xfId="499" applyFont="1" applyFill="1" applyBorder="1" applyAlignment="1" applyProtection="1">
      <alignment horizontal="center" vertical="center" wrapText="1"/>
      <protection hidden="1"/>
    </xf>
    <xf numFmtId="49" fontId="67" fillId="2" borderId="52" xfId="499" applyNumberFormat="1" applyFont="1" applyFill="1" applyBorder="1" applyAlignment="1">
      <alignment horizontal="left" vertical="center" wrapText="1"/>
      <protection locked="0"/>
    </xf>
    <xf numFmtId="49" fontId="67" fillId="2" borderId="53" xfId="499" applyNumberFormat="1" applyFont="1" applyFill="1" applyBorder="1" applyAlignment="1">
      <alignment horizontal="left" vertical="center" wrapText="1"/>
      <protection locked="0"/>
    </xf>
    <xf numFmtId="49" fontId="67" fillId="2" borderId="54" xfId="499" applyNumberFormat="1" applyFont="1" applyFill="1" applyBorder="1" applyAlignment="1">
      <alignment horizontal="left" vertical="center" wrapText="1"/>
      <protection locked="0"/>
    </xf>
    <xf numFmtId="0" fontId="3" fillId="2" borderId="24" xfId="0" applyFont="1" applyFill="1" applyBorder="1" applyAlignment="1" applyProtection="1">
      <alignment horizontal="center" vertical="top" wrapText="1"/>
      <protection hidden="1"/>
    </xf>
    <xf numFmtId="0" fontId="3" fillId="2" borderId="51" xfId="0" applyFont="1" applyFill="1" applyBorder="1" applyAlignment="1" applyProtection="1">
      <alignment horizontal="right" vertical="center"/>
      <protection hidden="1"/>
    </xf>
    <xf numFmtId="0" fontId="3" fillId="2" borderId="23" xfId="0" applyFont="1" applyFill="1" applyBorder="1" applyAlignment="1" applyProtection="1">
      <alignment horizontal="right" vertical="center"/>
      <protection hidden="1"/>
    </xf>
    <xf numFmtId="0" fontId="69" fillId="0" borderId="27" xfId="499" applyFont="1" applyFill="1" applyBorder="1" applyAlignment="1" applyProtection="1">
      <alignment horizontal="left" vertical="center" wrapText="1"/>
    </xf>
    <xf numFmtId="0" fontId="69" fillId="0" borderId="24" xfId="499" applyFont="1" applyFill="1" applyBorder="1" applyAlignment="1" applyProtection="1">
      <alignment horizontal="left" vertical="center" wrapText="1"/>
    </xf>
    <xf numFmtId="0" fontId="69" fillId="0" borderId="28" xfId="499" applyFont="1" applyFill="1" applyBorder="1" applyAlignment="1" applyProtection="1">
      <alignment horizontal="left" vertical="center" wrapText="1"/>
    </xf>
    <xf numFmtId="0" fontId="71" fillId="2" borderId="0" xfId="0" applyFont="1" applyFill="1" applyAlignment="1">
      <alignment horizontal="center" wrapText="1"/>
    </xf>
    <xf numFmtId="0" fontId="3" fillId="2" borderId="24" xfId="0" applyFont="1" applyFill="1" applyBorder="1" applyAlignment="1" applyProtection="1">
      <alignment horizontal="center" wrapText="1"/>
      <protection hidden="1"/>
    </xf>
    <xf numFmtId="49" fontId="69" fillId="2" borderId="52" xfId="499" applyNumberFormat="1" applyFont="1" applyFill="1" applyBorder="1" applyAlignment="1">
      <alignment horizontal="left" vertical="center" wrapText="1"/>
      <protection locked="0"/>
    </xf>
    <xf numFmtId="49" fontId="67" fillId="2" borderId="53" xfId="0" applyNumberFormat="1" applyFont="1" applyFill="1" applyBorder="1" applyAlignment="1" applyProtection="1">
      <alignment horizontal="left" vertical="center" wrapText="1"/>
      <protection locked="0"/>
    </xf>
    <xf numFmtId="49" fontId="67" fillId="2" borderId="54" xfId="0" applyNumberFormat="1" applyFont="1" applyFill="1" applyBorder="1" applyAlignment="1" applyProtection="1">
      <alignment horizontal="left" vertical="center" wrapText="1"/>
      <protection locked="0"/>
    </xf>
    <xf numFmtId="49" fontId="19" fillId="0" borderId="52" xfId="0" applyNumberFormat="1" applyFont="1" applyBorder="1" applyAlignment="1" applyProtection="1">
      <alignment horizontal="left" vertical="center" wrapText="1"/>
      <protection locked="0"/>
    </xf>
    <xf numFmtId="49" fontId="19" fillId="0" borderId="53" xfId="0" applyNumberFormat="1" applyFont="1" applyBorder="1" applyAlignment="1" applyProtection="1">
      <alignment horizontal="left" vertical="center" wrapText="1"/>
      <protection locked="0"/>
    </xf>
    <xf numFmtId="49" fontId="19" fillId="0" borderId="54" xfId="0" applyNumberFormat="1" applyFont="1" applyBorder="1" applyAlignment="1" applyProtection="1">
      <alignment horizontal="left" vertical="center" wrapText="1"/>
      <protection locked="0"/>
    </xf>
    <xf numFmtId="166" fontId="3" fillId="2" borderId="27" xfId="0" applyNumberFormat="1" applyFont="1" applyFill="1" applyBorder="1" applyAlignment="1" applyProtection="1">
      <alignment horizontal="center" wrapText="1"/>
      <protection locked="0"/>
    </xf>
    <xf numFmtId="166" fontId="3" fillId="2" borderId="28" xfId="0" applyNumberFormat="1" applyFont="1" applyFill="1" applyBorder="1" applyAlignment="1" applyProtection="1">
      <alignment horizontal="center" wrapText="1"/>
      <protection locked="0"/>
    </xf>
    <xf numFmtId="0" fontId="71" fillId="2" borderId="13" xfId="0" applyFont="1" applyFill="1" applyBorder="1" applyAlignment="1" applyProtection="1">
      <alignment horizontal="center" vertical="center"/>
      <protection hidden="1"/>
    </xf>
    <xf numFmtId="0" fontId="71" fillId="2" borderId="14" xfId="0" applyFont="1" applyFill="1" applyBorder="1" applyAlignment="1" applyProtection="1">
      <alignment horizontal="center" vertical="center"/>
      <protection hidden="1"/>
    </xf>
    <xf numFmtId="0" fontId="65" fillId="0" borderId="0" xfId="499" applyFont="1" applyFill="1" applyBorder="1" applyAlignment="1" applyProtection="1">
      <alignment horizontal="center" vertical="center" wrapText="1"/>
      <protection hidden="1"/>
    </xf>
    <xf numFmtId="0" fontId="19" fillId="2" borderId="52" xfId="0" applyFont="1" applyFill="1" applyBorder="1" applyAlignment="1" applyProtection="1">
      <alignment horizontal="left" vertical="center" wrapText="1"/>
      <protection locked="0"/>
    </xf>
    <xf numFmtId="0" fontId="19" fillId="2" borderId="54" xfId="0" applyFont="1" applyFill="1" applyBorder="1" applyAlignment="1" applyProtection="1">
      <alignment horizontal="left" vertical="center" wrapText="1"/>
      <protection locked="0"/>
    </xf>
    <xf numFmtId="0" fontId="4" fillId="2" borderId="53" xfId="0" applyFont="1" applyFill="1" applyBorder="1" applyAlignment="1">
      <alignment horizontal="left" vertical="center" wrapText="1"/>
    </xf>
    <xf numFmtId="0" fontId="20" fillId="0" borderId="24" xfId="499" applyFont="1" applyFill="1" applyBorder="1" applyAlignment="1" applyProtection="1">
      <alignment horizontal="center" wrapText="1"/>
      <protection hidden="1"/>
    </xf>
    <xf numFmtId="0" fontId="81" fillId="2" borderId="30" xfId="499" applyFont="1" applyFill="1" applyBorder="1" applyAlignment="1" applyProtection="1">
      <alignment horizontal="center" vertical="center" wrapText="1"/>
      <protection hidden="1"/>
    </xf>
    <xf numFmtId="0" fontId="81" fillId="2" borderId="0" xfId="499" applyFont="1" applyFill="1" applyBorder="1" applyAlignment="1" applyProtection="1">
      <alignment horizontal="center" vertical="center" wrapText="1"/>
      <protection hidden="1"/>
    </xf>
    <xf numFmtId="0" fontId="1" fillId="0" borderId="6" xfId="0" applyFont="1" applyBorder="1" applyAlignment="1" applyProtection="1">
      <alignment horizontal="left" vertical="center" wrapText="1"/>
      <protection hidden="1"/>
    </xf>
    <xf numFmtId="0" fontId="4" fillId="2" borderId="24" xfId="0" applyFont="1" applyFill="1" applyBorder="1" applyAlignment="1" applyProtection="1">
      <alignment horizontal="center" vertical="center" wrapText="1"/>
      <protection hidden="1"/>
    </xf>
    <xf numFmtId="0" fontId="4" fillId="2" borderId="28" xfId="0" applyFont="1" applyFill="1" applyBorder="1" applyAlignment="1" applyProtection="1">
      <alignment horizontal="center" vertical="center" wrapText="1"/>
      <protection hidden="1"/>
    </xf>
    <xf numFmtId="0" fontId="0" fillId="0" borderId="0" xfId="0" applyAlignment="1" applyProtection="1">
      <alignment horizontal="center" wrapText="1"/>
      <protection hidden="1"/>
    </xf>
    <xf numFmtId="0" fontId="26" fillId="2" borderId="1" xfId="0" applyFont="1" applyFill="1" applyBorder="1" applyAlignment="1" applyProtection="1">
      <alignment horizontal="center" vertical="center" wrapText="1"/>
      <protection hidden="1"/>
    </xf>
    <xf numFmtId="0" fontId="0" fillId="0" borderId="2" xfId="0" applyBorder="1" applyAlignment="1">
      <alignment horizontal="center" vertical="center" wrapText="1"/>
    </xf>
    <xf numFmtId="0" fontId="20" fillId="2" borderId="0" xfId="499" applyFont="1" applyFill="1" applyBorder="1" applyAlignment="1" applyProtection="1">
      <alignment horizontal="center" vertical="center" wrapText="1"/>
      <protection hidden="1"/>
    </xf>
    <xf numFmtId="0" fontId="10" fillId="2" borderId="39" xfId="0" applyFont="1" applyFill="1" applyBorder="1" applyAlignment="1" applyProtection="1">
      <alignment horizontal="center" wrapText="1"/>
      <protection hidden="1"/>
    </xf>
    <xf numFmtId="0" fontId="0" fillId="0" borderId="0" xfId="0" applyAlignment="1" applyProtection="1">
      <alignment horizontal="left" vertical="center" wrapText="1"/>
      <protection hidden="1"/>
    </xf>
    <xf numFmtId="0" fontId="0" fillId="0" borderId="0" xfId="0" applyAlignment="1">
      <alignment horizontal="center" vertical="center"/>
    </xf>
  </cellXfs>
  <cellStyles count="653">
    <cellStyle name="20% - Accent1 2" xfId="7" xr:uid="{00000000-0005-0000-0000-000000000000}"/>
    <cellStyle name="20% - Accent1 2 2" xfId="597" xr:uid="{00000000-0005-0000-0000-000001000000}"/>
    <cellStyle name="20% - Accent2 2" xfId="8" xr:uid="{00000000-0005-0000-0000-000002000000}"/>
    <cellStyle name="20% - Accent2 2 2" xfId="598" xr:uid="{00000000-0005-0000-0000-000003000000}"/>
    <cellStyle name="20% - Accent3 2" xfId="9" xr:uid="{00000000-0005-0000-0000-000004000000}"/>
    <cellStyle name="20% - Accent3 2 2" xfId="599" xr:uid="{00000000-0005-0000-0000-000005000000}"/>
    <cellStyle name="20% - Accent4 2" xfId="10" xr:uid="{00000000-0005-0000-0000-000006000000}"/>
    <cellStyle name="20% - Accent4 2 2" xfId="600" xr:uid="{00000000-0005-0000-0000-000007000000}"/>
    <cellStyle name="20% - Accent5 2" xfId="11" xr:uid="{00000000-0005-0000-0000-000008000000}"/>
    <cellStyle name="20% - Accent5 2 2" xfId="601" xr:uid="{00000000-0005-0000-0000-000009000000}"/>
    <cellStyle name="20% - Accent6 2" xfId="12" xr:uid="{00000000-0005-0000-0000-00000A000000}"/>
    <cellStyle name="20% - Accent6 2 2" xfId="602" xr:uid="{00000000-0005-0000-0000-00000B000000}"/>
    <cellStyle name="40% - Accent1 2" xfId="13" xr:uid="{00000000-0005-0000-0000-00000C000000}"/>
    <cellStyle name="40% - Accent1 2 2" xfId="603" xr:uid="{00000000-0005-0000-0000-00000D000000}"/>
    <cellStyle name="40% - Accent2 2" xfId="14" xr:uid="{00000000-0005-0000-0000-00000E000000}"/>
    <cellStyle name="40% - Accent2 2 2" xfId="604" xr:uid="{00000000-0005-0000-0000-00000F000000}"/>
    <cellStyle name="40% - Accent3 2" xfId="15" xr:uid="{00000000-0005-0000-0000-000010000000}"/>
    <cellStyle name="40% - Accent3 2 2" xfId="605" xr:uid="{00000000-0005-0000-0000-000011000000}"/>
    <cellStyle name="40% - Accent4 2" xfId="16" xr:uid="{00000000-0005-0000-0000-000012000000}"/>
    <cellStyle name="40% - Accent4 2 2" xfId="606" xr:uid="{00000000-0005-0000-0000-000013000000}"/>
    <cellStyle name="40% - Accent5 2" xfId="17" xr:uid="{00000000-0005-0000-0000-000014000000}"/>
    <cellStyle name="40% - Accent5 2 2" xfId="607" xr:uid="{00000000-0005-0000-0000-000015000000}"/>
    <cellStyle name="40% - Accent6 2" xfId="18" xr:uid="{00000000-0005-0000-0000-000016000000}"/>
    <cellStyle name="40% - Accent6 2 2" xfId="608" xr:uid="{00000000-0005-0000-0000-000017000000}"/>
    <cellStyle name="60% - Accent1 2" xfId="19" xr:uid="{00000000-0005-0000-0000-000018000000}"/>
    <cellStyle name="60% - Accent1 2 2" xfId="609" xr:uid="{00000000-0005-0000-0000-000019000000}"/>
    <cellStyle name="60% - Accent2 2" xfId="20" xr:uid="{00000000-0005-0000-0000-00001A000000}"/>
    <cellStyle name="60% - Accent2 2 2" xfId="610" xr:uid="{00000000-0005-0000-0000-00001B000000}"/>
    <cellStyle name="60% - Accent3 2" xfId="21" xr:uid="{00000000-0005-0000-0000-00001C000000}"/>
    <cellStyle name="60% - Accent3 2 2" xfId="611" xr:uid="{00000000-0005-0000-0000-00001D000000}"/>
    <cellStyle name="60% - Accent4 2" xfId="22" xr:uid="{00000000-0005-0000-0000-00001E000000}"/>
    <cellStyle name="60% - Accent4 2 2" xfId="612" xr:uid="{00000000-0005-0000-0000-00001F000000}"/>
    <cellStyle name="60% - Accent5 2" xfId="23" xr:uid="{00000000-0005-0000-0000-000020000000}"/>
    <cellStyle name="60% - Accent5 2 2" xfId="613" xr:uid="{00000000-0005-0000-0000-000021000000}"/>
    <cellStyle name="60% - Accent6 2" xfId="24" xr:uid="{00000000-0005-0000-0000-000022000000}"/>
    <cellStyle name="60% - Accent6 2 2" xfId="614" xr:uid="{00000000-0005-0000-0000-000023000000}"/>
    <cellStyle name="Accent1 2" xfId="25" xr:uid="{00000000-0005-0000-0000-000024000000}"/>
    <cellStyle name="Accent1 2 2" xfId="615" xr:uid="{00000000-0005-0000-0000-000025000000}"/>
    <cellStyle name="Accent2 2" xfId="26" xr:uid="{00000000-0005-0000-0000-000026000000}"/>
    <cellStyle name="Accent2 2 2" xfId="616" xr:uid="{00000000-0005-0000-0000-000027000000}"/>
    <cellStyle name="Accent3 2" xfId="27" xr:uid="{00000000-0005-0000-0000-000028000000}"/>
    <cellStyle name="Accent3 2 2" xfId="617" xr:uid="{00000000-0005-0000-0000-000029000000}"/>
    <cellStyle name="Accent4 2" xfId="28" xr:uid="{00000000-0005-0000-0000-00002A000000}"/>
    <cellStyle name="Accent4 2 2" xfId="618" xr:uid="{00000000-0005-0000-0000-00002B000000}"/>
    <cellStyle name="Accent5 2" xfId="29" xr:uid="{00000000-0005-0000-0000-00002C000000}"/>
    <cellStyle name="Accent5 2 2" xfId="619" xr:uid="{00000000-0005-0000-0000-00002D000000}"/>
    <cellStyle name="Accent6 2" xfId="30" xr:uid="{00000000-0005-0000-0000-00002E000000}"/>
    <cellStyle name="Accent6 2 2" xfId="620" xr:uid="{00000000-0005-0000-0000-00002F000000}"/>
    <cellStyle name="Bad 2" xfId="31" xr:uid="{00000000-0005-0000-0000-000030000000}"/>
    <cellStyle name="Bad 2 2" xfId="621" xr:uid="{00000000-0005-0000-0000-000031000000}"/>
    <cellStyle name="Bad 3" xfId="32" xr:uid="{00000000-0005-0000-0000-000032000000}"/>
    <cellStyle name="Bad 3 2" xfId="622" xr:uid="{00000000-0005-0000-0000-000033000000}"/>
    <cellStyle name="Calculation 2" xfId="33" xr:uid="{00000000-0005-0000-0000-000034000000}"/>
    <cellStyle name="Calculation 2 2" xfId="623" xr:uid="{00000000-0005-0000-0000-000035000000}"/>
    <cellStyle name="Check Cell 2" xfId="34" xr:uid="{00000000-0005-0000-0000-000036000000}"/>
    <cellStyle name="Check Cell 2 2" xfId="624" xr:uid="{00000000-0005-0000-0000-000037000000}"/>
    <cellStyle name="Comma [0] 2" xfId="35" xr:uid="{00000000-0005-0000-0000-000038000000}"/>
    <cellStyle name="Comma [0] 3" xfId="36" xr:uid="{00000000-0005-0000-0000-000039000000}"/>
    <cellStyle name="Comma [0] 4" xfId="37" xr:uid="{00000000-0005-0000-0000-00003A000000}"/>
    <cellStyle name="Comma 10" xfId="38" xr:uid="{00000000-0005-0000-0000-00003B000000}"/>
    <cellStyle name="Comma 100" xfId="39" xr:uid="{00000000-0005-0000-0000-00003C000000}"/>
    <cellStyle name="Comma 101" xfId="40" xr:uid="{00000000-0005-0000-0000-00003D000000}"/>
    <cellStyle name="Comma 102" xfId="41" xr:uid="{00000000-0005-0000-0000-00003E000000}"/>
    <cellStyle name="Comma 103" xfId="42" xr:uid="{00000000-0005-0000-0000-00003F000000}"/>
    <cellStyle name="Comma 104" xfId="43" xr:uid="{00000000-0005-0000-0000-000040000000}"/>
    <cellStyle name="Comma 105" xfId="44" xr:uid="{00000000-0005-0000-0000-000041000000}"/>
    <cellStyle name="Comma 106" xfId="45" xr:uid="{00000000-0005-0000-0000-000042000000}"/>
    <cellStyle name="Comma 107" xfId="46" xr:uid="{00000000-0005-0000-0000-000043000000}"/>
    <cellStyle name="Comma 108" xfId="47" xr:uid="{00000000-0005-0000-0000-000044000000}"/>
    <cellStyle name="Comma 109" xfId="48" xr:uid="{00000000-0005-0000-0000-000045000000}"/>
    <cellStyle name="Comma 11" xfId="49" xr:uid="{00000000-0005-0000-0000-000046000000}"/>
    <cellStyle name="Comma 110" xfId="50" xr:uid="{00000000-0005-0000-0000-000047000000}"/>
    <cellStyle name="Comma 111" xfId="51" xr:uid="{00000000-0005-0000-0000-000048000000}"/>
    <cellStyle name="Comma 112" xfId="52" xr:uid="{00000000-0005-0000-0000-000049000000}"/>
    <cellStyle name="Comma 113" xfId="53" xr:uid="{00000000-0005-0000-0000-00004A000000}"/>
    <cellStyle name="Comma 114" xfId="54" xr:uid="{00000000-0005-0000-0000-00004B000000}"/>
    <cellStyle name="Comma 115" xfId="55" xr:uid="{00000000-0005-0000-0000-00004C000000}"/>
    <cellStyle name="Comma 116" xfId="56" xr:uid="{00000000-0005-0000-0000-00004D000000}"/>
    <cellStyle name="Comma 117" xfId="57" xr:uid="{00000000-0005-0000-0000-00004E000000}"/>
    <cellStyle name="Comma 118" xfId="58" xr:uid="{00000000-0005-0000-0000-00004F000000}"/>
    <cellStyle name="Comma 119" xfId="59" xr:uid="{00000000-0005-0000-0000-000050000000}"/>
    <cellStyle name="Comma 12" xfId="60" xr:uid="{00000000-0005-0000-0000-000051000000}"/>
    <cellStyle name="Comma 120" xfId="61" xr:uid="{00000000-0005-0000-0000-000052000000}"/>
    <cellStyle name="Comma 121" xfId="62" xr:uid="{00000000-0005-0000-0000-000053000000}"/>
    <cellStyle name="Comma 122" xfId="63" xr:uid="{00000000-0005-0000-0000-000054000000}"/>
    <cellStyle name="Comma 123" xfId="64" xr:uid="{00000000-0005-0000-0000-000055000000}"/>
    <cellStyle name="Comma 124" xfId="65" xr:uid="{00000000-0005-0000-0000-000056000000}"/>
    <cellStyle name="Comma 125" xfId="66" xr:uid="{00000000-0005-0000-0000-000057000000}"/>
    <cellStyle name="Comma 126" xfId="67" xr:uid="{00000000-0005-0000-0000-000058000000}"/>
    <cellStyle name="Comma 127" xfId="68" xr:uid="{00000000-0005-0000-0000-000059000000}"/>
    <cellStyle name="Comma 128" xfId="69" xr:uid="{00000000-0005-0000-0000-00005A000000}"/>
    <cellStyle name="Comma 129" xfId="70" xr:uid="{00000000-0005-0000-0000-00005B000000}"/>
    <cellStyle name="Comma 13" xfId="71" xr:uid="{00000000-0005-0000-0000-00005C000000}"/>
    <cellStyle name="Comma 130" xfId="72" xr:uid="{00000000-0005-0000-0000-00005D000000}"/>
    <cellStyle name="Comma 131" xfId="73" xr:uid="{00000000-0005-0000-0000-00005E000000}"/>
    <cellStyle name="Comma 132" xfId="74" xr:uid="{00000000-0005-0000-0000-00005F000000}"/>
    <cellStyle name="Comma 133" xfId="75" xr:uid="{00000000-0005-0000-0000-000060000000}"/>
    <cellStyle name="Comma 134" xfId="76" xr:uid="{00000000-0005-0000-0000-000061000000}"/>
    <cellStyle name="Comma 135" xfId="77" xr:uid="{00000000-0005-0000-0000-000062000000}"/>
    <cellStyle name="Comma 136" xfId="78" xr:uid="{00000000-0005-0000-0000-000063000000}"/>
    <cellStyle name="Comma 137" xfId="79" xr:uid="{00000000-0005-0000-0000-000064000000}"/>
    <cellStyle name="Comma 138" xfId="80" xr:uid="{00000000-0005-0000-0000-000065000000}"/>
    <cellStyle name="Comma 139" xfId="81" xr:uid="{00000000-0005-0000-0000-000066000000}"/>
    <cellStyle name="Comma 14" xfId="82" xr:uid="{00000000-0005-0000-0000-000067000000}"/>
    <cellStyle name="Comma 140" xfId="83" xr:uid="{00000000-0005-0000-0000-000068000000}"/>
    <cellStyle name="Comma 141" xfId="84" xr:uid="{00000000-0005-0000-0000-000069000000}"/>
    <cellStyle name="Comma 142" xfId="85" xr:uid="{00000000-0005-0000-0000-00006A000000}"/>
    <cellStyle name="Comma 143" xfId="86" xr:uid="{00000000-0005-0000-0000-00006B000000}"/>
    <cellStyle name="Comma 144" xfId="87" xr:uid="{00000000-0005-0000-0000-00006C000000}"/>
    <cellStyle name="Comma 145" xfId="88" xr:uid="{00000000-0005-0000-0000-00006D000000}"/>
    <cellStyle name="Comma 146" xfId="89" xr:uid="{00000000-0005-0000-0000-00006E000000}"/>
    <cellStyle name="Comma 147" xfId="90" xr:uid="{00000000-0005-0000-0000-00006F000000}"/>
    <cellStyle name="Comma 148" xfId="91" xr:uid="{00000000-0005-0000-0000-000070000000}"/>
    <cellStyle name="Comma 149" xfId="92" xr:uid="{00000000-0005-0000-0000-000071000000}"/>
    <cellStyle name="Comma 15" xfId="93" xr:uid="{00000000-0005-0000-0000-000072000000}"/>
    <cellStyle name="Comma 150" xfId="94" xr:uid="{00000000-0005-0000-0000-000073000000}"/>
    <cellStyle name="Comma 151" xfId="95" xr:uid="{00000000-0005-0000-0000-000074000000}"/>
    <cellStyle name="Comma 152" xfId="96" xr:uid="{00000000-0005-0000-0000-000075000000}"/>
    <cellStyle name="Comma 153" xfId="97" xr:uid="{00000000-0005-0000-0000-000076000000}"/>
    <cellStyle name="Comma 154" xfId="98" xr:uid="{00000000-0005-0000-0000-000077000000}"/>
    <cellStyle name="Comma 155" xfId="99" xr:uid="{00000000-0005-0000-0000-000078000000}"/>
    <cellStyle name="Comma 156" xfId="100" xr:uid="{00000000-0005-0000-0000-000079000000}"/>
    <cellStyle name="Comma 157" xfId="101" xr:uid="{00000000-0005-0000-0000-00007A000000}"/>
    <cellStyle name="Comma 158" xfId="102" xr:uid="{00000000-0005-0000-0000-00007B000000}"/>
    <cellStyle name="Comma 159" xfId="103" xr:uid="{00000000-0005-0000-0000-00007C000000}"/>
    <cellStyle name="Comma 16" xfId="104" xr:uid="{00000000-0005-0000-0000-00007D000000}"/>
    <cellStyle name="Comma 160" xfId="105" xr:uid="{00000000-0005-0000-0000-00007E000000}"/>
    <cellStyle name="Comma 161" xfId="106" xr:uid="{00000000-0005-0000-0000-00007F000000}"/>
    <cellStyle name="Comma 162" xfId="107" xr:uid="{00000000-0005-0000-0000-000080000000}"/>
    <cellStyle name="Comma 163" xfId="108" xr:uid="{00000000-0005-0000-0000-000081000000}"/>
    <cellStyle name="Comma 164" xfId="109" xr:uid="{00000000-0005-0000-0000-000082000000}"/>
    <cellStyle name="Comma 165" xfId="110" xr:uid="{00000000-0005-0000-0000-000083000000}"/>
    <cellStyle name="Comma 166" xfId="111" xr:uid="{00000000-0005-0000-0000-000084000000}"/>
    <cellStyle name="Comma 167" xfId="112" xr:uid="{00000000-0005-0000-0000-000085000000}"/>
    <cellStyle name="Comma 168" xfId="113" xr:uid="{00000000-0005-0000-0000-000086000000}"/>
    <cellStyle name="Comma 169" xfId="114" xr:uid="{00000000-0005-0000-0000-000087000000}"/>
    <cellStyle name="Comma 17" xfId="115" xr:uid="{00000000-0005-0000-0000-000088000000}"/>
    <cellStyle name="Comma 170" xfId="116" xr:uid="{00000000-0005-0000-0000-000089000000}"/>
    <cellStyle name="Comma 171" xfId="117" xr:uid="{00000000-0005-0000-0000-00008A000000}"/>
    <cellStyle name="Comma 172" xfId="118" xr:uid="{00000000-0005-0000-0000-00008B000000}"/>
    <cellStyle name="Comma 173" xfId="119" xr:uid="{00000000-0005-0000-0000-00008C000000}"/>
    <cellStyle name="Comma 174" xfId="120" xr:uid="{00000000-0005-0000-0000-00008D000000}"/>
    <cellStyle name="Comma 175" xfId="121" xr:uid="{00000000-0005-0000-0000-00008E000000}"/>
    <cellStyle name="Comma 176" xfId="122" xr:uid="{00000000-0005-0000-0000-00008F000000}"/>
    <cellStyle name="Comma 177" xfId="123" xr:uid="{00000000-0005-0000-0000-000090000000}"/>
    <cellStyle name="Comma 178" xfId="124" xr:uid="{00000000-0005-0000-0000-000091000000}"/>
    <cellStyle name="Comma 179" xfId="125" xr:uid="{00000000-0005-0000-0000-000092000000}"/>
    <cellStyle name="Comma 18" xfId="126" xr:uid="{00000000-0005-0000-0000-000093000000}"/>
    <cellStyle name="Comma 180" xfId="127" xr:uid="{00000000-0005-0000-0000-000094000000}"/>
    <cellStyle name="Comma 181" xfId="128" xr:uid="{00000000-0005-0000-0000-000095000000}"/>
    <cellStyle name="Comma 182" xfId="129" xr:uid="{00000000-0005-0000-0000-000096000000}"/>
    <cellStyle name="Comma 183" xfId="130" xr:uid="{00000000-0005-0000-0000-000097000000}"/>
    <cellStyle name="Comma 184" xfId="131" xr:uid="{00000000-0005-0000-0000-000098000000}"/>
    <cellStyle name="Comma 185" xfId="132" xr:uid="{00000000-0005-0000-0000-000099000000}"/>
    <cellStyle name="Comma 186" xfId="133" xr:uid="{00000000-0005-0000-0000-00009A000000}"/>
    <cellStyle name="Comma 187" xfId="134" xr:uid="{00000000-0005-0000-0000-00009B000000}"/>
    <cellStyle name="Comma 188" xfId="135" xr:uid="{00000000-0005-0000-0000-00009C000000}"/>
    <cellStyle name="Comma 189" xfId="136" xr:uid="{00000000-0005-0000-0000-00009D000000}"/>
    <cellStyle name="Comma 19" xfId="137" xr:uid="{00000000-0005-0000-0000-00009E000000}"/>
    <cellStyle name="Comma 190" xfId="138" xr:uid="{00000000-0005-0000-0000-00009F000000}"/>
    <cellStyle name="Comma 191" xfId="139" xr:uid="{00000000-0005-0000-0000-0000A0000000}"/>
    <cellStyle name="Comma 192" xfId="140" xr:uid="{00000000-0005-0000-0000-0000A1000000}"/>
    <cellStyle name="Comma 193" xfId="141" xr:uid="{00000000-0005-0000-0000-0000A2000000}"/>
    <cellStyle name="Comma 194" xfId="142" xr:uid="{00000000-0005-0000-0000-0000A3000000}"/>
    <cellStyle name="Comma 195" xfId="143" xr:uid="{00000000-0005-0000-0000-0000A4000000}"/>
    <cellStyle name="Comma 196" xfId="144" xr:uid="{00000000-0005-0000-0000-0000A5000000}"/>
    <cellStyle name="Comma 197" xfId="145" xr:uid="{00000000-0005-0000-0000-0000A6000000}"/>
    <cellStyle name="Comma 198" xfId="146" xr:uid="{00000000-0005-0000-0000-0000A7000000}"/>
    <cellStyle name="Comma 199" xfId="147" xr:uid="{00000000-0005-0000-0000-0000A8000000}"/>
    <cellStyle name="Comma 2" xfId="148" xr:uid="{00000000-0005-0000-0000-0000A9000000}"/>
    <cellStyle name="Comma 20" xfId="149" xr:uid="{00000000-0005-0000-0000-0000AA000000}"/>
    <cellStyle name="Comma 200" xfId="150" xr:uid="{00000000-0005-0000-0000-0000AB000000}"/>
    <cellStyle name="Comma 201" xfId="151" xr:uid="{00000000-0005-0000-0000-0000AC000000}"/>
    <cellStyle name="Comma 202" xfId="152" xr:uid="{00000000-0005-0000-0000-0000AD000000}"/>
    <cellStyle name="Comma 203" xfId="153" xr:uid="{00000000-0005-0000-0000-0000AE000000}"/>
    <cellStyle name="Comma 204" xfId="154" xr:uid="{00000000-0005-0000-0000-0000AF000000}"/>
    <cellStyle name="Comma 205" xfId="155" xr:uid="{00000000-0005-0000-0000-0000B0000000}"/>
    <cellStyle name="Comma 206" xfId="156" xr:uid="{00000000-0005-0000-0000-0000B1000000}"/>
    <cellStyle name="Comma 207" xfId="157" xr:uid="{00000000-0005-0000-0000-0000B2000000}"/>
    <cellStyle name="Comma 208" xfId="158" xr:uid="{00000000-0005-0000-0000-0000B3000000}"/>
    <cellStyle name="Comma 209" xfId="159" xr:uid="{00000000-0005-0000-0000-0000B4000000}"/>
    <cellStyle name="Comma 21" xfId="160" xr:uid="{00000000-0005-0000-0000-0000B5000000}"/>
    <cellStyle name="Comma 210" xfId="161" xr:uid="{00000000-0005-0000-0000-0000B6000000}"/>
    <cellStyle name="Comma 211" xfId="162" xr:uid="{00000000-0005-0000-0000-0000B7000000}"/>
    <cellStyle name="Comma 212" xfId="163" xr:uid="{00000000-0005-0000-0000-0000B8000000}"/>
    <cellStyle name="Comma 213" xfId="164" xr:uid="{00000000-0005-0000-0000-0000B9000000}"/>
    <cellStyle name="Comma 214" xfId="165" xr:uid="{00000000-0005-0000-0000-0000BA000000}"/>
    <cellStyle name="Comma 215" xfId="166" xr:uid="{00000000-0005-0000-0000-0000BB000000}"/>
    <cellStyle name="Comma 216" xfId="167" xr:uid="{00000000-0005-0000-0000-0000BC000000}"/>
    <cellStyle name="Comma 217" xfId="168" xr:uid="{00000000-0005-0000-0000-0000BD000000}"/>
    <cellStyle name="Comma 218" xfId="169" xr:uid="{00000000-0005-0000-0000-0000BE000000}"/>
    <cellStyle name="Comma 219" xfId="170" xr:uid="{00000000-0005-0000-0000-0000BF000000}"/>
    <cellStyle name="Comma 22" xfId="171" xr:uid="{00000000-0005-0000-0000-0000C0000000}"/>
    <cellStyle name="Comma 220" xfId="172" xr:uid="{00000000-0005-0000-0000-0000C1000000}"/>
    <cellStyle name="Comma 221" xfId="173" xr:uid="{00000000-0005-0000-0000-0000C2000000}"/>
    <cellStyle name="Comma 222" xfId="174" xr:uid="{00000000-0005-0000-0000-0000C3000000}"/>
    <cellStyle name="Comma 223" xfId="175" xr:uid="{00000000-0005-0000-0000-0000C4000000}"/>
    <cellStyle name="Comma 23" xfId="176" xr:uid="{00000000-0005-0000-0000-0000C5000000}"/>
    <cellStyle name="Comma 24" xfId="177" xr:uid="{00000000-0005-0000-0000-0000C6000000}"/>
    <cellStyle name="Comma 25" xfId="178" xr:uid="{00000000-0005-0000-0000-0000C7000000}"/>
    <cellStyle name="Comma 26" xfId="179" xr:uid="{00000000-0005-0000-0000-0000C8000000}"/>
    <cellStyle name="Comma 27" xfId="180" xr:uid="{00000000-0005-0000-0000-0000C9000000}"/>
    <cellStyle name="Comma 28" xfId="181" xr:uid="{00000000-0005-0000-0000-0000CA000000}"/>
    <cellStyle name="Comma 29" xfId="182" xr:uid="{00000000-0005-0000-0000-0000CB000000}"/>
    <cellStyle name="Comma 3" xfId="183" xr:uid="{00000000-0005-0000-0000-0000CC000000}"/>
    <cellStyle name="Comma 30" xfId="184" xr:uid="{00000000-0005-0000-0000-0000CD000000}"/>
    <cellStyle name="Comma 31" xfId="185" xr:uid="{00000000-0005-0000-0000-0000CE000000}"/>
    <cellStyle name="Comma 32" xfId="186" xr:uid="{00000000-0005-0000-0000-0000CF000000}"/>
    <cellStyle name="Comma 33" xfId="187" xr:uid="{00000000-0005-0000-0000-0000D0000000}"/>
    <cellStyle name="Comma 34" xfId="188" xr:uid="{00000000-0005-0000-0000-0000D1000000}"/>
    <cellStyle name="Comma 35" xfId="189" xr:uid="{00000000-0005-0000-0000-0000D2000000}"/>
    <cellStyle name="Comma 36" xfId="190" xr:uid="{00000000-0005-0000-0000-0000D3000000}"/>
    <cellStyle name="Comma 37" xfId="191" xr:uid="{00000000-0005-0000-0000-0000D4000000}"/>
    <cellStyle name="Comma 38" xfId="192" xr:uid="{00000000-0005-0000-0000-0000D5000000}"/>
    <cellStyle name="Comma 39" xfId="193" xr:uid="{00000000-0005-0000-0000-0000D6000000}"/>
    <cellStyle name="Comma 4" xfId="194" xr:uid="{00000000-0005-0000-0000-0000D7000000}"/>
    <cellStyle name="Comma 40" xfId="195" xr:uid="{00000000-0005-0000-0000-0000D8000000}"/>
    <cellStyle name="Comma 41" xfId="196" xr:uid="{00000000-0005-0000-0000-0000D9000000}"/>
    <cellStyle name="Comma 42" xfId="197" xr:uid="{00000000-0005-0000-0000-0000DA000000}"/>
    <cellStyle name="Comma 43" xfId="198" xr:uid="{00000000-0005-0000-0000-0000DB000000}"/>
    <cellStyle name="Comma 44" xfId="199" xr:uid="{00000000-0005-0000-0000-0000DC000000}"/>
    <cellStyle name="Comma 45" xfId="200" xr:uid="{00000000-0005-0000-0000-0000DD000000}"/>
    <cellStyle name="Comma 46" xfId="201" xr:uid="{00000000-0005-0000-0000-0000DE000000}"/>
    <cellStyle name="Comma 47" xfId="202" xr:uid="{00000000-0005-0000-0000-0000DF000000}"/>
    <cellStyle name="Comma 48" xfId="203" xr:uid="{00000000-0005-0000-0000-0000E0000000}"/>
    <cellStyle name="Comma 49" xfId="204" xr:uid="{00000000-0005-0000-0000-0000E1000000}"/>
    <cellStyle name="Comma 5" xfId="205" xr:uid="{00000000-0005-0000-0000-0000E2000000}"/>
    <cellStyle name="Comma 50" xfId="206" xr:uid="{00000000-0005-0000-0000-0000E3000000}"/>
    <cellStyle name="Comma 51" xfId="207" xr:uid="{00000000-0005-0000-0000-0000E4000000}"/>
    <cellStyle name="Comma 52" xfId="208" xr:uid="{00000000-0005-0000-0000-0000E5000000}"/>
    <cellStyle name="Comma 53" xfId="209" xr:uid="{00000000-0005-0000-0000-0000E6000000}"/>
    <cellStyle name="Comma 54" xfId="210" xr:uid="{00000000-0005-0000-0000-0000E7000000}"/>
    <cellStyle name="Comma 55" xfId="211" xr:uid="{00000000-0005-0000-0000-0000E8000000}"/>
    <cellStyle name="Comma 56" xfId="212" xr:uid="{00000000-0005-0000-0000-0000E9000000}"/>
    <cellStyle name="Comma 57" xfId="213" xr:uid="{00000000-0005-0000-0000-0000EA000000}"/>
    <cellStyle name="Comma 58" xfId="214" xr:uid="{00000000-0005-0000-0000-0000EB000000}"/>
    <cellStyle name="Comma 59" xfId="215" xr:uid="{00000000-0005-0000-0000-0000EC000000}"/>
    <cellStyle name="Comma 6" xfId="216" xr:uid="{00000000-0005-0000-0000-0000ED000000}"/>
    <cellStyle name="Comma 60" xfId="217" xr:uid="{00000000-0005-0000-0000-0000EE000000}"/>
    <cellStyle name="Comma 61" xfId="218" xr:uid="{00000000-0005-0000-0000-0000EF000000}"/>
    <cellStyle name="Comma 62" xfId="219" xr:uid="{00000000-0005-0000-0000-0000F0000000}"/>
    <cellStyle name="Comma 63" xfId="220" xr:uid="{00000000-0005-0000-0000-0000F1000000}"/>
    <cellStyle name="Comma 64" xfId="221" xr:uid="{00000000-0005-0000-0000-0000F2000000}"/>
    <cellStyle name="Comma 65" xfId="222" xr:uid="{00000000-0005-0000-0000-0000F3000000}"/>
    <cellStyle name="Comma 66" xfId="223" xr:uid="{00000000-0005-0000-0000-0000F4000000}"/>
    <cellStyle name="Comma 67" xfId="224" xr:uid="{00000000-0005-0000-0000-0000F5000000}"/>
    <cellStyle name="Comma 68" xfId="225" xr:uid="{00000000-0005-0000-0000-0000F6000000}"/>
    <cellStyle name="Comma 69" xfId="226" xr:uid="{00000000-0005-0000-0000-0000F7000000}"/>
    <cellStyle name="Comma 7" xfId="227" xr:uid="{00000000-0005-0000-0000-0000F8000000}"/>
    <cellStyle name="Comma 70" xfId="228" xr:uid="{00000000-0005-0000-0000-0000F9000000}"/>
    <cellStyle name="Comma 71" xfId="229" xr:uid="{00000000-0005-0000-0000-0000FA000000}"/>
    <cellStyle name="Comma 72" xfId="230" xr:uid="{00000000-0005-0000-0000-0000FB000000}"/>
    <cellStyle name="Comma 73" xfId="231" xr:uid="{00000000-0005-0000-0000-0000FC000000}"/>
    <cellStyle name="Comma 74" xfId="232" xr:uid="{00000000-0005-0000-0000-0000FD000000}"/>
    <cellStyle name="Comma 75" xfId="233" xr:uid="{00000000-0005-0000-0000-0000FE000000}"/>
    <cellStyle name="Comma 76" xfId="234" xr:uid="{00000000-0005-0000-0000-0000FF000000}"/>
    <cellStyle name="Comma 77" xfId="235" xr:uid="{00000000-0005-0000-0000-000000010000}"/>
    <cellStyle name="Comma 78" xfId="236" xr:uid="{00000000-0005-0000-0000-000001010000}"/>
    <cellStyle name="Comma 79" xfId="237" xr:uid="{00000000-0005-0000-0000-000002010000}"/>
    <cellStyle name="Comma 8" xfId="238" xr:uid="{00000000-0005-0000-0000-000003010000}"/>
    <cellStyle name="Comma 80" xfId="239" xr:uid="{00000000-0005-0000-0000-000004010000}"/>
    <cellStyle name="Comma 81" xfId="240" xr:uid="{00000000-0005-0000-0000-000005010000}"/>
    <cellStyle name="Comma 82" xfId="241" xr:uid="{00000000-0005-0000-0000-000006010000}"/>
    <cellStyle name="Comma 83" xfId="242" xr:uid="{00000000-0005-0000-0000-000007010000}"/>
    <cellStyle name="Comma 84" xfId="243" xr:uid="{00000000-0005-0000-0000-000008010000}"/>
    <cellStyle name="Comma 85" xfId="244" xr:uid="{00000000-0005-0000-0000-000009010000}"/>
    <cellStyle name="Comma 86" xfId="245" xr:uid="{00000000-0005-0000-0000-00000A010000}"/>
    <cellStyle name="Comma 87" xfId="246" xr:uid="{00000000-0005-0000-0000-00000B010000}"/>
    <cellStyle name="Comma 88" xfId="247" xr:uid="{00000000-0005-0000-0000-00000C010000}"/>
    <cellStyle name="Comma 89" xfId="248" xr:uid="{00000000-0005-0000-0000-00000D010000}"/>
    <cellStyle name="Comma 9" xfId="249" xr:uid="{00000000-0005-0000-0000-00000E010000}"/>
    <cellStyle name="Comma 90" xfId="250" xr:uid="{00000000-0005-0000-0000-00000F010000}"/>
    <cellStyle name="Comma 91" xfId="251" xr:uid="{00000000-0005-0000-0000-000010010000}"/>
    <cellStyle name="Comma 92" xfId="252" xr:uid="{00000000-0005-0000-0000-000011010000}"/>
    <cellStyle name="Comma 93" xfId="253" xr:uid="{00000000-0005-0000-0000-000012010000}"/>
    <cellStyle name="Comma 94" xfId="254" xr:uid="{00000000-0005-0000-0000-000013010000}"/>
    <cellStyle name="Comma 95" xfId="255" xr:uid="{00000000-0005-0000-0000-000014010000}"/>
    <cellStyle name="Comma 96" xfId="256" xr:uid="{00000000-0005-0000-0000-000015010000}"/>
    <cellStyle name="Comma 97" xfId="257" xr:uid="{00000000-0005-0000-0000-000016010000}"/>
    <cellStyle name="Comma 98" xfId="258" xr:uid="{00000000-0005-0000-0000-000017010000}"/>
    <cellStyle name="Comma 99" xfId="259" xr:uid="{00000000-0005-0000-0000-000018010000}"/>
    <cellStyle name="Currency [0] 2" xfId="260" xr:uid="{00000000-0005-0000-0000-000019010000}"/>
    <cellStyle name="Currency [0] 3" xfId="261" xr:uid="{00000000-0005-0000-0000-00001A010000}"/>
    <cellStyle name="Currency [0] 4" xfId="262" xr:uid="{00000000-0005-0000-0000-00001B010000}"/>
    <cellStyle name="Currency [0] 5" xfId="263" xr:uid="{00000000-0005-0000-0000-00001C010000}"/>
    <cellStyle name="Currency 10" xfId="264" xr:uid="{00000000-0005-0000-0000-00001D010000}"/>
    <cellStyle name="Currency 100" xfId="265" xr:uid="{00000000-0005-0000-0000-00001E010000}"/>
    <cellStyle name="Currency 101" xfId="266" xr:uid="{00000000-0005-0000-0000-00001F010000}"/>
    <cellStyle name="Currency 102" xfId="267" xr:uid="{00000000-0005-0000-0000-000020010000}"/>
    <cellStyle name="Currency 103" xfId="268" xr:uid="{00000000-0005-0000-0000-000021010000}"/>
    <cellStyle name="Currency 104" xfId="269" xr:uid="{00000000-0005-0000-0000-000022010000}"/>
    <cellStyle name="Currency 105" xfId="270" xr:uid="{00000000-0005-0000-0000-000023010000}"/>
    <cellStyle name="Currency 106" xfId="271" xr:uid="{00000000-0005-0000-0000-000024010000}"/>
    <cellStyle name="Currency 107" xfId="272" xr:uid="{00000000-0005-0000-0000-000025010000}"/>
    <cellStyle name="Currency 108" xfId="273" xr:uid="{00000000-0005-0000-0000-000026010000}"/>
    <cellStyle name="Currency 109" xfId="274" xr:uid="{00000000-0005-0000-0000-000027010000}"/>
    <cellStyle name="Currency 11" xfId="275" xr:uid="{00000000-0005-0000-0000-000028010000}"/>
    <cellStyle name="Currency 110" xfId="276" xr:uid="{00000000-0005-0000-0000-000029010000}"/>
    <cellStyle name="Currency 111" xfId="277" xr:uid="{00000000-0005-0000-0000-00002A010000}"/>
    <cellStyle name="Currency 112" xfId="278" xr:uid="{00000000-0005-0000-0000-00002B010000}"/>
    <cellStyle name="Currency 113" xfId="279" xr:uid="{00000000-0005-0000-0000-00002C010000}"/>
    <cellStyle name="Currency 114" xfId="280" xr:uid="{00000000-0005-0000-0000-00002D010000}"/>
    <cellStyle name="Currency 115" xfId="281" xr:uid="{00000000-0005-0000-0000-00002E010000}"/>
    <cellStyle name="Currency 116" xfId="282" xr:uid="{00000000-0005-0000-0000-00002F010000}"/>
    <cellStyle name="Currency 117" xfId="283" xr:uid="{00000000-0005-0000-0000-000030010000}"/>
    <cellStyle name="Currency 118" xfId="284" xr:uid="{00000000-0005-0000-0000-000031010000}"/>
    <cellStyle name="Currency 119" xfId="285" xr:uid="{00000000-0005-0000-0000-000032010000}"/>
    <cellStyle name="Currency 12" xfId="286" xr:uid="{00000000-0005-0000-0000-000033010000}"/>
    <cellStyle name="Currency 120" xfId="287" xr:uid="{00000000-0005-0000-0000-000034010000}"/>
    <cellStyle name="Currency 121" xfId="288" xr:uid="{00000000-0005-0000-0000-000035010000}"/>
    <cellStyle name="Currency 122" xfId="289" xr:uid="{00000000-0005-0000-0000-000036010000}"/>
    <cellStyle name="Currency 123" xfId="290" xr:uid="{00000000-0005-0000-0000-000037010000}"/>
    <cellStyle name="Currency 124" xfId="291" xr:uid="{00000000-0005-0000-0000-000038010000}"/>
    <cellStyle name="Currency 125" xfId="292" xr:uid="{00000000-0005-0000-0000-000039010000}"/>
    <cellStyle name="Currency 126" xfId="293" xr:uid="{00000000-0005-0000-0000-00003A010000}"/>
    <cellStyle name="Currency 127" xfId="294" xr:uid="{00000000-0005-0000-0000-00003B010000}"/>
    <cellStyle name="Currency 128" xfId="295" xr:uid="{00000000-0005-0000-0000-00003C010000}"/>
    <cellStyle name="Currency 129" xfId="296" xr:uid="{00000000-0005-0000-0000-00003D010000}"/>
    <cellStyle name="Currency 13" xfId="297" xr:uid="{00000000-0005-0000-0000-00003E010000}"/>
    <cellStyle name="Currency 130" xfId="298" xr:uid="{00000000-0005-0000-0000-00003F010000}"/>
    <cellStyle name="Currency 131" xfId="299" xr:uid="{00000000-0005-0000-0000-000040010000}"/>
    <cellStyle name="Currency 132" xfId="300" xr:uid="{00000000-0005-0000-0000-000041010000}"/>
    <cellStyle name="Currency 133" xfId="301" xr:uid="{00000000-0005-0000-0000-000042010000}"/>
    <cellStyle name="Currency 134" xfId="302" xr:uid="{00000000-0005-0000-0000-000043010000}"/>
    <cellStyle name="Currency 135" xfId="303" xr:uid="{00000000-0005-0000-0000-000044010000}"/>
    <cellStyle name="Currency 136" xfId="304" xr:uid="{00000000-0005-0000-0000-000045010000}"/>
    <cellStyle name="Currency 137" xfId="305" xr:uid="{00000000-0005-0000-0000-000046010000}"/>
    <cellStyle name="Currency 138" xfId="306" xr:uid="{00000000-0005-0000-0000-000047010000}"/>
    <cellStyle name="Currency 139" xfId="307" xr:uid="{00000000-0005-0000-0000-000048010000}"/>
    <cellStyle name="Currency 14" xfId="308" xr:uid="{00000000-0005-0000-0000-000049010000}"/>
    <cellStyle name="Currency 140" xfId="309" xr:uid="{00000000-0005-0000-0000-00004A010000}"/>
    <cellStyle name="Currency 141" xfId="310" xr:uid="{00000000-0005-0000-0000-00004B010000}"/>
    <cellStyle name="Currency 142" xfId="311" xr:uid="{00000000-0005-0000-0000-00004C010000}"/>
    <cellStyle name="Currency 143" xfId="312" xr:uid="{00000000-0005-0000-0000-00004D010000}"/>
    <cellStyle name="Currency 144" xfId="313" xr:uid="{00000000-0005-0000-0000-00004E010000}"/>
    <cellStyle name="Currency 145" xfId="314" xr:uid="{00000000-0005-0000-0000-00004F010000}"/>
    <cellStyle name="Currency 146" xfId="315" xr:uid="{00000000-0005-0000-0000-000050010000}"/>
    <cellStyle name="Currency 147" xfId="316" xr:uid="{00000000-0005-0000-0000-000051010000}"/>
    <cellStyle name="Currency 148" xfId="317" xr:uid="{00000000-0005-0000-0000-000052010000}"/>
    <cellStyle name="Currency 149" xfId="318" xr:uid="{00000000-0005-0000-0000-000053010000}"/>
    <cellStyle name="Currency 15" xfId="319" xr:uid="{00000000-0005-0000-0000-000054010000}"/>
    <cellStyle name="Currency 150" xfId="320" xr:uid="{00000000-0005-0000-0000-000055010000}"/>
    <cellStyle name="Currency 151" xfId="321" xr:uid="{00000000-0005-0000-0000-000056010000}"/>
    <cellStyle name="Currency 152" xfId="322" xr:uid="{00000000-0005-0000-0000-000057010000}"/>
    <cellStyle name="Currency 153" xfId="323" xr:uid="{00000000-0005-0000-0000-000058010000}"/>
    <cellStyle name="Currency 154" xfId="324" xr:uid="{00000000-0005-0000-0000-000059010000}"/>
    <cellStyle name="Currency 155" xfId="325" xr:uid="{00000000-0005-0000-0000-00005A010000}"/>
    <cellStyle name="Currency 156" xfId="326" xr:uid="{00000000-0005-0000-0000-00005B010000}"/>
    <cellStyle name="Currency 157" xfId="327" xr:uid="{00000000-0005-0000-0000-00005C010000}"/>
    <cellStyle name="Currency 158" xfId="328" xr:uid="{00000000-0005-0000-0000-00005D010000}"/>
    <cellStyle name="Currency 159" xfId="329" xr:uid="{00000000-0005-0000-0000-00005E010000}"/>
    <cellStyle name="Currency 16" xfId="330" xr:uid="{00000000-0005-0000-0000-00005F010000}"/>
    <cellStyle name="Currency 160" xfId="331" xr:uid="{00000000-0005-0000-0000-000060010000}"/>
    <cellStyle name="Currency 161" xfId="332" xr:uid="{00000000-0005-0000-0000-000061010000}"/>
    <cellStyle name="Currency 162" xfId="333" xr:uid="{00000000-0005-0000-0000-000062010000}"/>
    <cellStyle name="Currency 163" xfId="334" xr:uid="{00000000-0005-0000-0000-000063010000}"/>
    <cellStyle name="Currency 164" xfId="335" xr:uid="{00000000-0005-0000-0000-000064010000}"/>
    <cellStyle name="Currency 165" xfId="336" xr:uid="{00000000-0005-0000-0000-000065010000}"/>
    <cellStyle name="Currency 166" xfId="337" xr:uid="{00000000-0005-0000-0000-000066010000}"/>
    <cellStyle name="Currency 167" xfId="338" xr:uid="{00000000-0005-0000-0000-000067010000}"/>
    <cellStyle name="Currency 168" xfId="339" xr:uid="{00000000-0005-0000-0000-000068010000}"/>
    <cellStyle name="Currency 169" xfId="340" xr:uid="{00000000-0005-0000-0000-000069010000}"/>
    <cellStyle name="Currency 17" xfId="341" xr:uid="{00000000-0005-0000-0000-00006A010000}"/>
    <cellStyle name="Currency 170" xfId="342" xr:uid="{00000000-0005-0000-0000-00006B010000}"/>
    <cellStyle name="Currency 171" xfId="343" xr:uid="{00000000-0005-0000-0000-00006C010000}"/>
    <cellStyle name="Currency 172" xfId="344" xr:uid="{00000000-0005-0000-0000-00006D010000}"/>
    <cellStyle name="Currency 173" xfId="345" xr:uid="{00000000-0005-0000-0000-00006E010000}"/>
    <cellStyle name="Currency 174" xfId="346" xr:uid="{00000000-0005-0000-0000-00006F010000}"/>
    <cellStyle name="Currency 175" xfId="347" xr:uid="{00000000-0005-0000-0000-000070010000}"/>
    <cellStyle name="Currency 176" xfId="348" xr:uid="{00000000-0005-0000-0000-000071010000}"/>
    <cellStyle name="Currency 177" xfId="349" xr:uid="{00000000-0005-0000-0000-000072010000}"/>
    <cellStyle name="Currency 178" xfId="350" xr:uid="{00000000-0005-0000-0000-000073010000}"/>
    <cellStyle name="Currency 179" xfId="351" xr:uid="{00000000-0005-0000-0000-000074010000}"/>
    <cellStyle name="Currency 18" xfId="352" xr:uid="{00000000-0005-0000-0000-000075010000}"/>
    <cellStyle name="Currency 180" xfId="353" xr:uid="{00000000-0005-0000-0000-000076010000}"/>
    <cellStyle name="Currency 181" xfId="354" xr:uid="{00000000-0005-0000-0000-000077010000}"/>
    <cellStyle name="Currency 182" xfId="355" xr:uid="{00000000-0005-0000-0000-000078010000}"/>
    <cellStyle name="Currency 183" xfId="356" xr:uid="{00000000-0005-0000-0000-000079010000}"/>
    <cellStyle name="Currency 184" xfId="357" xr:uid="{00000000-0005-0000-0000-00007A010000}"/>
    <cellStyle name="Currency 185" xfId="358" xr:uid="{00000000-0005-0000-0000-00007B010000}"/>
    <cellStyle name="Currency 186" xfId="359" xr:uid="{00000000-0005-0000-0000-00007C010000}"/>
    <cellStyle name="Currency 187" xfId="360" xr:uid="{00000000-0005-0000-0000-00007D010000}"/>
    <cellStyle name="Currency 188" xfId="361" xr:uid="{00000000-0005-0000-0000-00007E010000}"/>
    <cellStyle name="Currency 189" xfId="362" xr:uid="{00000000-0005-0000-0000-00007F010000}"/>
    <cellStyle name="Currency 19" xfId="363" xr:uid="{00000000-0005-0000-0000-000080010000}"/>
    <cellStyle name="Currency 190" xfId="364" xr:uid="{00000000-0005-0000-0000-000081010000}"/>
    <cellStyle name="Currency 191" xfId="365" xr:uid="{00000000-0005-0000-0000-000082010000}"/>
    <cellStyle name="Currency 192" xfId="366" xr:uid="{00000000-0005-0000-0000-000083010000}"/>
    <cellStyle name="Currency 193" xfId="367" xr:uid="{00000000-0005-0000-0000-000084010000}"/>
    <cellStyle name="Currency 194" xfId="368" xr:uid="{00000000-0005-0000-0000-000085010000}"/>
    <cellStyle name="Currency 195" xfId="369" xr:uid="{00000000-0005-0000-0000-000086010000}"/>
    <cellStyle name="Currency 196" xfId="370" xr:uid="{00000000-0005-0000-0000-000087010000}"/>
    <cellStyle name="Currency 197" xfId="371" xr:uid="{00000000-0005-0000-0000-000088010000}"/>
    <cellStyle name="Currency 198" xfId="372" xr:uid="{00000000-0005-0000-0000-000089010000}"/>
    <cellStyle name="Currency 199" xfId="373" xr:uid="{00000000-0005-0000-0000-00008A010000}"/>
    <cellStyle name="Currency 2" xfId="374" xr:uid="{00000000-0005-0000-0000-00008B010000}"/>
    <cellStyle name="Currency 20" xfId="375" xr:uid="{00000000-0005-0000-0000-00008C010000}"/>
    <cellStyle name="Currency 200" xfId="376" xr:uid="{00000000-0005-0000-0000-00008D010000}"/>
    <cellStyle name="Currency 201" xfId="377" xr:uid="{00000000-0005-0000-0000-00008E010000}"/>
    <cellStyle name="Currency 202" xfId="378" xr:uid="{00000000-0005-0000-0000-00008F010000}"/>
    <cellStyle name="Currency 203" xfId="379" xr:uid="{00000000-0005-0000-0000-000090010000}"/>
    <cellStyle name="Currency 204" xfId="380" xr:uid="{00000000-0005-0000-0000-000091010000}"/>
    <cellStyle name="Currency 205" xfId="381" xr:uid="{00000000-0005-0000-0000-000092010000}"/>
    <cellStyle name="Currency 206" xfId="382" xr:uid="{00000000-0005-0000-0000-000093010000}"/>
    <cellStyle name="Currency 207" xfId="383" xr:uid="{00000000-0005-0000-0000-000094010000}"/>
    <cellStyle name="Currency 208" xfId="384" xr:uid="{00000000-0005-0000-0000-000095010000}"/>
    <cellStyle name="Currency 209" xfId="385" xr:uid="{00000000-0005-0000-0000-000096010000}"/>
    <cellStyle name="Currency 21" xfId="386" xr:uid="{00000000-0005-0000-0000-000097010000}"/>
    <cellStyle name="Currency 210" xfId="387" xr:uid="{00000000-0005-0000-0000-000098010000}"/>
    <cellStyle name="Currency 211" xfId="388" xr:uid="{00000000-0005-0000-0000-000099010000}"/>
    <cellStyle name="Currency 212" xfId="389" xr:uid="{00000000-0005-0000-0000-00009A010000}"/>
    <cellStyle name="Currency 213" xfId="390" xr:uid="{00000000-0005-0000-0000-00009B010000}"/>
    <cellStyle name="Currency 214" xfId="391" xr:uid="{00000000-0005-0000-0000-00009C010000}"/>
    <cellStyle name="Currency 215" xfId="392" xr:uid="{00000000-0005-0000-0000-00009D010000}"/>
    <cellStyle name="Currency 216" xfId="393" xr:uid="{00000000-0005-0000-0000-00009E010000}"/>
    <cellStyle name="Currency 217" xfId="394" xr:uid="{00000000-0005-0000-0000-00009F010000}"/>
    <cellStyle name="Currency 218" xfId="395" xr:uid="{00000000-0005-0000-0000-0000A0010000}"/>
    <cellStyle name="Currency 219" xfId="396" xr:uid="{00000000-0005-0000-0000-0000A1010000}"/>
    <cellStyle name="Currency 22" xfId="397" xr:uid="{00000000-0005-0000-0000-0000A2010000}"/>
    <cellStyle name="Currency 220" xfId="398" xr:uid="{00000000-0005-0000-0000-0000A3010000}"/>
    <cellStyle name="Currency 221" xfId="399" xr:uid="{00000000-0005-0000-0000-0000A4010000}"/>
    <cellStyle name="Currency 222" xfId="400" xr:uid="{00000000-0005-0000-0000-0000A5010000}"/>
    <cellStyle name="Currency 223" xfId="401" xr:uid="{00000000-0005-0000-0000-0000A6010000}"/>
    <cellStyle name="Currency 23" xfId="402" xr:uid="{00000000-0005-0000-0000-0000A7010000}"/>
    <cellStyle name="Currency 24" xfId="403" xr:uid="{00000000-0005-0000-0000-0000A8010000}"/>
    <cellStyle name="Currency 25" xfId="404" xr:uid="{00000000-0005-0000-0000-0000A9010000}"/>
    <cellStyle name="Currency 26" xfId="405" xr:uid="{00000000-0005-0000-0000-0000AA010000}"/>
    <cellStyle name="Currency 27" xfId="406" xr:uid="{00000000-0005-0000-0000-0000AB010000}"/>
    <cellStyle name="Currency 28" xfId="407" xr:uid="{00000000-0005-0000-0000-0000AC010000}"/>
    <cellStyle name="Currency 29" xfId="408" xr:uid="{00000000-0005-0000-0000-0000AD010000}"/>
    <cellStyle name="Currency 3" xfId="409" xr:uid="{00000000-0005-0000-0000-0000AE010000}"/>
    <cellStyle name="Currency 30" xfId="410" xr:uid="{00000000-0005-0000-0000-0000AF010000}"/>
    <cellStyle name="Currency 31" xfId="411" xr:uid="{00000000-0005-0000-0000-0000B0010000}"/>
    <cellStyle name="Currency 32" xfId="412" xr:uid="{00000000-0005-0000-0000-0000B1010000}"/>
    <cellStyle name="Currency 33" xfId="413" xr:uid="{00000000-0005-0000-0000-0000B2010000}"/>
    <cellStyle name="Currency 34" xfId="414" xr:uid="{00000000-0005-0000-0000-0000B3010000}"/>
    <cellStyle name="Currency 35" xfId="415" xr:uid="{00000000-0005-0000-0000-0000B4010000}"/>
    <cellStyle name="Currency 36" xfId="416" xr:uid="{00000000-0005-0000-0000-0000B5010000}"/>
    <cellStyle name="Currency 37" xfId="417" xr:uid="{00000000-0005-0000-0000-0000B6010000}"/>
    <cellStyle name="Currency 38" xfId="418" xr:uid="{00000000-0005-0000-0000-0000B7010000}"/>
    <cellStyle name="Currency 39" xfId="419" xr:uid="{00000000-0005-0000-0000-0000B8010000}"/>
    <cellStyle name="Currency 4" xfId="420" xr:uid="{00000000-0005-0000-0000-0000B9010000}"/>
    <cellStyle name="Currency 40" xfId="421" xr:uid="{00000000-0005-0000-0000-0000BA010000}"/>
    <cellStyle name="Currency 41" xfId="422" xr:uid="{00000000-0005-0000-0000-0000BB010000}"/>
    <cellStyle name="Currency 42" xfId="423" xr:uid="{00000000-0005-0000-0000-0000BC010000}"/>
    <cellStyle name="Currency 43" xfId="424" xr:uid="{00000000-0005-0000-0000-0000BD010000}"/>
    <cellStyle name="Currency 44" xfId="425" xr:uid="{00000000-0005-0000-0000-0000BE010000}"/>
    <cellStyle name="Currency 45" xfId="426" xr:uid="{00000000-0005-0000-0000-0000BF010000}"/>
    <cellStyle name="Currency 46" xfId="427" xr:uid="{00000000-0005-0000-0000-0000C0010000}"/>
    <cellStyle name="Currency 47" xfId="428" xr:uid="{00000000-0005-0000-0000-0000C1010000}"/>
    <cellStyle name="Currency 48" xfId="429" xr:uid="{00000000-0005-0000-0000-0000C2010000}"/>
    <cellStyle name="Currency 49" xfId="430" xr:uid="{00000000-0005-0000-0000-0000C3010000}"/>
    <cellStyle name="Currency 5" xfId="431" xr:uid="{00000000-0005-0000-0000-0000C4010000}"/>
    <cellStyle name="Currency 50" xfId="432" xr:uid="{00000000-0005-0000-0000-0000C5010000}"/>
    <cellStyle name="Currency 51" xfId="433" xr:uid="{00000000-0005-0000-0000-0000C6010000}"/>
    <cellStyle name="Currency 52" xfId="434" xr:uid="{00000000-0005-0000-0000-0000C7010000}"/>
    <cellStyle name="Currency 53" xfId="435" xr:uid="{00000000-0005-0000-0000-0000C8010000}"/>
    <cellStyle name="Currency 54" xfId="436" xr:uid="{00000000-0005-0000-0000-0000C9010000}"/>
    <cellStyle name="Currency 55" xfId="437" xr:uid="{00000000-0005-0000-0000-0000CA010000}"/>
    <cellStyle name="Currency 56" xfId="438" xr:uid="{00000000-0005-0000-0000-0000CB010000}"/>
    <cellStyle name="Currency 57" xfId="439" xr:uid="{00000000-0005-0000-0000-0000CC010000}"/>
    <cellStyle name="Currency 58" xfId="440" xr:uid="{00000000-0005-0000-0000-0000CD010000}"/>
    <cellStyle name="Currency 59" xfId="441" xr:uid="{00000000-0005-0000-0000-0000CE010000}"/>
    <cellStyle name="Currency 6" xfId="442" xr:uid="{00000000-0005-0000-0000-0000CF010000}"/>
    <cellStyle name="Currency 60" xfId="443" xr:uid="{00000000-0005-0000-0000-0000D0010000}"/>
    <cellStyle name="Currency 61" xfId="444" xr:uid="{00000000-0005-0000-0000-0000D1010000}"/>
    <cellStyle name="Currency 62" xfId="445" xr:uid="{00000000-0005-0000-0000-0000D2010000}"/>
    <cellStyle name="Currency 63" xfId="446" xr:uid="{00000000-0005-0000-0000-0000D3010000}"/>
    <cellStyle name="Currency 64" xfId="447" xr:uid="{00000000-0005-0000-0000-0000D4010000}"/>
    <cellStyle name="Currency 65" xfId="448" xr:uid="{00000000-0005-0000-0000-0000D5010000}"/>
    <cellStyle name="Currency 66" xfId="449" xr:uid="{00000000-0005-0000-0000-0000D6010000}"/>
    <cellStyle name="Currency 67" xfId="450" xr:uid="{00000000-0005-0000-0000-0000D7010000}"/>
    <cellStyle name="Currency 68" xfId="451" xr:uid="{00000000-0005-0000-0000-0000D8010000}"/>
    <cellStyle name="Currency 69" xfId="452" xr:uid="{00000000-0005-0000-0000-0000D9010000}"/>
    <cellStyle name="Currency 7" xfId="453" xr:uid="{00000000-0005-0000-0000-0000DA010000}"/>
    <cellStyle name="Currency 70" xfId="454" xr:uid="{00000000-0005-0000-0000-0000DB010000}"/>
    <cellStyle name="Currency 71" xfId="455" xr:uid="{00000000-0005-0000-0000-0000DC010000}"/>
    <cellStyle name="Currency 72" xfId="456" xr:uid="{00000000-0005-0000-0000-0000DD010000}"/>
    <cellStyle name="Currency 73" xfId="457" xr:uid="{00000000-0005-0000-0000-0000DE010000}"/>
    <cellStyle name="Currency 74" xfId="458" xr:uid="{00000000-0005-0000-0000-0000DF010000}"/>
    <cellStyle name="Currency 75" xfId="459" xr:uid="{00000000-0005-0000-0000-0000E0010000}"/>
    <cellStyle name="Currency 76" xfId="460" xr:uid="{00000000-0005-0000-0000-0000E1010000}"/>
    <cellStyle name="Currency 77" xfId="461" xr:uid="{00000000-0005-0000-0000-0000E2010000}"/>
    <cellStyle name="Currency 78" xfId="462" xr:uid="{00000000-0005-0000-0000-0000E3010000}"/>
    <cellStyle name="Currency 79" xfId="463" xr:uid="{00000000-0005-0000-0000-0000E4010000}"/>
    <cellStyle name="Currency 8" xfId="464" xr:uid="{00000000-0005-0000-0000-0000E5010000}"/>
    <cellStyle name="Currency 80" xfId="465" xr:uid="{00000000-0005-0000-0000-0000E6010000}"/>
    <cellStyle name="Currency 81" xfId="466" xr:uid="{00000000-0005-0000-0000-0000E7010000}"/>
    <cellStyle name="Currency 82" xfId="467" xr:uid="{00000000-0005-0000-0000-0000E8010000}"/>
    <cellStyle name="Currency 83" xfId="468" xr:uid="{00000000-0005-0000-0000-0000E9010000}"/>
    <cellStyle name="Currency 84" xfId="469" xr:uid="{00000000-0005-0000-0000-0000EA010000}"/>
    <cellStyle name="Currency 85" xfId="470" xr:uid="{00000000-0005-0000-0000-0000EB010000}"/>
    <cellStyle name="Currency 86" xfId="471" xr:uid="{00000000-0005-0000-0000-0000EC010000}"/>
    <cellStyle name="Currency 87" xfId="472" xr:uid="{00000000-0005-0000-0000-0000ED010000}"/>
    <cellStyle name="Currency 88" xfId="473" xr:uid="{00000000-0005-0000-0000-0000EE010000}"/>
    <cellStyle name="Currency 89" xfId="474" xr:uid="{00000000-0005-0000-0000-0000EF010000}"/>
    <cellStyle name="Currency 9" xfId="475" xr:uid="{00000000-0005-0000-0000-0000F0010000}"/>
    <cellStyle name="Currency 90" xfId="476" xr:uid="{00000000-0005-0000-0000-0000F1010000}"/>
    <cellStyle name="Currency 91" xfId="477" xr:uid="{00000000-0005-0000-0000-0000F2010000}"/>
    <cellStyle name="Currency 92" xfId="478" xr:uid="{00000000-0005-0000-0000-0000F3010000}"/>
    <cellStyle name="Currency 93" xfId="479" xr:uid="{00000000-0005-0000-0000-0000F4010000}"/>
    <cellStyle name="Currency 94" xfId="480" xr:uid="{00000000-0005-0000-0000-0000F5010000}"/>
    <cellStyle name="Currency 95" xfId="481" xr:uid="{00000000-0005-0000-0000-0000F6010000}"/>
    <cellStyle name="Currency 96" xfId="482" xr:uid="{00000000-0005-0000-0000-0000F7010000}"/>
    <cellStyle name="Currency 97" xfId="483" xr:uid="{00000000-0005-0000-0000-0000F8010000}"/>
    <cellStyle name="Currency 98" xfId="484" xr:uid="{00000000-0005-0000-0000-0000F9010000}"/>
    <cellStyle name="Currency 99" xfId="485" xr:uid="{00000000-0005-0000-0000-0000FA010000}"/>
    <cellStyle name="Excel Built-in Normal" xfId="486" xr:uid="{00000000-0005-0000-0000-0000FB010000}"/>
    <cellStyle name="Excel Built-in Normal 2" xfId="652" xr:uid="{00000000-0005-0000-0000-0000FC010000}"/>
    <cellStyle name="Explanatory Text 2" xfId="487" xr:uid="{00000000-0005-0000-0000-0000FD010000}"/>
    <cellStyle name="Good 2" xfId="488" xr:uid="{00000000-0005-0000-0000-0000FE010000}"/>
    <cellStyle name="Good 2 2" xfId="625" xr:uid="{00000000-0005-0000-0000-0000FF010000}"/>
    <cellStyle name="Heading 1 2" xfId="489" xr:uid="{00000000-0005-0000-0000-000000020000}"/>
    <cellStyle name="Heading 2 2" xfId="490" xr:uid="{00000000-0005-0000-0000-000001020000}"/>
    <cellStyle name="Heading 2 2 2" xfId="626" xr:uid="{00000000-0005-0000-0000-000002020000}"/>
    <cellStyle name="Heading 3 2" xfId="491" xr:uid="{00000000-0005-0000-0000-000003020000}"/>
    <cellStyle name="Heading 4 2" xfId="492" xr:uid="{00000000-0005-0000-0000-000004020000}"/>
    <cellStyle name="Hyperlink" xfId="2" builtinId="8"/>
    <cellStyle name="Hyperlink 2" xfId="4" xr:uid="{00000000-0005-0000-0000-000006020000}"/>
    <cellStyle name="Hyperlink 2 2" xfId="628" xr:uid="{00000000-0005-0000-0000-000007020000}"/>
    <cellStyle name="Hyperlink 2 3" xfId="494" xr:uid="{00000000-0005-0000-0000-000008020000}"/>
    <cellStyle name="Hyperlink 3" xfId="495" xr:uid="{00000000-0005-0000-0000-000009020000}"/>
    <cellStyle name="Hyperlink 4" xfId="496" xr:uid="{00000000-0005-0000-0000-00000A020000}"/>
    <cellStyle name="Hyperlink 4 2" xfId="629" xr:uid="{00000000-0005-0000-0000-00000B020000}"/>
    <cellStyle name="Hyperlink 5" xfId="497" xr:uid="{00000000-0005-0000-0000-00000C020000}"/>
    <cellStyle name="Hyperlink 5 2" xfId="498" xr:uid="{00000000-0005-0000-0000-00000D020000}"/>
    <cellStyle name="Hyperlink 5 3" xfId="630" xr:uid="{00000000-0005-0000-0000-00000E020000}"/>
    <cellStyle name="Hyperlink 6" xfId="499" xr:uid="{00000000-0005-0000-0000-00000F020000}"/>
    <cellStyle name="Hyperlink 6 2" xfId="5" xr:uid="{00000000-0005-0000-0000-000010020000}"/>
    <cellStyle name="Hyperlink 7" xfId="500" xr:uid="{00000000-0005-0000-0000-000011020000}"/>
    <cellStyle name="Hyperlink 7 2" xfId="631" xr:uid="{00000000-0005-0000-0000-000012020000}"/>
    <cellStyle name="Hyperlink 8" xfId="627" xr:uid="{00000000-0005-0000-0000-000013020000}"/>
    <cellStyle name="Hyperlink 9" xfId="493" xr:uid="{00000000-0005-0000-0000-000014020000}"/>
    <cellStyle name="Input 2" xfId="501" xr:uid="{00000000-0005-0000-0000-000015020000}"/>
    <cellStyle name="Input 2 2" xfId="632" xr:uid="{00000000-0005-0000-0000-000016020000}"/>
    <cellStyle name="Link 2" xfId="649" xr:uid="{00000000-0005-0000-0000-000017020000}"/>
    <cellStyle name="Linked Cell 2" xfId="502" xr:uid="{00000000-0005-0000-0000-000018020000}"/>
    <cellStyle name="Neutral 2" xfId="503" xr:uid="{00000000-0005-0000-0000-000019020000}"/>
    <cellStyle name="Neutral 2 2" xfId="633" xr:uid="{00000000-0005-0000-0000-00001A020000}"/>
    <cellStyle name="Normal" xfId="0" builtinId="0"/>
    <cellStyle name="Normal 10" xfId="504" xr:uid="{00000000-0005-0000-0000-00001C020000}"/>
    <cellStyle name="Normal 100" xfId="6" xr:uid="{00000000-0005-0000-0000-00001D020000}"/>
    <cellStyle name="Normal 11" xfId="643" xr:uid="{00000000-0005-0000-0000-00001E020000}"/>
    <cellStyle name="Normal 11 2" xfId="648" xr:uid="{00000000-0005-0000-0000-00001F020000}"/>
    <cellStyle name="Normal 118" xfId="505" xr:uid="{00000000-0005-0000-0000-000020020000}"/>
    <cellStyle name="Normal 12" xfId="506" xr:uid="{00000000-0005-0000-0000-000021020000}"/>
    <cellStyle name="Normal 13" xfId="507" xr:uid="{00000000-0005-0000-0000-000022020000}"/>
    <cellStyle name="Normal 13 2" xfId="508" xr:uid="{00000000-0005-0000-0000-000023020000}"/>
    <cellStyle name="Normal 13 2 2" xfId="509" xr:uid="{00000000-0005-0000-0000-000024020000}"/>
    <cellStyle name="Normal 13 2 2 2" xfId="510" xr:uid="{00000000-0005-0000-0000-000025020000}"/>
    <cellStyle name="Normal 13 2 2 2 2" xfId="511" xr:uid="{00000000-0005-0000-0000-000026020000}"/>
    <cellStyle name="Normal 13 2 2 2 3" xfId="512" xr:uid="{00000000-0005-0000-0000-000027020000}"/>
    <cellStyle name="Normal 13 2 3" xfId="513" xr:uid="{00000000-0005-0000-0000-000028020000}"/>
    <cellStyle name="Normal 13 3" xfId="514" xr:uid="{00000000-0005-0000-0000-000029020000}"/>
    <cellStyle name="Normal 13 3 2" xfId="515" xr:uid="{00000000-0005-0000-0000-00002A020000}"/>
    <cellStyle name="Normal 13 4" xfId="516" xr:uid="{00000000-0005-0000-0000-00002B020000}"/>
    <cellStyle name="Normal 13 6" xfId="517" xr:uid="{00000000-0005-0000-0000-00002C020000}"/>
    <cellStyle name="Normal 15" xfId="518" xr:uid="{00000000-0005-0000-0000-00002D020000}"/>
    <cellStyle name="Normal 16" xfId="519" xr:uid="{00000000-0005-0000-0000-00002E020000}"/>
    <cellStyle name="Normal 17" xfId="520" xr:uid="{00000000-0005-0000-0000-00002F020000}"/>
    <cellStyle name="Normal 19" xfId="521" xr:uid="{00000000-0005-0000-0000-000030020000}"/>
    <cellStyle name="Normal 2" xfId="3" xr:uid="{00000000-0005-0000-0000-000031020000}"/>
    <cellStyle name="Normal 2 2" xfId="523" xr:uid="{00000000-0005-0000-0000-000032020000}"/>
    <cellStyle name="Normal 2 2 2" xfId="524" xr:uid="{00000000-0005-0000-0000-000033020000}"/>
    <cellStyle name="Normal 2 2 3" xfId="525" xr:uid="{00000000-0005-0000-0000-000034020000}"/>
    <cellStyle name="Normal 2 3" xfId="526" xr:uid="{00000000-0005-0000-0000-000035020000}"/>
    <cellStyle name="Normal 2 3 2" xfId="527" xr:uid="{00000000-0005-0000-0000-000036020000}"/>
    <cellStyle name="Normal 2 4" xfId="528" xr:uid="{00000000-0005-0000-0000-000037020000}"/>
    <cellStyle name="Normal 2 4 2" xfId="529" xr:uid="{00000000-0005-0000-0000-000038020000}"/>
    <cellStyle name="Normal 2 5" xfId="530" xr:uid="{00000000-0005-0000-0000-000039020000}"/>
    <cellStyle name="Normal 2 6" xfId="522" xr:uid="{00000000-0005-0000-0000-00003A020000}"/>
    <cellStyle name="Normal 23" xfId="531" xr:uid="{00000000-0005-0000-0000-00003B020000}"/>
    <cellStyle name="Normal 3" xfId="532" xr:uid="{00000000-0005-0000-0000-00003C020000}"/>
    <cellStyle name="Normal 3 2" xfId="533" xr:uid="{00000000-0005-0000-0000-00003D020000}"/>
    <cellStyle name="Normal 3 2 11" xfId="534" xr:uid="{00000000-0005-0000-0000-00003E020000}"/>
    <cellStyle name="Normal 3 3" xfId="535" xr:uid="{00000000-0005-0000-0000-00003F020000}"/>
    <cellStyle name="Normal 3 4" xfId="536" xr:uid="{00000000-0005-0000-0000-000040020000}"/>
    <cellStyle name="Normal 3 8" xfId="537" xr:uid="{00000000-0005-0000-0000-000041020000}"/>
    <cellStyle name="Normal 3 8 2" xfId="538" xr:uid="{00000000-0005-0000-0000-000042020000}"/>
    <cellStyle name="Normal 3 8 2 2" xfId="539" xr:uid="{00000000-0005-0000-0000-000043020000}"/>
    <cellStyle name="Normal 3 8 3" xfId="540" xr:uid="{00000000-0005-0000-0000-000044020000}"/>
    <cellStyle name="Normal 4" xfId="541" xr:uid="{00000000-0005-0000-0000-000045020000}"/>
    <cellStyle name="Normal 4 2" xfId="542" xr:uid="{00000000-0005-0000-0000-000046020000}"/>
    <cellStyle name="Normal 4 3" xfId="543" xr:uid="{00000000-0005-0000-0000-000047020000}"/>
    <cellStyle name="Normal 4 4" xfId="544" xr:uid="{00000000-0005-0000-0000-000048020000}"/>
    <cellStyle name="Normal 416" xfId="545" xr:uid="{00000000-0005-0000-0000-000049020000}"/>
    <cellStyle name="Normal 417" xfId="546" xr:uid="{00000000-0005-0000-0000-00004A020000}"/>
    <cellStyle name="Normal 428" xfId="547" xr:uid="{00000000-0005-0000-0000-00004B020000}"/>
    <cellStyle name="Normal 429" xfId="548" xr:uid="{00000000-0005-0000-0000-00004C020000}"/>
    <cellStyle name="Normal 486" xfId="549" xr:uid="{00000000-0005-0000-0000-00004D020000}"/>
    <cellStyle name="Normal 487" xfId="550" xr:uid="{00000000-0005-0000-0000-00004E020000}"/>
    <cellStyle name="Normal 489" xfId="551" xr:uid="{00000000-0005-0000-0000-00004F020000}"/>
    <cellStyle name="Normal 490" xfId="552" xr:uid="{00000000-0005-0000-0000-000050020000}"/>
    <cellStyle name="Normal 5" xfId="553" xr:uid="{00000000-0005-0000-0000-000051020000}"/>
    <cellStyle name="Normal 5 2" xfId="554" xr:uid="{00000000-0005-0000-0000-000052020000}"/>
    <cellStyle name="Normal 5 3" xfId="555" xr:uid="{00000000-0005-0000-0000-000053020000}"/>
    <cellStyle name="Normal 506" xfId="556" xr:uid="{00000000-0005-0000-0000-000054020000}"/>
    <cellStyle name="Normal 516" xfId="557" xr:uid="{00000000-0005-0000-0000-000055020000}"/>
    <cellStyle name="Normal 517" xfId="558" xr:uid="{00000000-0005-0000-0000-000056020000}"/>
    <cellStyle name="Normal 53" xfId="559" xr:uid="{00000000-0005-0000-0000-000057020000}"/>
    <cellStyle name="Normal 54" xfId="560" xr:uid="{00000000-0005-0000-0000-000058020000}"/>
    <cellStyle name="Normal 542" xfId="561" xr:uid="{00000000-0005-0000-0000-000059020000}"/>
    <cellStyle name="Normal 543" xfId="562" xr:uid="{00000000-0005-0000-0000-00005A020000}"/>
    <cellStyle name="Normal 544" xfId="563" xr:uid="{00000000-0005-0000-0000-00005B020000}"/>
    <cellStyle name="Normal 547" xfId="564" xr:uid="{00000000-0005-0000-0000-00005C020000}"/>
    <cellStyle name="Normal 548" xfId="565" xr:uid="{00000000-0005-0000-0000-00005D020000}"/>
    <cellStyle name="Normal 550" xfId="566" xr:uid="{00000000-0005-0000-0000-00005E020000}"/>
    <cellStyle name="Normal 571" xfId="567" xr:uid="{00000000-0005-0000-0000-00005F020000}"/>
    <cellStyle name="Normal 572" xfId="568" xr:uid="{00000000-0005-0000-0000-000060020000}"/>
    <cellStyle name="Normal 6" xfId="569" xr:uid="{00000000-0005-0000-0000-000061020000}"/>
    <cellStyle name="Normal 6 2" xfId="570" xr:uid="{00000000-0005-0000-0000-000062020000}"/>
    <cellStyle name="Normal 6 3" xfId="571" xr:uid="{00000000-0005-0000-0000-000063020000}"/>
    <cellStyle name="Normal 7" xfId="572" xr:uid="{00000000-0005-0000-0000-000064020000}"/>
    <cellStyle name="Normal 7 2" xfId="573" xr:uid="{00000000-0005-0000-0000-000065020000}"/>
    <cellStyle name="Normal 8" xfId="574" xr:uid="{00000000-0005-0000-0000-000066020000}"/>
    <cellStyle name="Normal 8 2" xfId="636" xr:uid="{00000000-0005-0000-0000-000067020000}"/>
    <cellStyle name="Normal 9" xfId="596" xr:uid="{00000000-0005-0000-0000-000068020000}"/>
    <cellStyle name="Normal_Sheet1" xfId="1" xr:uid="{00000000-0005-0000-0000-000069020000}"/>
    <cellStyle name="Note 2" xfId="575" xr:uid="{00000000-0005-0000-0000-00006A020000}"/>
    <cellStyle name="Note 2 2" xfId="634" xr:uid="{00000000-0005-0000-0000-00006B020000}"/>
    <cellStyle name="Output 2" xfId="576" xr:uid="{00000000-0005-0000-0000-00006C020000}"/>
    <cellStyle name="Output 2 2" xfId="635" xr:uid="{00000000-0005-0000-0000-00006D020000}"/>
    <cellStyle name="Percent 2" xfId="577" xr:uid="{00000000-0005-0000-0000-00006E020000}"/>
    <cellStyle name="Standard 2" xfId="644" xr:uid="{00000000-0005-0000-0000-00006F020000}"/>
    <cellStyle name="Standard 2 2" xfId="646" xr:uid="{00000000-0005-0000-0000-000070020000}"/>
    <cellStyle name="Standard 3" xfId="578" xr:uid="{00000000-0005-0000-0000-000071020000}"/>
    <cellStyle name="Standard 4" xfId="579" xr:uid="{00000000-0005-0000-0000-000072020000}"/>
    <cellStyle name="Standard 4 2" xfId="580" xr:uid="{00000000-0005-0000-0000-000073020000}"/>
    <cellStyle name="Standard 4 2 2" xfId="581" xr:uid="{00000000-0005-0000-0000-000074020000}"/>
    <cellStyle name="Standard 4 2 2 2" xfId="582" xr:uid="{00000000-0005-0000-0000-000075020000}"/>
    <cellStyle name="Standard 4 2 3" xfId="583" xr:uid="{00000000-0005-0000-0000-000076020000}"/>
    <cellStyle name="Standard 4 3" xfId="584" xr:uid="{00000000-0005-0000-0000-000077020000}"/>
    <cellStyle name="Standard 4 3 2" xfId="585" xr:uid="{00000000-0005-0000-0000-000078020000}"/>
    <cellStyle name="Standard 4 4" xfId="586" xr:uid="{00000000-0005-0000-0000-000079020000}"/>
    <cellStyle name="Standard 5" xfId="647" xr:uid="{00000000-0005-0000-0000-00007A020000}"/>
    <cellStyle name="Standard 6" xfId="587" xr:uid="{00000000-0005-0000-0000-00007B020000}"/>
    <cellStyle name="Title 2" xfId="588" xr:uid="{00000000-0005-0000-0000-00007C020000}"/>
    <cellStyle name="Total 2" xfId="589" xr:uid="{00000000-0005-0000-0000-00007D020000}"/>
    <cellStyle name="Warning Text 2" xfId="590" xr:uid="{00000000-0005-0000-0000-00007E020000}"/>
    <cellStyle name="표준 2" xfId="591" xr:uid="{00000000-0005-0000-0000-00007F020000}"/>
    <cellStyle name="一般 11 2" xfId="640" xr:uid="{00000000-0005-0000-0000-000080020000}"/>
    <cellStyle name="一般 2 2" xfId="639" xr:uid="{00000000-0005-0000-0000-000081020000}"/>
    <cellStyle name="一般 3 2" xfId="642" xr:uid="{00000000-0005-0000-0000-000082020000}"/>
    <cellStyle name="一般 6" xfId="641" xr:uid="{00000000-0005-0000-0000-000083020000}"/>
    <cellStyle name="一般 7" xfId="592" xr:uid="{00000000-0005-0000-0000-000084020000}"/>
    <cellStyle name="一般 8" xfId="638" xr:uid="{00000000-0005-0000-0000-000085020000}"/>
    <cellStyle name="標準 2" xfId="593" xr:uid="{00000000-0005-0000-0000-000086020000}"/>
    <cellStyle name="標準 2 2" xfId="594" xr:uid="{00000000-0005-0000-0000-000087020000}"/>
    <cellStyle name="標準 2 3" xfId="595" xr:uid="{00000000-0005-0000-0000-000088020000}"/>
    <cellStyle name="標準 3" xfId="645" xr:uid="{00000000-0005-0000-0000-000089020000}"/>
    <cellStyle name="標準 4" xfId="637" xr:uid="{00000000-0005-0000-0000-00008A020000}"/>
    <cellStyle name="標準 5" xfId="650" xr:uid="{00000000-0005-0000-0000-00008B020000}"/>
    <cellStyle name="標準 5 2" xfId="651" xr:uid="{00000000-0005-0000-0000-00008C020000}"/>
  </cellStyles>
  <dxfs count="9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indexed="50"/>
        </patternFill>
      </fill>
    </dxf>
    <dxf>
      <font>
        <strike val="0"/>
        <color theme="0" tint="-4.9958800012207406E-2"/>
      </font>
      <fill>
        <patternFill patternType="none"/>
      </fill>
    </dxf>
    <dxf>
      <font>
        <strike val="0"/>
        <color theme="0" tint="-0.14993743705557422"/>
      </font>
      <fill>
        <patternFill>
          <bgColor theme="0"/>
        </patternFill>
      </fill>
    </dxf>
    <dxf>
      <fill>
        <patternFill>
          <bgColor rgb="FFFF0000"/>
        </patternFill>
      </fill>
    </dxf>
    <dxf>
      <font>
        <color auto="1"/>
      </font>
      <fill>
        <patternFill>
          <bgColor indexed="50"/>
        </patternFill>
      </fill>
    </dxf>
    <dxf>
      <font>
        <strike val="0"/>
        <color indexed="22"/>
      </font>
      <fill>
        <patternFill patternType="none"/>
      </fill>
    </dxf>
    <dxf>
      <font>
        <color theme="1"/>
      </font>
      <fill>
        <patternFill>
          <bgColor rgb="FFFF0000"/>
        </patternFill>
      </fill>
    </dxf>
    <dxf>
      <fill>
        <patternFill>
          <bgColor rgb="FFFF0000"/>
        </patternFill>
      </fill>
    </dxf>
    <dxf>
      <font>
        <color auto="1"/>
      </font>
      <fill>
        <patternFill>
          <bgColor indexed="50"/>
        </patternFill>
      </fill>
    </dxf>
    <dxf>
      <font>
        <strike val="0"/>
        <color indexed="22"/>
      </font>
      <fill>
        <patternFill patternType="none"/>
      </fill>
    </dxf>
    <dxf>
      <font>
        <color theme="1"/>
      </font>
      <fill>
        <patternFill>
          <bgColor rgb="FF92D050"/>
        </patternFill>
      </fill>
    </dxf>
    <dxf>
      <font>
        <color theme="0" tint="-0.24991607409894101"/>
      </font>
      <fill>
        <patternFill patternType="none"/>
      </fill>
    </dxf>
    <dxf>
      <font>
        <color auto="1"/>
      </font>
      <fill>
        <patternFill>
          <bgColor rgb="FF92D050"/>
        </patternFill>
      </fill>
    </dxf>
    <dxf>
      <font>
        <color theme="0" tint="-0.24991607409894101"/>
      </font>
      <fill>
        <patternFill patternType="none"/>
      </fill>
    </dxf>
    <dxf>
      <font>
        <strike val="0"/>
        <color theme="0" tint="-0.14993743705557422"/>
      </font>
      <fill>
        <patternFill>
          <bgColor theme="0"/>
        </patternFill>
      </fill>
    </dxf>
    <dxf>
      <font>
        <strike val="0"/>
        <color theme="0" tint="-0.14993743705557422"/>
      </font>
      <fill>
        <patternFill>
          <bgColor theme="0"/>
        </patternFill>
      </fill>
    </dxf>
    <dxf>
      <font>
        <strike val="0"/>
        <color theme="0" tint="-0.14993743705557422"/>
      </font>
      <fill>
        <patternFill>
          <bgColor theme="0"/>
        </patternFill>
      </fill>
    </dxf>
    <dxf>
      <font>
        <color indexed="9"/>
      </font>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23"/>
        </patternFill>
      </fill>
    </dxf>
    <dxf>
      <fill>
        <patternFill>
          <bgColor rgb="FFFFFF00"/>
        </patternFill>
      </fill>
    </dxf>
    <dxf>
      <fill>
        <patternFill>
          <bgColor rgb="FFFFFF00"/>
        </patternFill>
      </fill>
    </dxf>
    <dxf>
      <fill>
        <patternFill>
          <bgColor theme="0" tint="-0.49995422223578601"/>
        </patternFill>
      </fill>
    </dxf>
    <dxf>
      <fill>
        <patternFill>
          <bgColor theme="0" tint="-0.49995422223578601"/>
        </patternFill>
      </fill>
    </dxf>
    <dxf>
      <fill>
        <patternFill>
          <bgColor rgb="FFFFFF00"/>
        </patternFill>
      </fill>
    </dxf>
    <dxf>
      <fill>
        <patternFill>
          <bgColor theme="0" tint="-0.49995422223578601"/>
        </patternFill>
      </fill>
    </dxf>
    <dxf>
      <fill>
        <patternFill>
          <bgColor theme="0" tint="-0.49995422223578601"/>
        </patternFill>
      </fill>
    </dxf>
    <dxf>
      <fill>
        <patternFill patternType="solid">
          <fgColor theme="1" tint="0.49995422223578601"/>
          <bgColor theme="0" tint="-0.49995422223578601"/>
        </patternFill>
      </fill>
    </dxf>
    <dxf>
      <fill>
        <patternFill>
          <bgColor indexed="23"/>
        </patternFill>
      </fill>
    </dxf>
    <dxf>
      <fill>
        <patternFill>
          <bgColor indexed="23"/>
        </patternFill>
      </fill>
    </dxf>
    <dxf>
      <fill>
        <patternFill>
          <bgColor rgb="FFFFFF00"/>
        </patternFill>
      </fill>
    </dxf>
    <dxf>
      <fill>
        <patternFill>
          <bgColor rgb="FF5F5F5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18" Type="http://schemas.openxmlformats.org/officeDocument/2006/relationships/image" Target="../media/image37.png"/><Relationship Id="rId3" Type="http://schemas.openxmlformats.org/officeDocument/2006/relationships/image" Target="../media/image22.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6.png"/><Relationship Id="rId2" Type="http://schemas.openxmlformats.org/officeDocument/2006/relationships/image" Target="../media/image21.png"/><Relationship Id="rId16" Type="http://schemas.openxmlformats.org/officeDocument/2006/relationships/image" Target="../media/image35.png"/><Relationship Id="rId20" Type="http://schemas.openxmlformats.org/officeDocument/2006/relationships/image" Target="../media/image39.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5" Type="http://schemas.openxmlformats.org/officeDocument/2006/relationships/image" Target="../media/image34.png"/><Relationship Id="rId10" Type="http://schemas.openxmlformats.org/officeDocument/2006/relationships/image" Target="../media/image29.png"/><Relationship Id="rId19" Type="http://schemas.openxmlformats.org/officeDocument/2006/relationships/image" Target="../media/image38.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s>
</file>

<file path=xl/drawings/_rels/drawing7.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5" Type="http://schemas.openxmlformats.org/officeDocument/2006/relationships/image" Target="../media/image44.png"/><Relationship Id="rId4" Type="http://schemas.openxmlformats.org/officeDocument/2006/relationships/image" Target="../media/image43.png"/></Relationships>
</file>

<file path=xl/drawings/_rels/drawing8.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0</xdr:col>
      <xdr:colOff>1447800</xdr:colOff>
      <xdr:row>0</xdr:row>
      <xdr:rowOff>247650</xdr:rowOff>
    </xdr:from>
    <xdr:to>
      <xdr:col>0</xdr:col>
      <xdr:colOff>4619625</xdr:colOff>
      <xdr:row>0</xdr:row>
      <xdr:rowOff>1085850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247650"/>
          <a:ext cx="31718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3419475</xdr:colOff>
      <xdr:row>1</xdr:row>
      <xdr:rowOff>44450</xdr:rowOff>
    </xdr:from>
    <xdr:to>
      <xdr:col>7</xdr:col>
      <xdr:colOff>9525</xdr:colOff>
      <xdr:row>5</xdr:row>
      <xdr:rowOff>132080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972550" y="215900"/>
          <a:ext cx="647700" cy="8591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9334499</xdr:colOff>
      <xdr:row>0</xdr:row>
      <xdr:rowOff>0</xdr:rowOff>
    </xdr:from>
    <xdr:to>
      <xdr:col>1</xdr:col>
      <xdr:colOff>0</xdr:colOff>
      <xdr:row>1</xdr:row>
      <xdr:rowOff>9524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334499" y="0"/>
          <a:ext cx="1562101" cy="12858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7267575</xdr:colOff>
      <xdr:row>1</xdr:row>
      <xdr:rowOff>8731</xdr:rowOff>
    </xdr:from>
    <xdr:to>
      <xdr:col>3</xdr:col>
      <xdr:colOff>1</xdr:colOff>
      <xdr:row>1</xdr:row>
      <xdr:rowOff>857250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106025" y="208756"/>
          <a:ext cx="781051" cy="84851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258536</xdr:colOff>
      <xdr:row>1</xdr:row>
      <xdr:rowOff>231321</xdr:rowOff>
    </xdr:from>
    <xdr:to>
      <xdr:col>1</xdr:col>
      <xdr:colOff>2588986</xdr:colOff>
      <xdr:row>2</xdr:row>
      <xdr:rowOff>1354273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2571750</xdr:colOff>
      <xdr:row>2</xdr:row>
      <xdr:rowOff>1354273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01411" y="445634"/>
          <a:ext cx="2313214" cy="2158795"/>
        </a:xfrm>
        <a:prstGeom prst="rect">
          <a:avLst/>
        </a:prstGeom>
        <a:noFill/>
        <a:ln>
          <a:noFill/>
        </a:ln>
      </xdr:spPr>
    </xdr:pic>
    <xdr:clientData/>
  </xdr:twoCellAnchor>
  <xdr:twoCellAnchor editAs="oneCell">
    <xdr:from>
      <xdr:col>1</xdr:col>
      <xdr:colOff>258536</xdr:colOff>
      <xdr:row>1</xdr:row>
      <xdr:rowOff>231321</xdr:rowOff>
    </xdr:from>
    <xdr:to>
      <xdr:col>1</xdr:col>
      <xdr:colOff>2566148</xdr:colOff>
      <xdr:row>2</xdr:row>
      <xdr:rowOff>1354273</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404212" y="444233"/>
          <a:ext cx="2307612" cy="2165099"/>
        </a:xfrm>
        <a:prstGeom prst="rect">
          <a:avLst/>
        </a:prstGeom>
        <a:noFill/>
        <a:ln>
          <a:noFill/>
        </a:ln>
      </xdr:spPr>
    </xdr:pic>
    <xdr:clientData/>
  </xdr:twoCellAnchor>
  <xdr:twoCellAnchor editAs="oneCell">
    <xdr:from>
      <xdr:col>1</xdr:col>
      <xdr:colOff>257175</xdr:colOff>
      <xdr:row>1</xdr:row>
      <xdr:rowOff>228600</xdr:rowOff>
    </xdr:from>
    <xdr:to>
      <xdr:col>1</xdr:col>
      <xdr:colOff>2390775</xdr:colOff>
      <xdr:row>2</xdr:row>
      <xdr:rowOff>1352550</xdr:rowOff>
    </xdr:to>
    <xdr:pic>
      <xdr:nvPicPr>
        <xdr:cNvPr id="6" name="Picture 3">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0050" y="428625"/>
          <a:ext cx="2133600" cy="2162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2510118</xdr:colOff>
      <xdr:row>2</xdr:row>
      <xdr:rowOff>1354273</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bwMode="auto">
        <a:xfrm>
          <a:off x="404212" y="444233"/>
          <a:ext cx="2251582" cy="2165099"/>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9" name="Picture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2" name="Picture 31">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2383246</xdr:colOff>
      <xdr:row>2</xdr:row>
      <xdr:rowOff>1354273</xdr:rowOff>
    </xdr:to>
    <xdr:pic>
      <xdr:nvPicPr>
        <xdr:cNvPr id="33" name="Picture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401411" y="431346"/>
          <a:ext cx="212471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5" name="Picture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6" name="Picture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7" name="Picture 36">
          <a:extLst>
            <a:ext uri="{FF2B5EF4-FFF2-40B4-BE49-F238E27FC236}">
              <a16:creationId xmlns:a16="http://schemas.microsoft.com/office/drawing/2014/main" id="{00000000-0008-0000-0400-00002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8" name="Picture 37">
          <a:extLst>
            <a:ext uri="{FF2B5EF4-FFF2-40B4-BE49-F238E27FC236}">
              <a16:creationId xmlns:a16="http://schemas.microsoft.com/office/drawing/2014/main" id="{00000000-0008-0000-0400-00002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0" name="Picture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4" name="Picture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7" name="Picture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8" name="Picture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9" name="Picture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0" name="Picture 49">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1" name="Picture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2" name="Picture 51">
          <a:extLst>
            <a:ext uri="{FF2B5EF4-FFF2-40B4-BE49-F238E27FC236}">
              <a16:creationId xmlns:a16="http://schemas.microsoft.com/office/drawing/2014/main" id="{00000000-0008-0000-0400-00003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3" name="Picture 52">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4" name="Picture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5" name="Picture 54">
          <a:extLst>
            <a:ext uri="{FF2B5EF4-FFF2-40B4-BE49-F238E27FC236}">
              <a16:creationId xmlns:a16="http://schemas.microsoft.com/office/drawing/2014/main" id="{00000000-0008-0000-0400-000037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6" name="Picture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7" name="Picture 56">
          <a:extLst>
            <a:ext uri="{FF2B5EF4-FFF2-40B4-BE49-F238E27FC236}">
              <a16:creationId xmlns:a16="http://schemas.microsoft.com/office/drawing/2014/main" id="{00000000-0008-0000-0400-00003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391886"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8" name="Picture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59" name="Picture 58">
          <a:extLst>
            <a:ext uri="{FF2B5EF4-FFF2-40B4-BE49-F238E27FC236}">
              <a16:creationId xmlns:a16="http://schemas.microsoft.com/office/drawing/2014/main" id="{00000000-0008-0000-0400-00003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60" name="Picture 59">
          <a:extLst>
            <a:ext uri="{FF2B5EF4-FFF2-40B4-BE49-F238E27FC236}">
              <a16:creationId xmlns:a16="http://schemas.microsoft.com/office/drawing/2014/main" id="{00000000-0008-0000-0400-00003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1" name="Picture 60">
          <a:extLst>
            <a:ext uri="{FF2B5EF4-FFF2-40B4-BE49-F238E27FC236}">
              <a16:creationId xmlns:a16="http://schemas.microsoft.com/office/drawing/2014/main" id="{00000000-0008-0000-0400-00003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2" name="Picture 61">
          <a:extLst>
            <a:ext uri="{FF2B5EF4-FFF2-40B4-BE49-F238E27FC236}">
              <a16:creationId xmlns:a16="http://schemas.microsoft.com/office/drawing/2014/main" id="{00000000-0008-0000-0400-00003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3" name="Picture 62">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4" name="Picture 63">
          <a:extLst>
            <a:ext uri="{FF2B5EF4-FFF2-40B4-BE49-F238E27FC236}">
              <a16:creationId xmlns:a16="http://schemas.microsoft.com/office/drawing/2014/main" id="{00000000-0008-0000-0400-00004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5" name="Picture 64">
          <a:extLst>
            <a:ext uri="{FF2B5EF4-FFF2-40B4-BE49-F238E27FC236}">
              <a16:creationId xmlns:a16="http://schemas.microsoft.com/office/drawing/2014/main" id="{00000000-0008-0000-0400-00004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6" name="Picture 65">
          <a:extLst>
            <a:ext uri="{FF2B5EF4-FFF2-40B4-BE49-F238E27FC236}">
              <a16:creationId xmlns:a16="http://schemas.microsoft.com/office/drawing/2014/main" id="{00000000-0008-0000-0400-00004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7" name="Picture 66">
          <a:extLst>
            <a:ext uri="{FF2B5EF4-FFF2-40B4-BE49-F238E27FC236}">
              <a16:creationId xmlns:a16="http://schemas.microsoft.com/office/drawing/2014/main" id="{00000000-0008-0000-0400-00004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8" name="Picture 67">
          <a:extLst>
            <a:ext uri="{FF2B5EF4-FFF2-40B4-BE49-F238E27FC236}">
              <a16:creationId xmlns:a16="http://schemas.microsoft.com/office/drawing/2014/main" id="{00000000-0008-0000-0400-00004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257175</xdr:colOff>
      <xdr:row>1</xdr:row>
      <xdr:rowOff>228600</xdr:rowOff>
    </xdr:from>
    <xdr:to>
      <xdr:col>1</xdr:col>
      <xdr:colOff>2390775</xdr:colOff>
      <xdr:row>2</xdr:row>
      <xdr:rowOff>1352550</xdr:rowOff>
    </xdr:to>
    <xdr:pic>
      <xdr:nvPicPr>
        <xdr:cNvPr id="69" name="Picture 3">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0050" y="428625"/>
          <a:ext cx="2133600" cy="2162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0" name="Picture 69">
          <a:extLst>
            <a:ext uri="{FF2B5EF4-FFF2-40B4-BE49-F238E27FC236}">
              <a16:creationId xmlns:a16="http://schemas.microsoft.com/office/drawing/2014/main" id="{00000000-0008-0000-0400-00004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1" name="Picture 70">
          <a:extLst>
            <a:ext uri="{FF2B5EF4-FFF2-40B4-BE49-F238E27FC236}">
              <a16:creationId xmlns:a16="http://schemas.microsoft.com/office/drawing/2014/main" id="{00000000-0008-0000-0400-00004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2" name="Picture 71">
          <a:extLst>
            <a:ext uri="{FF2B5EF4-FFF2-40B4-BE49-F238E27FC236}">
              <a16:creationId xmlns:a16="http://schemas.microsoft.com/office/drawing/2014/main" id="{00000000-0008-0000-0400-00004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3" name="Picture 72">
          <a:extLst>
            <a:ext uri="{FF2B5EF4-FFF2-40B4-BE49-F238E27FC236}">
              <a16:creationId xmlns:a16="http://schemas.microsoft.com/office/drawing/2014/main" id="{00000000-0008-0000-0400-000049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4" name="Picture 73">
          <a:extLst>
            <a:ext uri="{FF2B5EF4-FFF2-40B4-BE49-F238E27FC236}">
              <a16:creationId xmlns:a16="http://schemas.microsoft.com/office/drawing/2014/main" id="{00000000-0008-0000-0400-00004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75" name="Picture 74">
          <a:extLst>
            <a:ext uri="{FF2B5EF4-FFF2-40B4-BE49-F238E27FC236}">
              <a16:creationId xmlns:a16="http://schemas.microsoft.com/office/drawing/2014/main" id="{00000000-0008-0000-0400-00004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76" name="Picture 75">
          <a:extLst>
            <a:ext uri="{FF2B5EF4-FFF2-40B4-BE49-F238E27FC236}">
              <a16:creationId xmlns:a16="http://schemas.microsoft.com/office/drawing/2014/main" id="{00000000-0008-0000-0400-00004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7" name="Picture 76">
          <a:extLst>
            <a:ext uri="{FF2B5EF4-FFF2-40B4-BE49-F238E27FC236}">
              <a16:creationId xmlns:a16="http://schemas.microsoft.com/office/drawing/2014/main" id="{00000000-0008-0000-0400-00004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8" name="Picture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9" name="Picture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0" name="Picture 79">
          <a:extLst>
            <a:ext uri="{FF2B5EF4-FFF2-40B4-BE49-F238E27FC236}">
              <a16:creationId xmlns:a16="http://schemas.microsoft.com/office/drawing/2014/main" id="{00000000-0008-0000-0400-00005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1" name="Picture 80">
          <a:extLst>
            <a:ext uri="{FF2B5EF4-FFF2-40B4-BE49-F238E27FC236}">
              <a16:creationId xmlns:a16="http://schemas.microsoft.com/office/drawing/2014/main" id="{00000000-0008-0000-0400-00005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2" name="Picture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3" name="Picture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4" name="Picture 83">
          <a:extLst>
            <a:ext uri="{FF2B5EF4-FFF2-40B4-BE49-F238E27FC236}">
              <a16:creationId xmlns:a16="http://schemas.microsoft.com/office/drawing/2014/main" id="{00000000-0008-0000-0400-00005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5" name="Picture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6" name="Picture 85">
          <a:extLst>
            <a:ext uri="{FF2B5EF4-FFF2-40B4-BE49-F238E27FC236}">
              <a16:creationId xmlns:a16="http://schemas.microsoft.com/office/drawing/2014/main" id="{00000000-0008-0000-0400-00005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7" name="Picture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8" name="Picture 87">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9" name="Picture 88">
          <a:extLst>
            <a:ext uri="{FF2B5EF4-FFF2-40B4-BE49-F238E27FC236}">
              <a16:creationId xmlns:a16="http://schemas.microsoft.com/office/drawing/2014/main" id="{00000000-0008-0000-0400-00005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0" name="Picture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1" name="Picture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2" name="Picture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2392136</xdr:colOff>
      <xdr:row>2</xdr:row>
      <xdr:rowOff>1354273</xdr:rowOff>
    </xdr:to>
    <xdr:pic>
      <xdr:nvPicPr>
        <xdr:cNvPr id="93" name="Picture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360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5" name="Picture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6" name="Picture 95">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2392136</xdr:colOff>
      <xdr:row>2</xdr:row>
      <xdr:rowOff>1354273</xdr:rowOff>
    </xdr:to>
    <xdr:pic>
      <xdr:nvPicPr>
        <xdr:cNvPr id="97" name="Picture 96">
          <a:extLst>
            <a:ext uri="{FF2B5EF4-FFF2-40B4-BE49-F238E27FC236}">
              <a16:creationId xmlns:a16="http://schemas.microsoft.com/office/drawing/2014/main" id="{D91CB54E-037E-4E95-941D-94534909AE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360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8" name="Picture 97">
          <a:extLst>
            <a:ext uri="{FF2B5EF4-FFF2-40B4-BE49-F238E27FC236}">
              <a16:creationId xmlns:a16="http://schemas.microsoft.com/office/drawing/2014/main" id="{5E89D34E-4D9F-4CCD-97C4-4D828B47E50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2395946</xdr:colOff>
      <xdr:row>2</xdr:row>
      <xdr:rowOff>1359988</xdr:rowOff>
    </xdr:to>
    <xdr:pic>
      <xdr:nvPicPr>
        <xdr:cNvPr id="99" name="Picture 98">
          <a:extLst>
            <a:ext uri="{FF2B5EF4-FFF2-40B4-BE49-F238E27FC236}">
              <a16:creationId xmlns:a16="http://schemas.microsoft.com/office/drawing/2014/main" id="{BB75A533-1915-4055-A7E0-909FDFDCE4D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bwMode="auto">
        <a:xfrm>
          <a:off x="401411" y="431346"/>
          <a:ext cx="2137410" cy="2166892"/>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0" name="Picture 99">
          <a:extLst>
            <a:ext uri="{FF2B5EF4-FFF2-40B4-BE49-F238E27FC236}">
              <a16:creationId xmlns:a16="http://schemas.microsoft.com/office/drawing/2014/main" id="{F0AA19E1-DAEF-4E4E-9039-17F7BBD855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1" name="Picture 100">
          <a:extLst>
            <a:ext uri="{FF2B5EF4-FFF2-40B4-BE49-F238E27FC236}">
              <a16:creationId xmlns:a16="http://schemas.microsoft.com/office/drawing/2014/main" id="{306B964E-FB2C-4761-8FA2-E844ED2E2D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2" name="Picture 101">
          <a:extLst>
            <a:ext uri="{FF2B5EF4-FFF2-40B4-BE49-F238E27FC236}">
              <a16:creationId xmlns:a16="http://schemas.microsoft.com/office/drawing/2014/main" id="{70384061-CBF9-4DDA-B3F1-44385EEE24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3" name="Picture 102">
          <a:extLst>
            <a:ext uri="{FF2B5EF4-FFF2-40B4-BE49-F238E27FC236}">
              <a16:creationId xmlns:a16="http://schemas.microsoft.com/office/drawing/2014/main" id="{595EB7B2-742B-4EC5-8F04-DD86591F59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4" name="Picture 103">
          <a:extLst>
            <a:ext uri="{FF2B5EF4-FFF2-40B4-BE49-F238E27FC236}">
              <a16:creationId xmlns:a16="http://schemas.microsoft.com/office/drawing/2014/main" id="{8B3A83B8-DC2D-4BDF-AE95-F3DE719F5A2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5" name="Picture 104">
          <a:extLst>
            <a:ext uri="{FF2B5EF4-FFF2-40B4-BE49-F238E27FC236}">
              <a16:creationId xmlns:a16="http://schemas.microsoft.com/office/drawing/2014/main" id="{249F4660-CB7A-4516-8F86-B3AFD2AF7B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2383246</xdr:colOff>
      <xdr:row>2</xdr:row>
      <xdr:rowOff>1354273</xdr:rowOff>
    </xdr:to>
    <xdr:pic>
      <xdr:nvPicPr>
        <xdr:cNvPr id="106" name="Picture 105">
          <a:extLst>
            <a:ext uri="{FF2B5EF4-FFF2-40B4-BE49-F238E27FC236}">
              <a16:creationId xmlns:a16="http://schemas.microsoft.com/office/drawing/2014/main" id="{707E5688-919F-435D-8678-D5A8A3FD617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401411" y="431346"/>
          <a:ext cx="212471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7" name="Picture 106">
          <a:extLst>
            <a:ext uri="{FF2B5EF4-FFF2-40B4-BE49-F238E27FC236}">
              <a16:creationId xmlns:a16="http://schemas.microsoft.com/office/drawing/2014/main" id="{A3628027-CC8B-4501-B4ED-66A25B56B4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8" name="Picture 107">
          <a:extLst>
            <a:ext uri="{FF2B5EF4-FFF2-40B4-BE49-F238E27FC236}">
              <a16:creationId xmlns:a16="http://schemas.microsoft.com/office/drawing/2014/main" id="{B3AA4277-80E1-49B3-AC40-C3EE6C0AF8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11" name="Picture 110">
          <a:extLst>
            <a:ext uri="{FF2B5EF4-FFF2-40B4-BE49-F238E27FC236}">
              <a16:creationId xmlns:a16="http://schemas.microsoft.com/office/drawing/2014/main" id="{061E9C35-2233-4E99-9FB6-9BD163672D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1411" y="421821"/>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10" name="Picture 109">
          <a:extLst>
            <a:ext uri="{FF2B5EF4-FFF2-40B4-BE49-F238E27FC236}">
              <a16:creationId xmlns:a16="http://schemas.microsoft.com/office/drawing/2014/main" id="{B3D14E73-9B16-4A13-B270-6B5E69D511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259080</xdr:colOff>
      <xdr:row>1</xdr:row>
      <xdr:rowOff>228600</xdr:rowOff>
    </xdr:from>
    <xdr:to>
      <xdr:col>1</xdr:col>
      <xdr:colOff>2392680</xdr:colOff>
      <xdr:row>2</xdr:row>
      <xdr:rowOff>1356360</xdr:rowOff>
    </xdr:to>
    <xdr:pic>
      <xdr:nvPicPr>
        <xdr:cNvPr id="112" name="Picture 3">
          <a:extLst>
            <a:ext uri="{FF2B5EF4-FFF2-40B4-BE49-F238E27FC236}">
              <a16:creationId xmlns:a16="http://schemas.microsoft.com/office/drawing/2014/main" id="{D24AD1B8-DABD-43F0-B4E6-1CC15601ED8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01955" y="428625"/>
          <a:ext cx="2133600" cy="2165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13" name="Picture 112">
          <a:extLst>
            <a:ext uri="{FF2B5EF4-FFF2-40B4-BE49-F238E27FC236}">
              <a16:creationId xmlns:a16="http://schemas.microsoft.com/office/drawing/2014/main" id="{21D506B0-0642-493C-8530-26CA2565A6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1</xdr:row>
      <xdr:rowOff>294409</xdr:rowOff>
    </xdr:from>
    <xdr:to>
      <xdr:col>8</xdr:col>
      <xdr:colOff>325581</xdr:colOff>
      <xdr:row>1</xdr:row>
      <xdr:rowOff>294409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295275</xdr:rowOff>
    </xdr:from>
    <xdr:to>
      <xdr:col>8</xdr:col>
      <xdr:colOff>190500</xdr:colOff>
      <xdr:row>1</xdr:row>
      <xdr:rowOff>295275</xdr:rowOff>
    </xdr:to>
    <xdr:pic>
      <xdr:nvPicPr>
        <xdr:cNvPr id="6" name="Picture 3">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953875" y="495300"/>
          <a:ext cx="13430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bwMode="auto">
        <a:xfrm>
          <a:off x="11953875" y="494434"/>
          <a:ext cx="1344756" cy="160943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6" name="Picture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8" name="Picture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9" name="Picture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0" name="Picture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1" name="Picture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5" name="Picture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8" name="Picture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1" name="Picture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2" name="Picture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5" name="Picture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6" name="Picture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7" name="Picture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8" name="Picture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25300"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9" name="Picture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60" name="Picture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61" name="Picture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2" name="Picture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3" name="Picture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4" name="Picture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5" name="Picture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6" name="Picture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8" name="Picture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9" name="Picture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295275</xdr:rowOff>
    </xdr:from>
    <xdr:to>
      <xdr:col>8</xdr:col>
      <xdr:colOff>190500</xdr:colOff>
      <xdr:row>1</xdr:row>
      <xdr:rowOff>295275</xdr:rowOff>
    </xdr:to>
    <xdr:pic>
      <xdr:nvPicPr>
        <xdr:cNvPr id="70" name="Picture 3">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953875" y="495300"/>
          <a:ext cx="13430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1" name="Picture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2" name="Picture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3" name="Picture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4" name="Picture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75" name="Picture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76" name="Picture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7" name="Picture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8" name="Picture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9" name="Picture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0" name="Picture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1" name="Picture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3782"/>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2" name="Picture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3" name="Picture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4" name="Picture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5" name="Picture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bwMode="auto">
        <a:xfrm>
          <a:off x="11953875" y="494434"/>
          <a:ext cx="1344756" cy="160943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6" name="Picture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7" name="Picture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8" name="Picture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9" name="Picture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0" name="Picture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1" name="Picture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2" name="Picture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3" name="Picture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4" name="Picture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5" name="Picture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6" name="Picture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7" name="Picture 96">
          <a:extLst>
            <a:ext uri="{FF2B5EF4-FFF2-40B4-BE49-F238E27FC236}">
              <a16:creationId xmlns:a16="http://schemas.microsoft.com/office/drawing/2014/main" id="{6721A376-C121-4152-B782-67A684190CE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8" name="Picture 97">
          <a:extLst>
            <a:ext uri="{FF2B5EF4-FFF2-40B4-BE49-F238E27FC236}">
              <a16:creationId xmlns:a16="http://schemas.microsoft.com/office/drawing/2014/main" id="{459143EE-ED2E-4381-84AF-A74F68C8A13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9" name="Picture 98">
          <a:extLst>
            <a:ext uri="{FF2B5EF4-FFF2-40B4-BE49-F238E27FC236}">
              <a16:creationId xmlns:a16="http://schemas.microsoft.com/office/drawing/2014/main" id="{072C4678-0517-4A92-9D39-8306C1902E7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bwMode="auto">
        <a:xfrm>
          <a:off x="11953875" y="200025"/>
          <a:ext cx="1344756" cy="2082511"/>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0" name="Picture 99">
          <a:extLst>
            <a:ext uri="{FF2B5EF4-FFF2-40B4-BE49-F238E27FC236}">
              <a16:creationId xmlns:a16="http://schemas.microsoft.com/office/drawing/2014/main" id="{5594EBC5-F4B2-43DD-A67C-352CB6D44DD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36108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1717155</xdr:rowOff>
    </xdr:to>
    <xdr:pic>
      <xdr:nvPicPr>
        <xdr:cNvPr id="101" name="Picture 100">
          <a:extLst>
            <a:ext uri="{FF2B5EF4-FFF2-40B4-BE49-F238E27FC236}">
              <a16:creationId xmlns:a16="http://schemas.microsoft.com/office/drawing/2014/main" id="{13F13D1B-752E-4748-A515-8950104C74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bwMode="auto">
        <a:xfrm>
          <a:off x="11953875" y="494434"/>
          <a:ext cx="1344756" cy="176564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2" name="Picture 101">
          <a:extLst>
            <a:ext uri="{FF2B5EF4-FFF2-40B4-BE49-F238E27FC236}">
              <a16:creationId xmlns:a16="http://schemas.microsoft.com/office/drawing/2014/main" id="{EA92667A-1C07-449C-9EE7-78B89D10E7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3" name="Picture 102">
          <a:extLst>
            <a:ext uri="{FF2B5EF4-FFF2-40B4-BE49-F238E27FC236}">
              <a16:creationId xmlns:a16="http://schemas.microsoft.com/office/drawing/2014/main" id="{DF223CD1-B4E4-4C1C-B73C-AE7639DB87D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4" name="Picture 103">
          <a:extLst>
            <a:ext uri="{FF2B5EF4-FFF2-40B4-BE49-F238E27FC236}">
              <a16:creationId xmlns:a16="http://schemas.microsoft.com/office/drawing/2014/main" id="{B8904382-8C49-4D3A-8294-0EB6F0E46A7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5" name="Picture 104">
          <a:extLst>
            <a:ext uri="{FF2B5EF4-FFF2-40B4-BE49-F238E27FC236}">
              <a16:creationId xmlns:a16="http://schemas.microsoft.com/office/drawing/2014/main" id="{92DEDEDF-8D54-4C48-BE59-3673A82C6C7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1313295</xdr:rowOff>
    </xdr:to>
    <xdr:pic>
      <xdr:nvPicPr>
        <xdr:cNvPr id="106" name="Picture 105">
          <a:extLst>
            <a:ext uri="{FF2B5EF4-FFF2-40B4-BE49-F238E27FC236}">
              <a16:creationId xmlns:a16="http://schemas.microsoft.com/office/drawing/2014/main" id="{1C11A1CD-15BE-419C-83BF-396F7034099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178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7" name="Picture 106">
          <a:extLst>
            <a:ext uri="{FF2B5EF4-FFF2-40B4-BE49-F238E27FC236}">
              <a16:creationId xmlns:a16="http://schemas.microsoft.com/office/drawing/2014/main" id="{F0B82493-AD93-4A1E-AE75-5512EB5CD25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8" name="Picture 107">
          <a:extLst>
            <a:ext uri="{FF2B5EF4-FFF2-40B4-BE49-F238E27FC236}">
              <a16:creationId xmlns:a16="http://schemas.microsoft.com/office/drawing/2014/main" id="{45B5D3EC-B647-4A6E-A621-580ACE9D4AA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10" name="Picture 109">
          <a:extLst>
            <a:ext uri="{FF2B5EF4-FFF2-40B4-BE49-F238E27FC236}">
              <a16:creationId xmlns:a16="http://schemas.microsoft.com/office/drawing/2014/main" id="{1E3D69D3-C401-4B65-8F0F-B76416C7508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11" name="Picture 110">
          <a:extLst>
            <a:ext uri="{FF2B5EF4-FFF2-40B4-BE49-F238E27FC236}">
              <a16:creationId xmlns:a16="http://schemas.microsoft.com/office/drawing/2014/main" id="{0550EE42-EC45-4D7F-AD25-E0A23F76BBE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297180</xdr:rowOff>
    </xdr:from>
    <xdr:to>
      <xdr:col>8</xdr:col>
      <xdr:colOff>190500</xdr:colOff>
      <xdr:row>2</xdr:row>
      <xdr:rowOff>1310640</xdr:rowOff>
    </xdr:to>
    <xdr:pic>
      <xdr:nvPicPr>
        <xdr:cNvPr id="112" name="Picture 3">
          <a:extLst>
            <a:ext uri="{FF2B5EF4-FFF2-40B4-BE49-F238E27FC236}">
              <a16:creationId xmlns:a16="http://schemas.microsoft.com/office/drawing/2014/main" id="{910CED84-F45E-46E5-92DF-0C348F1042B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1953875" y="497205"/>
          <a:ext cx="1343025" cy="1356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13" name="Picture 112">
          <a:extLst>
            <a:ext uri="{FF2B5EF4-FFF2-40B4-BE49-F238E27FC236}">
              <a16:creationId xmlns:a16="http://schemas.microsoft.com/office/drawing/2014/main" id="{619D96DB-3F87-41FB-9E77-763C33027BE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15</xdr:col>
      <xdr:colOff>66403</xdr:colOff>
      <xdr:row>2</xdr:row>
      <xdr:rowOff>154940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66675</xdr:colOff>
      <xdr:row>2</xdr:row>
      <xdr:rowOff>152400</xdr:rowOff>
    </xdr:to>
    <xdr:pic>
      <xdr:nvPicPr>
        <xdr:cNvPr id="6" name="Picture 2">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8750" y="0"/>
          <a:ext cx="7429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3</xdr:col>
      <xdr:colOff>2219324</xdr:colOff>
      <xdr:row>0</xdr:row>
      <xdr:rowOff>0</xdr:rowOff>
    </xdr:from>
    <xdr:to>
      <xdr:col>15</xdr:col>
      <xdr:colOff>114299</xdr:colOff>
      <xdr:row>2</xdr:row>
      <xdr:rowOff>161925</xdr:rowOff>
    </xdr:to>
    <xdr:pic>
      <xdr:nvPicPr>
        <xdr:cNvPr id="14" name="Picture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58749" y="0"/>
          <a:ext cx="790575" cy="752475"/>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7" name="Picture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0" name="Picture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1" name="Picture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2" name="Picture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4" name="Picture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5" name="Picture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6" name="Picture 2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7" name="Picture 26">
          <a:extLst>
            <a:ext uri="{FF2B5EF4-FFF2-40B4-BE49-F238E27FC236}">
              <a16:creationId xmlns:a16="http://schemas.microsoft.com/office/drawing/2014/main" id="{00000000-0008-0000-06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9" name="Picture 28">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0" name="Picture 29">
          <a:extLst>
            <a:ext uri="{FF2B5EF4-FFF2-40B4-BE49-F238E27FC236}">
              <a16:creationId xmlns:a16="http://schemas.microsoft.com/office/drawing/2014/main" id="{00000000-0008-0000-06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1" name="Picture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2" name="Picture 31">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3" name="Picture 32">
          <a:extLst>
            <a:ext uri="{FF2B5EF4-FFF2-40B4-BE49-F238E27FC236}">
              <a16:creationId xmlns:a16="http://schemas.microsoft.com/office/drawing/2014/main" id="{00000000-0008-0000-0600-00002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4" name="Picture 33">
          <a:extLst>
            <a:ext uri="{FF2B5EF4-FFF2-40B4-BE49-F238E27FC236}">
              <a16:creationId xmlns:a16="http://schemas.microsoft.com/office/drawing/2014/main" id="{00000000-0008-0000-0600-00002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5" name="Picture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6" name="Picture 35">
          <a:extLst>
            <a:ext uri="{FF2B5EF4-FFF2-40B4-BE49-F238E27FC236}">
              <a16:creationId xmlns:a16="http://schemas.microsoft.com/office/drawing/2014/main" id="{00000000-0008-0000-0600-00002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7" name="Picture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8" name="Picture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9" name="Picture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0" name="Picture 39">
          <a:extLst>
            <a:ext uri="{FF2B5EF4-FFF2-40B4-BE49-F238E27FC236}">
              <a16:creationId xmlns:a16="http://schemas.microsoft.com/office/drawing/2014/main" id="{00000000-0008-0000-0600-00002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1" name="Picture 40">
          <a:extLst>
            <a:ext uri="{FF2B5EF4-FFF2-40B4-BE49-F238E27FC236}">
              <a16:creationId xmlns:a16="http://schemas.microsoft.com/office/drawing/2014/main" id="{00000000-0008-0000-0600-00002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2" name="Picture 41">
          <a:extLst>
            <a:ext uri="{FF2B5EF4-FFF2-40B4-BE49-F238E27FC236}">
              <a16:creationId xmlns:a16="http://schemas.microsoft.com/office/drawing/2014/main" id="{00000000-0008-0000-0600-00002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3" name="Picture 42">
          <a:extLst>
            <a:ext uri="{FF2B5EF4-FFF2-40B4-BE49-F238E27FC236}">
              <a16:creationId xmlns:a16="http://schemas.microsoft.com/office/drawing/2014/main" id="{00000000-0008-0000-0600-00002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4" name="Picture 43">
          <a:extLst>
            <a:ext uri="{FF2B5EF4-FFF2-40B4-BE49-F238E27FC236}">
              <a16:creationId xmlns:a16="http://schemas.microsoft.com/office/drawing/2014/main" id="{00000000-0008-0000-0600-00002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45" name="Picture 44">
          <a:extLst>
            <a:ext uri="{FF2B5EF4-FFF2-40B4-BE49-F238E27FC236}">
              <a16:creationId xmlns:a16="http://schemas.microsoft.com/office/drawing/2014/main" id="{00000000-0008-0000-0600-00002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46" name="Picture 45">
          <a:extLst>
            <a:ext uri="{FF2B5EF4-FFF2-40B4-BE49-F238E27FC236}">
              <a16:creationId xmlns:a16="http://schemas.microsoft.com/office/drawing/2014/main" id="{00000000-0008-0000-0600-00002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7" name="Picture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8" name="Picture 47">
          <a:extLst>
            <a:ext uri="{FF2B5EF4-FFF2-40B4-BE49-F238E27FC236}">
              <a16:creationId xmlns:a16="http://schemas.microsoft.com/office/drawing/2014/main" id="{00000000-0008-0000-0600-00003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9" name="Picture 48">
          <a:extLst>
            <a:ext uri="{FF2B5EF4-FFF2-40B4-BE49-F238E27FC236}">
              <a16:creationId xmlns:a16="http://schemas.microsoft.com/office/drawing/2014/main" id="{00000000-0008-0000-0600-00003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0" name="Picture 49">
          <a:extLst>
            <a:ext uri="{FF2B5EF4-FFF2-40B4-BE49-F238E27FC236}">
              <a16:creationId xmlns:a16="http://schemas.microsoft.com/office/drawing/2014/main" id="{00000000-0008-0000-0600-00003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1" name="Picture 50">
          <a:extLst>
            <a:ext uri="{FF2B5EF4-FFF2-40B4-BE49-F238E27FC236}">
              <a16:creationId xmlns:a16="http://schemas.microsoft.com/office/drawing/2014/main" id="{00000000-0008-0000-0600-00003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2" name="Picture 51">
          <a:extLst>
            <a:ext uri="{FF2B5EF4-FFF2-40B4-BE49-F238E27FC236}">
              <a16:creationId xmlns:a16="http://schemas.microsoft.com/office/drawing/2014/main" id="{00000000-0008-0000-0600-00003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3" name="Picture 52">
          <a:extLst>
            <a:ext uri="{FF2B5EF4-FFF2-40B4-BE49-F238E27FC236}">
              <a16:creationId xmlns:a16="http://schemas.microsoft.com/office/drawing/2014/main" id="{00000000-0008-0000-0600-00003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4" name="Picture 53">
          <a:extLst>
            <a:ext uri="{FF2B5EF4-FFF2-40B4-BE49-F238E27FC236}">
              <a16:creationId xmlns:a16="http://schemas.microsoft.com/office/drawing/2014/main" id="{00000000-0008-0000-0600-00003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5" name="Picture 54">
          <a:extLst>
            <a:ext uri="{FF2B5EF4-FFF2-40B4-BE49-F238E27FC236}">
              <a16:creationId xmlns:a16="http://schemas.microsoft.com/office/drawing/2014/main" id="{00000000-0008-0000-0600-00003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6" name="Picture 55">
          <a:extLst>
            <a:ext uri="{FF2B5EF4-FFF2-40B4-BE49-F238E27FC236}">
              <a16:creationId xmlns:a16="http://schemas.microsoft.com/office/drawing/2014/main" id="{00000000-0008-0000-0600-00003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56878</xdr:colOff>
      <xdr:row>2</xdr:row>
      <xdr:rowOff>154940</xdr:rowOff>
    </xdr:to>
    <xdr:pic>
      <xdr:nvPicPr>
        <xdr:cNvPr id="57" name="Picture 56">
          <a:extLst>
            <a:ext uri="{FF2B5EF4-FFF2-40B4-BE49-F238E27FC236}">
              <a16:creationId xmlns:a16="http://schemas.microsoft.com/office/drawing/2014/main" id="{00000000-0008-0000-0600-00003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2849225" y="0"/>
          <a:ext cx="733153"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8" name="Picture 57">
          <a:extLst>
            <a:ext uri="{FF2B5EF4-FFF2-40B4-BE49-F238E27FC236}">
              <a16:creationId xmlns:a16="http://schemas.microsoft.com/office/drawing/2014/main" id="{00000000-0008-0000-0600-00003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59" name="Picture 58">
          <a:extLst>
            <a:ext uri="{FF2B5EF4-FFF2-40B4-BE49-F238E27FC236}">
              <a16:creationId xmlns:a16="http://schemas.microsoft.com/office/drawing/2014/main" id="{00000000-0008-0000-0600-00003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60" name="Picture 59">
          <a:extLst>
            <a:ext uri="{FF2B5EF4-FFF2-40B4-BE49-F238E27FC236}">
              <a16:creationId xmlns:a16="http://schemas.microsoft.com/office/drawing/2014/main" id="{00000000-0008-0000-06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1" name="Picture 60">
          <a:extLst>
            <a:ext uri="{FF2B5EF4-FFF2-40B4-BE49-F238E27FC236}">
              <a16:creationId xmlns:a16="http://schemas.microsoft.com/office/drawing/2014/main" id="{00000000-0008-0000-0600-00003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2" name="Picture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3" name="Picture 62">
          <a:extLst>
            <a:ext uri="{FF2B5EF4-FFF2-40B4-BE49-F238E27FC236}">
              <a16:creationId xmlns:a16="http://schemas.microsoft.com/office/drawing/2014/main" id="{00000000-0008-0000-0600-00003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4" name="Picture 63">
          <a:extLst>
            <a:ext uri="{FF2B5EF4-FFF2-40B4-BE49-F238E27FC236}">
              <a16:creationId xmlns:a16="http://schemas.microsoft.com/office/drawing/2014/main" id="{00000000-0008-0000-0600-00004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5" name="Picture 64">
          <a:extLst>
            <a:ext uri="{FF2B5EF4-FFF2-40B4-BE49-F238E27FC236}">
              <a16:creationId xmlns:a16="http://schemas.microsoft.com/office/drawing/2014/main" id="{00000000-0008-0000-0600-00004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6" name="Picture 65">
          <a:extLst>
            <a:ext uri="{FF2B5EF4-FFF2-40B4-BE49-F238E27FC236}">
              <a16:creationId xmlns:a16="http://schemas.microsoft.com/office/drawing/2014/main" id="{00000000-0008-0000-0600-00004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7" name="Picture 66">
          <a:extLst>
            <a:ext uri="{FF2B5EF4-FFF2-40B4-BE49-F238E27FC236}">
              <a16:creationId xmlns:a16="http://schemas.microsoft.com/office/drawing/2014/main" id="{00000000-0008-0000-0600-00004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8" name="Picture 67">
          <a:extLst>
            <a:ext uri="{FF2B5EF4-FFF2-40B4-BE49-F238E27FC236}">
              <a16:creationId xmlns:a16="http://schemas.microsoft.com/office/drawing/2014/main" id="{00000000-0008-0000-0600-00004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66675</xdr:colOff>
      <xdr:row>2</xdr:row>
      <xdr:rowOff>152400</xdr:rowOff>
    </xdr:to>
    <xdr:pic>
      <xdr:nvPicPr>
        <xdr:cNvPr id="69" name="Picture 2">
          <a:extLst>
            <a:ext uri="{FF2B5EF4-FFF2-40B4-BE49-F238E27FC236}">
              <a16:creationId xmlns:a16="http://schemas.microsoft.com/office/drawing/2014/main" id="{00000000-0008-0000-0600-00004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8750" y="0"/>
          <a:ext cx="7429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0" name="Picture 69">
          <a:extLst>
            <a:ext uri="{FF2B5EF4-FFF2-40B4-BE49-F238E27FC236}">
              <a16:creationId xmlns:a16="http://schemas.microsoft.com/office/drawing/2014/main" id="{00000000-0008-0000-0600-00004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1" name="Picture 70">
          <a:extLst>
            <a:ext uri="{FF2B5EF4-FFF2-40B4-BE49-F238E27FC236}">
              <a16:creationId xmlns:a16="http://schemas.microsoft.com/office/drawing/2014/main" id="{00000000-0008-0000-0600-00004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2" name="Picture 71">
          <a:extLst>
            <a:ext uri="{FF2B5EF4-FFF2-40B4-BE49-F238E27FC236}">
              <a16:creationId xmlns:a16="http://schemas.microsoft.com/office/drawing/2014/main" id="{00000000-0008-0000-0600-00004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3" name="Picture 72">
          <a:extLst>
            <a:ext uri="{FF2B5EF4-FFF2-40B4-BE49-F238E27FC236}">
              <a16:creationId xmlns:a16="http://schemas.microsoft.com/office/drawing/2014/main" id="{00000000-0008-0000-0600-00004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74" name="Picture 73">
          <a:extLst>
            <a:ext uri="{FF2B5EF4-FFF2-40B4-BE49-F238E27FC236}">
              <a16:creationId xmlns:a16="http://schemas.microsoft.com/office/drawing/2014/main" id="{00000000-0008-0000-0600-00004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75" name="Picture 74">
          <a:extLst>
            <a:ext uri="{FF2B5EF4-FFF2-40B4-BE49-F238E27FC236}">
              <a16:creationId xmlns:a16="http://schemas.microsoft.com/office/drawing/2014/main" id="{00000000-0008-0000-0600-00004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6" name="Picture 75">
          <a:extLst>
            <a:ext uri="{FF2B5EF4-FFF2-40B4-BE49-F238E27FC236}">
              <a16:creationId xmlns:a16="http://schemas.microsoft.com/office/drawing/2014/main" id="{00000000-0008-0000-0600-00004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7" name="Picture 76">
          <a:extLst>
            <a:ext uri="{FF2B5EF4-FFF2-40B4-BE49-F238E27FC236}">
              <a16:creationId xmlns:a16="http://schemas.microsoft.com/office/drawing/2014/main" id="{00000000-0008-0000-0600-00004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8" name="Picture 77">
          <a:extLst>
            <a:ext uri="{FF2B5EF4-FFF2-40B4-BE49-F238E27FC236}">
              <a16:creationId xmlns:a16="http://schemas.microsoft.com/office/drawing/2014/main" id="{00000000-0008-0000-0600-00004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9" name="Picture 78">
          <a:extLst>
            <a:ext uri="{FF2B5EF4-FFF2-40B4-BE49-F238E27FC236}">
              <a16:creationId xmlns:a16="http://schemas.microsoft.com/office/drawing/2014/main" id="{00000000-0008-0000-0600-00004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0" name="Picture 79">
          <a:extLst>
            <a:ext uri="{FF2B5EF4-FFF2-40B4-BE49-F238E27FC236}">
              <a16:creationId xmlns:a16="http://schemas.microsoft.com/office/drawing/2014/main" id="{00000000-0008-0000-0600-00005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1" name="Picture 80">
          <a:extLst>
            <a:ext uri="{FF2B5EF4-FFF2-40B4-BE49-F238E27FC236}">
              <a16:creationId xmlns:a16="http://schemas.microsoft.com/office/drawing/2014/main" id="{00000000-0008-0000-0600-00005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2" name="Picture 81">
          <a:extLst>
            <a:ext uri="{FF2B5EF4-FFF2-40B4-BE49-F238E27FC236}">
              <a16:creationId xmlns:a16="http://schemas.microsoft.com/office/drawing/2014/main" id="{00000000-0008-0000-0600-00005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3" name="Picture 82">
          <a:extLst>
            <a:ext uri="{FF2B5EF4-FFF2-40B4-BE49-F238E27FC236}">
              <a16:creationId xmlns:a16="http://schemas.microsoft.com/office/drawing/2014/main" id="{00000000-0008-0000-0600-00005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4" name="Picture 83">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5" name="Picture 84">
          <a:extLst>
            <a:ext uri="{FF2B5EF4-FFF2-40B4-BE49-F238E27FC236}">
              <a16:creationId xmlns:a16="http://schemas.microsoft.com/office/drawing/2014/main" id="{00000000-0008-0000-0600-00005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6" name="Picture 85">
          <a:extLst>
            <a:ext uri="{FF2B5EF4-FFF2-40B4-BE49-F238E27FC236}">
              <a16:creationId xmlns:a16="http://schemas.microsoft.com/office/drawing/2014/main" id="{00000000-0008-0000-0600-00005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7" name="Picture 86">
          <a:extLst>
            <a:ext uri="{FF2B5EF4-FFF2-40B4-BE49-F238E27FC236}">
              <a16:creationId xmlns:a16="http://schemas.microsoft.com/office/drawing/2014/main" id="{00000000-0008-0000-0600-00005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8" name="Picture 87">
          <a:extLst>
            <a:ext uri="{FF2B5EF4-FFF2-40B4-BE49-F238E27FC236}">
              <a16:creationId xmlns:a16="http://schemas.microsoft.com/office/drawing/2014/main" id="{00000000-0008-0000-0600-00005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9" name="Picture 88">
          <a:extLst>
            <a:ext uri="{FF2B5EF4-FFF2-40B4-BE49-F238E27FC236}">
              <a16:creationId xmlns:a16="http://schemas.microsoft.com/office/drawing/2014/main" id="{00000000-0008-0000-0600-00005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0" name="Picture 89">
          <a:extLst>
            <a:ext uri="{FF2B5EF4-FFF2-40B4-BE49-F238E27FC236}">
              <a16:creationId xmlns:a16="http://schemas.microsoft.com/office/drawing/2014/main" id="{00000000-0008-0000-0600-00005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1" name="Picture 90">
          <a:extLst>
            <a:ext uri="{FF2B5EF4-FFF2-40B4-BE49-F238E27FC236}">
              <a16:creationId xmlns:a16="http://schemas.microsoft.com/office/drawing/2014/main" id="{00000000-0008-0000-0600-00005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2" name="Picture 91">
          <a:extLst>
            <a:ext uri="{FF2B5EF4-FFF2-40B4-BE49-F238E27FC236}">
              <a16:creationId xmlns:a16="http://schemas.microsoft.com/office/drawing/2014/main" id="{00000000-0008-0000-0600-00005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3" name="Picture 92">
          <a:extLst>
            <a:ext uri="{FF2B5EF4-FFF2-40B4-BE49-F238E27FC236}">
              <a16:creationId xmlns:a16="http://schemas.microsoft.com/office/drawing/2014/main" id="{00000000-0008-0000-0600-00005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4" name="Picture 93">
          <a:extLst>
            <a:ext uri="{FF2B5EF4-FFF2-40B4-BE49-F238E27FC236}">
              <a16:creationId xmlns:a16="http://schemas.microsoft.com/office/drawing/2014/main" id="{00000000-0008-0000-0600-00005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5" name="Picture 94">
          <a:extLst>
            <a:ext uri="{FF2B5EF4-FFF2-40B4-BE49-F238E27FC236}">
              <a16:creationId xmlns:a16="http://schemas.microsoft.com/office/drawing/2014/main" id="{7AC388F7-4BD6-4BAD-AA61-150807B966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6" name="Picture 95">
          <a:extLst>
            <a:ext uri="{FF2B5EF4-FFF2-40B4-BE49-F238E27FC236}">
              <a16:creationId xmlns:a16="http://schemas.microsoft.com/office/drawing/2014/main" id="{A4874D0A-1B9A-49D9-A409-11B927F938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7" name="Picture 96">
          <a:extLst>
            <a:ext uri="{FF2B5EF4-FFF2-40B4-BE49-F238E27FC236}">
              <a16:creationId xmlns:a16="http://schemas.microsoft.com/office/drawing/2014/main" id="{1552B30C-F0F8-45E1-A681-B2DF60B37E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8" name="Picture 97">
          <a:extLst>
            <a:ext uri="{FF2B5EF4-FFF2-40B4-BE49-F238E27FC236}">
              <a16:creationId xmlns:a16="http://schemas.microsoft.com/office/drawing/2014/main" id="{5D31D01D-13A6-4F7B-9A84-6AD2359D7F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9" name="Picture 98">
          <a:extLst>
            <a:ext uri="{FF2B5EF4-FFF2-40B4-BE49-F238E27FC236}">
              <a16:creationId xmlns:a16="http://schemas.microsoft.com/office/drawing/2014/main" id="{7862DAFF-A845-4E87-9ABF-4B7FA9E19D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0" name="Picture 99">
          <a:extLst>
            <a:ext uri="{FF2B5EF4-FFF2-40B4-BE49-F238E27FC236}">
              <a16:creationId xmlns:a16="http://schemas.microsoft.com/office/drawing/2014/main" id="{84E2BE9A-6002-4F06-8DD0-3BCAE2810B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1" name="Picture 100">
          <a:extLst>
            <a:ext uri="{FF2B5EF4-FFF2-40B4-BE49-F238E27FC236}">
              <a16:creationId xmlns:a16="http://schemas.microsoft.com/office/drawing/2014/main" id="{F054AD14-08F4-4749-93E7-E83FF48A23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2" name="Picture 101">
          <a:extLst>
            <a:ext uri="{FF2B5EF4-FFF2-40B4-BE49-F238E27FC236}">
              <a16:creationId xmlns:a16="http://schemas.microsoft.com/office/drawing/2014/main" id="{66D5DCE2-1442-495F-9EE2-A00BB5E25D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3" name="Picture 102">
          <a:extLst>
            <a:ext uri="{FF2B5EF4-FFF2-40B4-BE49-F238E27FC236}">
              <a16:creationId xmlns:a16="http://schemas.microsoft.com/office/drawing/2014/main" id="{640BD11F-FF50-44CE-8AD8-26B26FCB9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4" name="Picture 103">
          <a:extLst>
            <a:ext uri="{FF2B5EF4-FFF2-40B4-BE49-F238E27FC236}">
              <a16:creationId xmlns:a16="http://schemas.microsoft.com/office/drawing/2014/main" id="{6F3865F6-E509-473E-A25F-83EA911C18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5" name="Picture 104">
          <a:extLst>
            <a:ext uri="{FF2B5EF4-FFF2-40B4-BE49-F238E27FC236}">
              <a16:creationId xmlns:a16="http://schemas.microsoft.com/office/drawing/2014/main" id="{9B3CF032-65CC-46A2-B534-C851BAA16A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6" name="Picture 105">
          <a:extLst>
            <a:ext uri="{FF2B5EF4-FFF2-40B4-BE49-F238E27FC236}">
              <a16:creationId xmlns:a16="http://schemas.microsoft.com/office/drawing/2014/main" id="{A2ED4ED9-53D4-4AD7-96F3-B8BD4D6210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163286</xdr:colOff>
      <xdr:row>0</xdr:row>
      <xdr:rowOff>353786</xdr:rowOff>
    </xdr:from>
    <xdr:to>
      <xdr:col>1</xdr:col>
      <xdr:colOff>493667</xdr:colOff>
      <xdr:row>3</xdr:row>
      <xdr:rowOff>134711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prod/ED_HAZMAT/PROJECTS/DRC_CONFLICT_MINERALS/DOCS_DISCLAIMER/06102020/Input/HRWN/CMRT6-01_Harwin_20-May-2020_Company%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Microelectronics_RMI_CMRT_6.01v3_202012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lrwndocs\HAZMAT_SERVICES_New\HAZMAT_SERVICES_New\CONFLICT_DRC_COC\TEMPLATES\CAME\01132021\Copy%20of%20RMI_CMRT_6.01%2004-0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structions"/>
      <sheetName val="Definitions"/>
      <sheetName val="Declaration"/>
      <sheetName val="Smelter List"/>
      <sheetName val="Checker"/>
      <sheetName val="Product List"/>
      <sheetName val="Smelter Look-up"/>
      <sheetName val="L"/>
      <sheetName val="C"/>
      <sheetName val="SorP"/>
    </sheetNames>
    <sheetDataSet>
      <sheetData sheetId="0" refreshError="1"/>
      <sheetData sheetId="1" refreshError="1"/>
      <sheetData sheetId="2" refreshError="1"/>
      <sheetData sheetId="3" refreshError="1">
        <row r="3">
          <cell r="P3">
            <v>1</v>
          </cell>
        </row>
      </sheetData>
      <sheetData sheetId="4" refreshError="1">
        <row r="3">
          <cell r="W3" t="str">
            <v>Tantalum</v>
          </cell>
          <cell r="X3" t="str">
            <v>Tin</v>
          </cell>
          <cell r="Y3" t="str">
            <v>Tungsten</v>
          </cell>
          <cell r="Z3" t="str">
            <v>Gold</v>
          </cell>
        </row>
      </sheetData>
      <sheetData sheetId="5" refreshError="1"/>
      <sheetData sheetId="6" refreshError="1"/>
      <sheetData sheetId="7" refreshError="1">
        <row r="1">
          <cell r="A1" t="str">
            <v xml:space="preserve">The following list represents the RMI's latest smelter name/alias information as of this templates release.  This list is updated frequently, and the most up-to-date version can be found on the RMI website http://www.responsiblemineralsinitiative.org/responsible-minerals-assurance-process/exports/cmrt-export/.  The presence of a smelter here is NOT a guarantee that it is currently Active or Conformant within the Responsible Minerals Assurance Process.
Please refer to the RMI web site www.responsiblemineralsinitiative.org for the most current and accurate list of standard smelter names that are Active or Conformant. 
Names included in column B represent company names that are commonly recognized and reported by the supply chain for a particular smelter. These names may include former company names, alternate names, abbreviations, or other variations. Although the names may not be the RMI Standard Smelter Name, the reference names are helpful to identify the smelter, which is listed under column C in the Smelter Look-up.
Column C is the list of the official standard smelter names, in the ASCII character set. The majority of smelters will have the same entry for both columns, however if the common name varies from the standard name, the variation is noted in Column B. </v>
          </cell>
        </row>
        <row r="4">
          <cell r="A4" t="str">
            <v>Metal</v>
          </cell>
          <cell r="B4" t="str">
            <v>Smelter Look-up (*)</v>
          </cell>
        </row>
        <row r="5">
          <cell r="A5" t="str">
            <v>Gold</v>
          </cell>
        </row>
        <row r="6">
          <cell r="A6" t="str">
            <v>Gold</v>
          </cell>
        </row>
        <row r="7">
          <cell r="A7" t="str">
            <v>Gold</v>
          </cell>
        </row>
        <row r="8">
          <cell r="A8" t="str">
            <v>Gold</v>
          </cell>
        </row>
        <row r="9">
          <cell r="A9" t="str">
            <v>Gold</v>
          </cell>
        </row>
        <row r="10">
          <cell r="A10" t="str">
            <v>Gold</v>
          </cell>
        </row>
        <row r="11">
          <cell r="A11" t="str">
            <v>Gold</v>
          </cell>
        </row>
        <row r="12">
          <cell r="A12" t="str">
            <v>Gold</v>
          </cell>
        </row>
        <row r="13">
          <cell r="A13" t="str">
            <v>Gold</v>
          </cell>
        </row>
        <row r="14">
          <cell r="A14" t="str">
            <v>Gold</v>
          </cell>
        </row>
        <row r="15">
          <cell r="A15" t="str">
            <v>Gold</v>
          </cell>
        </row>
        <row r="16">
          <cell r="A16" t="str">
            <v>Gold</v>
          </cell>
        </row>
        <row r="17">
          <cell r="A17" t="str">
            <v>Gold</v>
          </cell>
        </row>
        <row r="18">
          <cell r="A18" t="str">
            <v>Gold</v>
          </cell>
        </row>
        <row r="19">
          <cell r="A19" t="str">
            <v>Gold</v>
          </cell>
        </row>
        <row r="20">
          <cell r="A20" t="str">
            <v>Gold</v>
          </cell>
        </row>
        <row r="21">
          <cell r="A21" t="str">
            <v>Gold</v>
          </cell>
        </row>
        <row r="22">
          <cell r="A22" t="str">
            <v>Gold</v>
          </cell>
        </row>
        <row r="23">
          <cell r="A23" t="str">
            <v>Gold</v>
          </cell>
        </row>
        <row r="24">
          <cell r="A24" t="str">
            <v>Gold</v>
          </cell>
        </row>
        <row r="25">
          <cell r="A25" t="str">
            <v>Gold</v>
          </cell>
        </row>
        <row r="26">
          <cell r="A26" t="str">
            <v>Gold</v>
          </cell>
        </row>
        <row r="27">
          <cell r="A27" t="str">
            <v>Gold</v>
          </cell>
        </row>
        <row r="28">
          <cell r="A28" t="str">
            <v>Gold</v>
          </cell>
        </row>
        <row r="29">
          <cell r="A29" t="str">
            <v>Gold</v>
          </cell>
        </row>
        <row r="30">
          <cell r="A30" t="str">
            <v>Gold</v>
          </cell>
        </row>
        <row r="31">
          <cell r="A31" t="str">
            <v>Gold</v>
          </cell>
        </row>
        <row r="32">
          <cell r="A32" t="str">
            <v>Gold</v>
          </cell>
        </row>
        <row r="33">
          <cell r="A33" t="str">
            <v>Gold</v>
          </cell>
        </row>
        <row r="34">
          <cell r="A34" t="str">
            <v>Gold</v>
          </cell>
        </row>
        <row r="35">
          <cell r="A35" t="str">
            <v>Gold</v>
          </cell>
        </row>
        <row r="36">
          <cell r="A36" t="str">
            <v>Gold</v>
          </cell>
        </row>
        <row r="37">
          <cell r="A37" t="str">
            <v>Gold</v>
          </cell>
        </row>
        <row r="38">
          <cell r="A38" t="str">
            <v>Gold</v>
          </cell>
        </row>
        <row r="39">
          <cell r="A39" t="str">
            <v>Gold</v>
          </cell>
        </row>
        <row r="40">
          <cell r="A40" t="str">
            <v>Gold</v>
          </cell>
        </row>
        <row r="41">
          <cell r="A41" t="str">
            <v>Gold</v>
          </cell>
        </row>
        <row r="42">
          <cell r="A42" t="str">
            <v>Gold</v>
          </cell>
        </row>
        <row r="43">
          <cell r="A43" t="str">
            <v>Gold</v>
          </cell>
        </row>
        <row r="44">
          <cell r="A44" t="str">
            <v>Gold</v>
          </cell>
        </row>
        <row r="45">
          <cell r="A45" t="str">
            <v>Gold</v>
          </cell>
        </row>
        <row r="46">
          <cell r="A46" t="str">
            <v>Gold</v>
          </cell>
        </row>
        <row r="47">
          <cell r="A47" t="str">
            <v>Gold</v>
          </cell>
        </row>
        <row r="48">
          <cell r="A48" t="str">
            <v>Gold</v>
          </cell>
        </row>
        <row r="49">
          <cell r="A49" t="str">
            <v>Gold</v>
          </cell>
        </row>
        <row r="50">
          <cell r="A50" t="str">
            <v>Gold</v>
          </cell>
        </row>
        <row r="51">
          <cell r="A51" t="str">
            <v>Gold</v>
          </cell>
        </row>
        <row r="52">
          <cell r="A52" t="str">
            <v>Gold</v>
          </cell>
        </row>
        <row r="53">
          <cell r="A53" t="str">
            <v>Gold</v>
          </cell>
        </row>
        <row r="54">
          <cell r="A54" t="str">
            <v>Gold</v>
          </cell>
        </row>
        <row r="55">
          <cell r="A55" t="str">
            <v>Gold</v>
          </cell>
        </row>
        <row r="56">
          <cell r="A56" t="str">
            <v>Gold</v>
          </cell>
        </row>
        <row r="57">
          <cell r="A57" t="str">
            <v>Gold</v>
          </cell>
        </row>
        <row r="58">
          <cell r="A58" t="str">
            <v>Gold</v>
          </cell>
        </row>
        <row r="59">
          <cell r="A59" t="str">
            <v>Gold</v>
          </cell>
        </row>
        <row r="60">
          <cell r="A60" t="str">
            <v>Gold</v>
          </cell>
        </row>
        <row r="61">
          <cell r="A61" t="str">
            <v>Gold</v>
          </cell>
        </row>
        <row r="62">
          <cell r="A62" t="str">
            <v>Gold</v>
          </cell>
        </row>
        <row r="63">
          <cell r="A63" t="str">
            <v>Gold</v>
          </cell>
        </row>
        <row r="64">
          <cell r="A64" t="str">
            <v>Gold</v>
          </cell>
        </row>
        <row r="65">
          <cell r="A65" t="str">
            <v>Gold</v>
          </cell>
        </row>
        <row r="66">
          <cell r="A66" t="str">
            <v>Gold</v>
          </cell>
        </row>
        <row r="67">
          <cell r="A67" t="str">
            <v>Gold</v>
          </cell>
        </row>
        <row r="68">
          <cell r="A68" t="str">
            <v>Gold</v>
          </cell>
        </row>
        <row r="69">
          <cell r="A69" t="str">
            <v>Gold</v>
          </cell>
        </row>
        <row r="70">
          <cell r="A70" t="str">
            <v>Gold</v>
          </cell>
        </row>
        <row r="71">
          <cell r="A71" t="str">
            <v>Gold</v>
          </cell>
        </row>
        <row r="72">
          <cell r="A72" t="str">
            <v>Gold</v>
          </cell>
        </row>
        <row r="73">
          <cell r="A73" t="str">
            <v>Gold</v>
          </cell>
        </row>
        <row r="74">
          <cell r="A74" t="str">
            <v>Gold</v>
          </cell>
        </row>
        <row r="75">
          <cell r="A75" t="str">
            <v>Gold</v>
          </cell>
        </row>
        <row r="76">
          <cell r="A76" t="str">
            <v>Gold</v>
          </cell>
        </row>
        <row r="77">
          <cell r="A77" t="str">
            <v>Gold</v>
          </cell>
        </row>
        <row r="78">
          <cell r="A78" t="str">
            <v>Gold</v>
          </cell>
        </row>
        <row r="79">
          <cell r="A79" t="str">
            <v>Gold</v>
          </cell>
        </row>
        <row r="80">
          <cell r="A80" t="str">
            <v>Gold</v>
          </cell>
        </row>
        <row r="81">
          <cell r="A81" t="str">
            <v>Gold</v>
          </cell>
        </row>
        <row r="82">
          <cell r="A82" t="str">
            <v>Gold</v>
          </cell>
        </row>
        <row r="83">
          <cell r="A83" t="str">
            <v>Gold</v>
          </cell>
        </row>
        <row r="84">
          <cell r="A84" t="str">
            <v>Gold</v>
          </cell>
        </row>
        <row r="85">
          <cell r="A85" t="str">
            <v>Gold</v>
          </cell>
        </row>
        <row r="86">
          <cell r="A86" t="str">
            <v>Gold</v>
          </cell>
        </row>
        <row r="87">
          <cell r="A87" t="str">
            <v>Gold</v>
          </cell>
        </row>
        <row r="88">
          <cell r="A88" t="str">
            <v>Gold</v>
          </cell>
        </row>
        <row r="89">
          <cell r="A89" t="str">
            <v>Gold</v>
          </cell>
        </row>
        <row r="90">
          <cell r="A90" t="str">
            <v>Gold</v>
          </cell>
        </row>
        <row r="91">
          <cell r="A91" t="str">
            <v>Gold</v>
          </cell>
        </row>
        <row r="92">
          <cell r="A92" t="str">
            <v>Gold</v>
          </cell>
        </row>
        <row r="93">
          <cell r="A93" t="str">
            <v>Gold</v>
          </cell>
        </row>
        <row r="94">
          <cell r="A94" t="str">
            <v>Gold</v>
          </cell>
        </row>
        <row r="95">
          <cell r="A95" t="str">
            <v>Gold</v>
          </cell>
        </row>
        <row r="96">
          <cell r="A96" t="str">
            <v>Gold</v>
          </cell>
        </row>
        <row r="97">
          <cell r="A97" t="str">
            <v>Gold</v>
          </cell>
        </row>
        <row r="98">
          <cell r="A98" t="str">
            <v>Gold</v>
          </cell>
        </row>
        <row r="99">
          <cell r="A99" t="str">
            <v>Gold</v>
          </cell>
        </row>
        <row r="100">
          <cell r="A100" t="str">
            <v>Gold</v>
          </cell>
        </row>
        <row r="101">
          <cell r="A101" t="str">
            <v>Gold</v>
          </cell>
        </row>
        <row r="102">
          <cell r="A102" t="str">
            <v>Gold</v>
          </cell>
        </row>
        <row r="103">
          <cell r="A103" t="str">
            <v>Gold</v>
          </cell>
        </row>
        <row r="104">
          <cell r="A104" t="str">
            <v>Gold</v>
          </cell>
        </row>
        <row r="105">
          <cell r="A105" t="str">
            <v>Gold</v>
          </cell>
        </row>
        <row r="106">
          <cell r="A106" t="str">
            <v>Gold</v>
          </cell>
        </row>
        <row r="107">
          <cell r="A107" t="str">
            <v>Gold</v>
          </cell>
        </row>
        <row r="108">
          <cell r="A108" t="str">
            <v>Gold</v>
          </cell>
        </row>
        <row r="109">
          <cell r="A109" t="str">
            <v>Gold</v>
          </cell>
        </row>
        <row r="110">
          <cell r="A110" t="str">
            <v>Gold</v>
          </cell>
        </row>
        <row r="111">
          <cell r="A111" t="str">
            <v>Gold</v>
          </cell>
        </row>
        <row r="112">
          <cell r="A112" t="str">
            <v>Gold</v>
          </cell>
        </row>
        <row r="113">
          <cell r="A113" t="str">
            <v>Gold</v>
          </cell>
        </row>
        <row r="114">
          <cell r="A114" t="str">
            <v>Gold</v>
          </cell>
        </row>
        <row r="115">
          <cell r="A115" t="str">
            <v>Gold</v>
          </cell>
        </row>
        <row r="116">
          <cell r="A116" t="str">
            <v>Gold</v>
          </cell>
        </row>
        <row r="117">
          <cell r="A117" t="str">
            <v>Gold</v>
          </cell>
        </row>
        <row r="118">
          <cell r="A118" t="str">
            <v>Gold</v>
          </cell>
        </row>
        <row r="119">
          <cell r="A119" t="str">
            <v>Gold</v>
          </cell>
        </row>
        <row r="120">
          <cell r="A120" t="str">
            <v>Gold</v>
          </cell>
        </row>
        <row r="121">
          <cell r="A121" t="str">
            <v>Gold</v>
          </cell>
        </row>
        <row r="122">
          <cell r="A122" t="str">
            <v>Gold</v>
          </cell>
        </row>
        <row r="123">
          <cell r="A123" t="str">
            <v>Gold</v>
          </cell>
        </row>
        <row r="124">
          <cell r="A124" t="str">
            <v>Gold</v>
          </cell>
        </row>
        <row r="125">
          <cell r="A125" t="str">
            <v>Gold</v>
          </cell>
        </row>
        <row r="126">
          <cell r="A126" t="str">
            <v>Gold</v>
          </cell>
        </row>
        <row r="127">
          <cell r="A127" t="str">
            <v>Gold</v>
          </cell>
        </row>
        <row r="128">
          <cell r="A128" t="str">
            <v>Gold</v>
          </cell>
        </row>
        <row r="129">
          <cell r="A129" t="str">
            <v>Gold</v>
          </cell>
        </row>
        <row r="130">
          <cell r="A130" t="str">
            <v>Gold</v>
          </cell>
        </row>
        <row r="131">
          <cell r="A131" t="str">
            <v>Gold</v>
          </cell>
        </row>
        <row r="132">
          <cell r="A132" t="str">
            <v>Gold</v>
          </cell>
        </row>
        <row r="133">
          <cell r="A133" t="str">
            <v>Gold</v>
          </cell>
        </row>
        <row r="134">
          <cell r="A134" t="str">
            <v>Gold</v>
          </cell>
        </row>
        <row r="135">
          <cell r="A135" t="str">
            <v>Gold</v>
          </cell>
        </row>
        <row r="136">
          <cell r="A136" t="str">
            <v>Gold</v>
          </cell>
        </row>
        <row r="137">
          <cell r="A137" t="str">
            <v>Gold</v>
          </cell>
        </row>
        <row r="138">
          <cell r="A138" t="str">
            <v>Gold</v>
          </cell>
        </row>
        <row r="139">
          <cell r="A139" t="str">
            <v>Gold</v>
          </cell>
        </row>
        <row r="140">
          <cell r="A140" t="str">
            <v>Gold</v>
          </cell>
        </row>
        <row r="141">
          <cell r="A141" t="str">
            <v>Gold</v>
          </cell>
        </row>
        <row r="142">
          <cell r="A142" t="str">
            <v>Gold</v>
          </cell>
        </row>
        <row r="143">
          <cell r="A143" t="str">
            <v>Gold</v>
          </cell>
        </row>
        <row r="144">
          <cell r="A144" t="str">
            <v>Gold</v>
          </cell>
        </row>
        <row r="145">
          <cell r="A145" t="str">
            <v>Gold</v>
          </cell>
        </row>
        <row r="146">
          <cell r="A146" t="str">
            <v>Gold</v>
          </cell>
        </row>
        <row r="147">
          <cell r="A147" t="str">
            <v>Gold</v>
          </cell>
        </row>
        <row r="148">
          <cell r="A148" t="str">
            <v>Gold</v>
          </cell>
        </row>
        <row r="149">
          <cell r="A149" t="str">
            <v>Gold</v>
          </cell>
        </row>
        <row r="150">
          <cell r="A150" t="str">
            <v>Gold</v>
          </cell>
        </row>
        <row r="151">
          <cell r="A151" t="str">
            <v>Gold</v>
          </cell>
        </row>
        <row r="152">
          <cell r="A152" t="str">
            <v>Gold</v>
          </cell>
        </row>
        <row r="153">
          <cell r="A153" t="str">
            <v>Gold</v>
          </cell>
        </row>
        <row r="154">
          <cell r="A154" t="str">
            <v>Gold</v>
          </cell>
        </row>
        <row r="155">
          <cell r="A155" t="str">
            <v>Gold</v>
          </cell>
        </row>
        <row r="156">
          <cell r="A156" t="str">
            <v>Gold</v>
          </cell>
        </row>
        <row r="157">
          <cell r="A157" t="str">
            <v>Gold</v>
          </cell>
        </row>
        <row r="158">
          <cell r="A158" t="str">
            <v>Gold</v>
          </cell>
        </row>
        <row r="159">
          <cell r="A159" t="str">
            <v>Gold</v>
          </cell>
        </row>
        <row r="160">
          <cell r="A160" t="str">
            <v>Gold</v>
          </cell>
        </row>
        <row r="161">
          <cell r="A161" t="str">
            <v>Gold</v>
          </cell>
        </row>
        <row r="162">
          <cell r="A162" t="str">
            <v>Gold</v>
          </cell>
        </row>
        <row r="163">
          <cell r="A163" t="str">
            <v>Gold</v>
          </cell>
        </row>
        <row r="164">
          <cell r="A164" t="str">
            <v>Gold</v>
          </cell>
        </row>
        <row r="165">
          <cell r="A165" t="str">
            <v>Gold</v>
          </cell>
        </row>
        <row r="166">
          <cell r="A166" t="str">
            <v>Gold</v>
          </cell>
        </row>
        <row r="167">
          <cell r="A167" t="str">
            <v>Gold</v>
          </cell>
        </row>
        <row r="168">
          <cell r="A168" t="str">
            <v>Gold</v>
          </cell>
        </row>
        <row r="169">
          <cell r="A169" t="str">
            <v>Gold</v>
          </cell>
        </row>
        <row r="170">
          <cell r="A170" t="str">
            <v>Gold</v>
          </cell>
        </row>
        <row r="171">
          <cell r="A171" t="str">
            <v>Gold</v>
          </cell>
        </row>
        <row r="172">
          <cell r="A172" t="str">
            <v>Gold</v>
          </cell>
        </row>
        <row r="173">
          <cell r="A173" t="str">
            <v>Gold</v>
          </cell>
        </row>
        <row r="174">
          <cell r="A174" t="str">
            <v>Gold</v>
          </cell>
        </row>
        <row r="175">
          <cell r="A175" t="str">
            <v>Gold</v>
          </cell>
        </row>
        <row r="176">
          <cell r="A176" t="str">
            <v>Gold</v>
          </cell>
        </row>
        <row r="177">
          <cell r="A177" t="str">
            <v>Gold</v>
          </cell>
        </row>
        <row r="178">
          <cell r="A178" t="str">
            <v>Gold</v>
          </cell>
        </row>
        <row r="179">
          <cell r="A179" t="str">
            <v>Gold</v>
          </cell>
        </row>
        <row r="180">
          <cell r="A180" t="str">
            <v>Gold</v>
          </cell>
        </row>
        <row r="181">
          <cell r="A181" t="str">
            <v>Gold</v>
          </cell>
        </row>
        <row r="182">
          <cell r="A182" t="str">
            <v>Gold</v>
          </cell>
        </row>
        <row r="183">
          <cell r="A183" t="str">
            <v>Gold</v>
          </cell>
        </row>
        <row r="184">
          <cell r="A184" t="str">
            <v>Gold</v>
          </cell>
        </row>
        <row r="185">
          <cell r="A185" t="str">
            <v>Gold</v>
          </cell>
        </row>
        <row r="186">
          <cell r="A186" t="str">
            <v>Gold</v>
          </cell>
        </row>
        <row r="187">
          <cell r="A187" t="str">
            <v>Gold</v>
          </cell>
        </row>
        <row r="188">
          <cell r="A188" t="str">
            <v>Gold</v>
          </cell>
        </row>
        <row r="189">
          <cell r="A189" t="str">
            <v>Gold</v>
          </cell>
        </row>
        <row r="190">
          <cell r="A190" t="str">
            <v>Gold</v>
          </cell>
        </row>
        <row r="191">
          <cell r="A191" t="str">
            <v>Gold</v>
          </cell>
        </row>
        <row r="192">
          <cell r="A192" t="str">
            <v>Gold</v>
          </cell>
        </row>
        <row r="193">
          <cell r="A193" t="str">
            <v>Gold</v>
          </cell>
        </row>
        <row r="194">
          <cell r="A194" t="str">
            <v>Gold</v>
          </cell>
        </row>
        <row r="195">
          <cell r="A195" t="str">
            <v>Gold</v>
          </cell>
        </row>
        <row r="196">
          <cell r="A196" t="str">
            <v>Gold</v>
          </cell>
        </row>
        <row r="197">
          <cell r="A197" t="str">
            <v>Gold</v>
          </cell>
        </row>
        <row r="198">
          <cell r="A198" t="str">
            <v>Gold</v>
          </cell>
        </row>
        <row r="199">
          <cell r="A199" t="str">
            <v>Gold</v>
          </cell>
        </row>
        <row r="200">
          <cell r="A200" t="str">
            <v>Gold</v>
          </cell>
        </row>
        <row r="201">
          <cell r="A201" t="str">
            <v>Gold</v>
          </cell>
        </row>
        <row r="202">
          <cell r="A202" t="str">
            <v>Gold</v>
          </cell>
        </row>
        <row r="203">
          <cell r="A203" t="str">
            <v>Gold</v>
          </cell>
        </row>
        <row r="204">
          <cell r="A204" t="str">
            <v>Gold</v>
          </cell>
        </row>
        <row r="205">
          <cell r="A205" t="str">
            <v>Gold</v>
          </cell>
        </row>
        <row r="206">
          <cell r="A206" t="str">
            <v>Gold</v>
          </cell>
        </row>
        <row r="207">
          <cell r="A207" t="str">
            <v>Gold</v>
          </cell>
        </row>
        <row r="208">
          <cell r="A208" t="str">
            <v>Gold</v>
          </cell>
        </row>
        <row r="209">
          <cell r="A209" t="str">
            <v>Gold</v>
          </cell>
        </row>
        <row r="210">
          <cell r="A210" t="str">
            <v>Gold</v>
          </cell>
        </row>
        <row r="211">
          <cell r="A211" t="str">
            <v>Gold</v>
          </cell>
        </row>
        <row r="212">
          <cell r="A212" t="str">
            <v>Gold</v>
          </cell>
        </row>
        <row r="213">
          <cell r="A213" t="str">
            <v>Gold</v>
          </cell>
        </row>
        <row r="214">
          <cell r="A214" t="str">
            <v>Gold</v>
          </cell>
        </row>
        <row r="215">
          <cell r="A215" t="str">
            <v>Gold</v>
          </cell>
        </row>
        <row r="216">
          <cell r="A216" t="str">
            <v>Gold</v>
          </cell>
        </row>
        <row r="217">
          <cell r="A217" t="str">
            <v>Gold</v>
          </cell>
        </row>
        <row r="218">
          <cell r="A218" t="str">
            <v>Gold</v>
          </cell>
        </row>
        <row r="219">
          <cell r="A219" t="str">
            <v>Gold</v>
          </cell>
        </row>
        <row r="220">
          <cell r="A220" t="str">
            <v>Gold</v>
          </cell>
        </row>
        <row r="221">
          <cell r="A221" t="str">
            <v>Gold</v>
          </cell>
        </row>
        <row r="222">
          <cell r="A222" t="str">
            <v>Gold</v>
          </cell>
        </row>
        <row r="223">
          <cell r="A223" t="str">
            <v>Gold</v>
          </cell>
        </row>
        <row r="224">
          <cell r="A224" t="str">
            <v>Gold</v>
          </cell>
        </row>
        <row r="225">
          <cell r="A225" t="str">
            <v>Gold</v>
          </cell>
        </row>
        <row r="226">
          <cell r="A226" t="str">
            <v>Gold</v>
          </cell>
        </row>
        <row r="227">
          <cell r="A227" t="str">
            <v>Gold</v>
          </cell>
        </row>
        <row r="228">
          <cell r="A228" t="str">
            <v>Gold</v>
          </cell>
        </row>
        <row r="229">
          <cell r="A229" t="str">
            <v>Gold</v>
          </cell>
        </row>
        <row r="230">
          <cell r="A230" t="str">
            <v>Gold</v>
          </cell>
        </row>
        <row r="231">
          <cell r="A231" t="str">
            <v>Gold</v>
          </cell>
        </row>
        <row r="232">
          <cell r="A232" t="str">
            <v>Gold</v>
          </cell>
        </row>
        <row r="233">
          <cell r="A233" t="str">
            <v>Gold</v>
          </cell>
        </row>
        <row r="234">
          <cell r="A234" t="str">
            <v>Gold</v>
          </cell>
        </row>
        <row r="235">
          <cell r="A235" t="str">
            <v>Gold</v>
          </cell>
        </row>
        <row r="236">
          <cell r="A236" t="str">
            <v>Gold</v>
          </cell>
        </row>
        <row r="237">
          <cell r="A237" t="str">
            <v>Gold</v>
          </cell>
        </row>
        <row r="238">
          <cell r="A238" t="str">
            <v>Gold</v>
          </cell>
        </row>
        <row r="239">
          <cell r="A239" t="str">
            <v>Gold</v>
          </cell>
        </row>
        <row r="240">
          <cell r="A240" t="str">
            <v>Gold</v>
          </cell>
        </row>
        <row r="241">
          <cell r="A241" t="str">
            <v>Gold</v>
          </cell>
        </row>
        <row r="242">
          <cell r="A242" t="str">
            <v>Gold</v>
          </cell>
        </row>
        <row r="243">
          <cell r="A243" t="str">
            <v>Gold</v>
          </cell>
        </row>
        <row r="244">
          <cell r="A244" t="str">
            <v>Gold</v>
          </cell>
        </row>
        <row r="245">
          <cell r="A245" t="str">
            <v>Gold</v>
          </cell>
        </row>
        <row r="246">
          <cell r="A246" t="str">
            <v>Gold</v>
          </cell>
        </row>
        <row r="247">
          <cell r="A247" t="str">
            <v>Gold</v>
          </cell>
        </row>
        <row r="248">
          <cell r="A248" t="str">
            <v>Gold</v>
          </cell>
        </row>
        <row r="249">
          <cell r="A249" t="str">
            <v>Gold</v>
          </cell>
        </row>
        <row r="250">
          <cell r="A250" t="str">
            <v>Gold</v>
          </cell>
        </row>
        <row r="251">
          <cell r="A251" t="str">
            <v>Gold</v>
          </cell>
        </row>
        <row r="252">
          <cell r="A252" t="str">
            <v>Gold</v>
          </cell>
        </row>
        <row r="253">
          <cell r="A253" t="str">
            <v>Gold</v>
          </cell>
        </row>
        <row r="254">
          <cell r="A254" t="str">
            <v>Gold</v>
          </cell>
        </row>
        <row r="255">
          <cell r="A255" t="str">
            <v>Gold</v>
          </cell>
        </row>
        <row r="256">
          <cell r="A256" t="str">
            <v>Gold</v>
          </cell>
        </row>
        <row r="257">
          <cell r="A257" t="str">
            <v>Gold</v>
          </cell>
        </row>
        <row r="258">
          <cell r="A258" t="str">
            <v>Gold</v>
          </cell>
        </row>
        <row r="259">
          <cell r="A259" t="str">
            <v>Gold</v>
          </cell>
        </row>
        <row r="260">
          <cell r="A260" t="str">
            <v>Gold</v>
          </cell>
        </row>
        <row r="261">
          <cell r="A261" t="str">
            <v>Gold</v>
          </cell>
        </row>
        <row r="262">
          <cell r="A262" t="str">
            <v>Gold</v>
          </cell>
        </row>
        <row r="263">
          <cell r="A263" t="str">
            <v>Gold</v>
          </cell>
        </row>
        <row r="264">
          <cell r="A264" t="str">
            <v>Gold</v>
          </cell>
        </row>
        <row r="265">
          <cell r="A265" t="str">
            <v>Gold</v>
          </cell>
        </row>
        <row r="266">
          <cell r="A266" t="str">
            <v>Gold</v>
          </cell>
        </row>
        <row r="267">
          <cell r="A267" t="str">
            <v>Gold</v>
          </cell>
        </row>
        <row r="268">
          <cell r="A268" t="str">
            <v>Gold</v>
          </cell>
        </row>
        <row r="269">
          <cell r="A269" t="str">
            <v>Gold</v>
          </cell>
        </row>
        <row r="270">
          <cell r="A270" t="str">
            <v>Gold</v>
          </cell>
        </row>
        <row r="271">
          <cell r="A271" t="str">
            <v>Gold</v>
          </cell>
        </row>
        <row r="272">
          <cell r="A272" t="str">
            <v>Gold</v>
          </cell>
        </row>
        <row r="273">
          <cell r="A273" t="str">
            <v>Gold</v>
          </cell>
        </row>
        <row r="274">
          <cell r="A274" t="str">
            <v>Gold</v>
          </cell>
        </row>
        <row r="275">
          <cell r="A275" t="str">
            <v>Gold</v>
          </cell>
        </row>
        <row r="276">
          <cell r="A276" t="str">
            <v>Gold</v>
          </cell>
        </row>
        <row r="277">
          <cell r="A277" t="str">
            <v>Gold</v>
          </cell>
        </row>
        <row r="278">
          <cell r="A278" t="str">
            <v>Gold</v>
          </cell>
        </row>
        <row r="279">
          <cell r="A279" t="str">
            <v>Gold</v>
          </cell>
        </row>
        <row r="280">
          <cell r="A280" t="str">
            <v>Gold</v>
          </cell>
        </row>
        <row r="281">
          <cell r="A281" t="str">
            <v>Gold</v>
          </cell>
        </row>
        <row r="282">
          <cell r="A282" t="str">
            <v>Gold</v>
          </cell>
        </row>
        <row r="283">
          <cell r="A283" t="str">
            <v>Gold</v>
          </cell>
        </row>
        <row r="284">
          <cell r="A284" t="str">
            <v>Gold</v>
          </cell>
        </row>
        <row r="285">
          <cell r="A285" t="str">
            <v>Gold</v>
          </cell>
        </row>
        <row r="286">
          <cell r="A286" t="str">
            <v>Gold</v>
          </cell>
        </row>
        <row r="287">
          <cell r="A287" t="str">
            <v>Gold</v>
          </cell>
        </row>
        <row r="288">
          <cell r="A288" t="str">
            <v>Gold</v>
          </cell>
        </row>
        <row r="289">
          <cell r="A289" t="str">
            <v>Gold</v>
          </cell>
        </row>
        <row r="290">
          <cell r="A290" t="str">
            <v>Gold</v>
          </cell>
        </row>
        <row r="291">
          <cell r="A291" t="str">
            <v>Gold</v>
          </cell>
        </row>
        <row r="292">
          <cell r="A292" t="str">
            <v>Gold</v>
          </cell>
        </row>
        <row r="293">
          <cell r="A293" t="str">
            <v>Gold</v>
          </cell>
        </row>
        <row r="294">
          <cell r="A294" t="str">
            <v>Gold</v>
          </cell>
        </row>
        <row r="295">
          <cell r="A295" t="str">
            <v>Tantalum</v>
          </cell>
        </row>
        <row r="296">
          <cell r="A296" t="str">
            <v>Tantalum</v>
          </cell>
        </row>
        <row r="297">
          <cell r="A297" t="str">
            <v>Tantalum</v>
          </cell>
        </row>
        <row r="298">
          <cell r="A298" t="str">
            <v>Tantalum</v>
          </cell>
        </row>
        <row r="299">
          <cell r="A299" t="str">
            <v>Tantalum</v>
          </cell>
        </row>
        <row r="300">
          <cell r="A300" t="str">
            <v>Tantalum</v>
          </cell>
        </row>
        <row r="301">
          <cell r="A301" t="str">
            <v>Tantalum</v>
          </cell>
        </row>
        <row r="302">
          <cell r="A302" t="str">
            <v>Tantalum</v>
          </cell>
        </row>
        <row r="303">
          <cell r="A303" t="str">
            <v>Tantalum</v>
          </cell>
        </row>
        <row r="304">
          <cell r="A304" t="str">
            <v>Tantalum</v>
          </cell>
        </row>
        <row r="305">
          <cell r="A305" t="str">
            <v>Tantalum</v>
          </cell>
        </row>
        <row r="306">
          <cell r="A306" t="str">
            <v>Tantalum</v>
          </cell>
        </row>
        <row r="307">
          <cell r="A307" t="str">
            <v>Tantalum</v>
          </cell>
        </row>
        <row r="308">
          <cell r="A308" t="str">
            <v>Tantalum</v>
          </cell>
        </row>
        <row r="309">
          <cell r="A309" t="str">
            <v>Tantalum</v>
          </cell>
        </row>
        <row r="310">
          <cell r="A310" t="str">
            <v>Tantalum</v>
          </cell>
        </row>
        <row r="311">
          <cell r="A311" t="str">
            <v>Tantalum</v>
          </cell>
        </row>
        <row r="312">
          <cell r="A312" t="str">
            <v>Tantalum</v>
          </cell>
        </row>
        <row r="313">
          <cell r="A313" t="str">
            <v>Tantalum</v>
          </cell>
        </row>
        <row r="314">
          <cell r="A314" t="str">
            <v>Tantalum</v>
          </cell>
        </row>
        <row r="315">
          <cell r="A315" t="str">
            <v>Tantalum</v>
          </cell>
        </row>
        <row r="316">
          <cell r="A316" t="str">
            <v>Tantalum</v>
          </cell>
        </row>
        <row r="317">
          <cell r="A317" t="str">
            <v>Tantalum</v>
          </cell>
        </row>
        <row r="318">
          <cell r="A318" t="str">
            <v>Tantalum</v>
          </cell>
        </row>
        <row r="319">
          <cell r="A319" t="str">
            <v>Tantalum</v>
          </cell>
        </row>
        <row r="320">
          <cell r="A320" t="str">
            <v>Tantalum</v>
          </cell>
        </row>
        <row r="321">
          <cell r="A321" t="str">
            <v>Tantalum</v>
          </cell>
        </row>
        <row r="322">
          <cell r="A322" t="str">
            <v>Tantalum</v>
          </cell>
        </row>
        <row r="323">
          <cell r="A323" t="str">
            <v>Tantalum</v>
          </cell>
        </row>
        <row r="324">
          <cell r="A324" t="str">
            <v>Tantalum</v>
          </cell>
        </row>
        <row r="325">
          <cell r="A325" t="str">
            <v>Tantalum</v>
          </cell>
        </row>
        <row r="326">
          <cell r="A326" t="str">
            <v>Tantalum</v>
          </cell>
        </row>
        <row r="327">
          <cell r="A327" t="str">
            <v>Tantalum</v>
          </cell>
        </row>
        <row r="328">
          <cell r="A328" t="str">
            <v>Tantalum</v>
          </cell>
        </row>
        <row r="329">
          <cell r="A329" t="str">
            <v>Tantalum</v>
          </cell>
        </row>
        <row r="330">
          <cell r="A330" t="str">
            <v>Tantalum</v>
          </cell>
        </row>
        <row r="331">
          <cell r="A331" t="str">
            <v>Tantalum</v>
          </cell>
        </row>
        <row r="332">
          <cell r="A332" t="str">
            <v>Tantalum</v>
          </cell>
        </row>
        <row r="333">
          <cell r="A333" t="str">
            <v>Tantalum</v>
          </cell>
        </row>
        <row r="334">
          <cell r="A334" t="str">
            <v>Tantalum</v>
          </cell>
        </row>
        <row r="335">
          <cell r="A335" t="str">
            <v>Tantalum</v>
          </cell>
        </row>
        <row r="336">
          <cell r="A336" t="str">
            <v>Tantalum</v>
          </cell>
        </row>
        <row r="337">
          <cell r="A337" t="str">
            <v>Tantalum</v>
          </cell>
        </row>
        <row r="338">
          <cell r="A338" t="str">
            <v>Tantalum</v>
          </cell>
        </row>
        <row r="339">
          <cell r="A339" t="str">
            <v>Tantalum</v>
          </cell>
        </row>
        <row r="340">
          <cell r="A340" t="str">
            <v>Tantalum</v>
          </cell>
        </row>
        <row r="341">
          <cell r="A341" t="str">
            <v>Tantalum</v>
          </cell>
        </row>
        <row r="342">
          <cell r="A342" t="str">
            <v>Tantalum</v>
          </cell>
        </row>
        <row r="343">
          <cell r="A343" t="str">
            <v>Tantalum</v>
          </cell>
        </row>
        <row r="344">
          <cell r="A344" t="str">
            <v>Tantalum</v>
          </cell>
        </row>
        <row r="345">
          <cell r="A345" t="str">
            <v>Tantalum</v>
          </cell>
        </row>
        <row r="346">
          <cell r="A346" t="str">
            <v>Tantalum</v>
          </cell>
        </row>
        <row r="347">
          <cell r="A347" t="str">
            <v>Tantalum</v>
          </cell>
        </row>
        <row r="348">
          <cell r="A348" t="str">
            <v>Tantalum</v>
          </cell>
        </row>
        <row r="349">
          <cell r="A349" t="str">
            <v>Tantalum</v>
          </cell>
        </row>
        <row r="350">
          <cell r="A350" t="str">
            <v>Tantalum</v>
          </cell>
        </row>
        <row r="351">
          <cell r="A351" t="str">
            <v>Tantalum</v>
          </cell>
        </row>
        <row r="352">
          <cell r="A352" t="str">
            <v>Tantalum</v>
          </cell>
        </row>
        <row r="353">
          <cell r="A353" t="str">
            <v>Tantalum</v>
          </cell>
        </row>
        <row r="354">
          <cell r="A354" t="str">
            <v>Tantalum</v>
          </cell>
        </row>
        <row r="355">
          <cell r="A355" t="str">
            <v>Tin</v>
          </cell>
        </row>
        <row r="356">
          <cell r="A356" t="str">
            <v>Tin</v>
          </cell>
        </row>
        <row r="357">
          <cell r="A357" t="str">
            <v>Tin</v>
          </cell>
        </row>
        <row r="358">
          <cell r="A358" t="str">
            <v>Tin</v>
          </cell>
        </row>
        <row r="359">
          <cell r="A359" t="str">
            <v>Tin</v>
          </cell>
        </row>
        <row r="360">
          <cell r="A360" t="str">
            <v>Tin</v>
          </cell>
        </row>
        <row r="361">
          <cell r="A361" t="str">
            <v>Tin</v>
          </cell>
        </row>
        <row r="362">
          <cell r="A362" t="str">
            <v>Tin</v>
          </cell>
        </row>
        <row r="363">
          <cell r="A363" t="str">
            <v>Tin</v>
          </cell>
        </row>
        <row r="364">
          <cell r="A364" t="str">
            <v>Tin</v>
          </cell>
        </row>
        <row r="365">
          <cell r="A365" t="str">
            <v>Tin</v>
          </cell>
        </row>
        <row r="366">
          <cell r="A366" t="str">
            <v>Tin</v>
          </cell>
        </row>
        <row r="367">
          <cell r="A367" t="str">
            <v>Tin</v>
          </cell>
        </row>
        <row r="368">
          <cell r="A368" t="str">
            <v>Tin</v>
          </cell>
        </row>
        <row r="369">
          <cell r="A369" t="str">
            <v>Tin</v>
          </cell>
        </row>
        <row r="370">
          <cell r="A370" t="str">
            <v>Tin</v>
          </cell>
        </row>
        <row r="371">
          <cell r="A371" t="str">
            <v>Tin</v>
          </cell>
        </row>
        <row r="372">
          <cell r="A372" t="str">
            <v>Tin</v>
          </cell>
        </row>
        <row r="373">
          <cell r="A373" t="str">
            <v>Tin</v>
          </cell>
        </row>
        <row r="374">
          <cell r="A374" t="str">
            <v>Tin</v>
          </cell>
        </row>
        <row r="375">
          <cell r="A375" t="str">
            <v>Tin</v>
          </cell>
        </row>
        <row r="376">
          <cell r="A376" t="str">
            <v>Tin</v>
          </cell>
        </row>
        <row r="377">
          <cell r="A377" t="str">
            <v>Tin</v>
          </cell>
        </row>
        <row r="378">
          <cell r="A378" t="str">
            <v>Tin</v>
          </cell>
        </row>
        <row r="379">
          <cell r="A379" t="str">
            <v>Tin</v>
          </cell>
        </row>
        <row r="380">
          <cell r="A380" t="str">
            <v>Tin</v>
          </cell>
        </row>
        <row r="381">
          <cell r="A381" t="str">
            <v>Tin</v>
          </cell>
        </row>
        <row r="382">
          <cell r="A382" t="str">
            <v>Tin</v>
          </cell>
        </row>
        <row r="383">
          <cell r="A383" t="str">
            <v>Tin</v>
          </cell>
        </row>
        <row r="384">
          <cell r="A384" t="str">
            <v>Tin</v>
          </cell>
        </row>
        <row r="385">
          <cell r="A385" t="str">
            <v>Tin</v>
          </cell>
        </row>
        <row r="386">
          <cell r="A386" t="str">
            <v>Tin</v>
          </cell>
        </row>
        <row r="387">
          <cell r="A387" t="str">
            <v>Tin</v>
          </cell>
        </row>
        <row r="388">
          <cell r="A388" t="str">
            <v>Tin</v>
          </cell>
        </row>
        <row r="389">
          <cell r="A389" t="str">
            <v>Tin</v>
          </cell>
        </row>
        <row r="390">
          <cell r="A390" t="str">
            <v>Tin</v>
          </cell>
        </row>
        <row r="391">
          <cell r="A391" t="str">
            <v>Tin</v>
          </cell>
        </row>
        <row r="392">
          <cell r="A392" t="str">
            <v>Tin</v>
          </cell>
        </row>
        <row r="393">
          <cell r="A393" t="str">
            <v>Tin</v>
          </cell>
        </row>
        <row r="394">
          <cell r="A394" t="str">
            <v>Tin</v>
          </cell>
        </row>
        <row r="395">
          <cell r="A395" t="str">
            <v>Tin</v>
          </cell>
        </row>
        <row r="396">
          <cell r="A396" t="str">
            <v>Tin</v>
          </cell>
        </row>
        <row r="397">
          <cell r="A397" t="str">
            <v>Tin</v>
          </cell>
        </row>
        <row r="398">
          <cell r="A398" t="str">
            <v>Tin</v>
          </cell>
        </row>
        <row r="399">
          <cell r="A399" t="str">
            <v>Tin</v>
          </cell>
        </row>
        <row r="400">
          <cell r="A400" t="str">
            <v>Tin</v>
          </cell>
        </row>
        <row r="401">
          <cell r="A401" t="str">
            <v>Tin</v>
          </cell>
        </row>
        <row r="402">
          <cell r="A402" t="str">
            <v>Tin</v>
          </cell>
        </row>
        <row r="403">
          <cell r="A403" t="str">
            <v>Tin</v>
          </cell>
        </row>
        <row r="404">
          <cell r="A404" t="str">
            <v>Tin</v>
          </cell>
        </row>
        <row r="405">
          <cell r="A405" t="str">
            <v>Tin</v>
          </cell>
        </row>
        <row r="406">
          <cell r="A406" t="str">
            <v>Tin</v>
          </cell>
        </row>
        <row r="407">
          <cell r="A407" t="str">
            <v>Tin</v>
          </cell>
        </row>
        <row r="408">
          <cell r="A408" t="str">
            <v>Tin</v>
          </cell>
        </row>
        <row r="409">
          <cell r="A409" t="str">
            <v>Tin</v>
          </cell>
        </row>
        <row r="410">
          <cell r="A410" t="str">
            <v>Tin</v>
          </cell>
        </row>
        <row r="411">
          <cell r="A411" t="str">
            <v>Tin</v>
          </cell>
        </row>
        <row r="412">
          <cell r="A412" t="str">
            <v>Tin</v>
          </cell>
        </row>
        <row r="413">
          <cell r="A413" t="str">
            <v>Tin</v>
          </cell>
        </row>
        <row r="414">
          <cell r="A414" t="str">
            <v>Tin</v>
          </cell>
        </row>
        <row r="415">
          <cell r="A415" t="str">
            <v>Tin</v>
          </cell>
        </row>
        <row r="416">
          <cell r="A416" t="str">
            <v>Tin</v>
          </cell>
        </row>
        <row r="417">
          <cell r="A417" t="str">
            <v>Tin</v>
          </cell>
        </row>
        <row r="418">
          <cell r="A418" t="str">
            <v>Tin</v>
          </cell>
        </row>
        <row r="419">
          <cell r="A419" t="str">
            <v>Tin</v>
          </cell>
        </row>
        <row r="420">
          <cell r="A420" t="str">
            <v>Tin</v>
          </cell>
        </row>
        <row r="421">
          <cell r="A421" t="str">
            <v>Tin</v>
          </cell>
        </row>
        <row r="422">
          <cell r="A422" t="str">
            <v>Tin</v>
          </cell>
        </row>
        <row r="423">
          <cell r="A423" t="str">
            <v>Tin</v>
          </cell>
        </row>
        <row r="424">
          <cell r="A424" t="str">
            <v>Tin</v>
          </cell>
        </row>
        <row r="425">
          <cell r="A425" t="str">
            <v>Tin</v>
          </cell>
        </row>
        <row r="426">
          <cell r="A426" t="str">
            <v>Tin</v>
          </cell>
        </row>
        <row r="427">
          <cell r="A427" t="str">
            <v>Tin</v>
          </cell>
        </row>
        <row r="428">
          <cell r="A428" t="str">
            <v>Tin</v>
          </cell>
        </row>
        <row r="429">
          <cell r="A429" t="str">
            <v>Tin</v>
          </cell>
        </row>
        <row r="430">
          <cell r="A430" t="str">
            <v>Tin</v>
          </cell>
        </row>
        <row r="431">
          <cell r="A431" t="str">
            <v>Tin</v>
          </cell>
        </row>
        <row r="432">
          <cell r="A432" t="str">
            <v>Tin</v>
          </cell>
        </row>
        <row r="433">
          <cell r="A433" t="str">
            <v>Tin</v>
          </cell>
        </row>
        <row r="434">
          <cell r="A434" t="str">
            <v>Tin</v>
          </cell>
        </row>
        <row r="435">
          <cell r="A435" t="str">
            <v>Tin</v>
          </cell>
        </row>
        <row r="436">
          <cell r="A436" t="str">
            <v>Tin</v>
          </cell>
        </row>
        <row r="437">
          <cell r="A437" t="str">
            <v>Tin</v>
          </cell>
        </row>
        <row r="438">
          <cell r="A438" t="str">
            <v>Tin</v>
          </cell>
        </row>
        <row r="439">
          <cell r="A439" t="str">
            <v>Tin</v>
          </cell>
        </row>
        <row r="440">
          <cell r="A440" t="str">
            <v>Tin</v>
          </cell>
        </row>
        <row r="441">
          <cell r="A441" t="str">
            <v>Tin</v>
          </cell>
        </row>
        <row r="442">
          <cell r="A442" t="str">
            <v>Tin</v>
          </cell>
        </row>
        <row r="443">
          <cell r="A443" t="str">
            <v>Tin</v>
          </cell>
        </row>
        <row r="444">
          <cell r="A444" t="str">
            <v>Tin</v>
          </cell>
        </row>
        <row r="445">
          <cell r="A445" t="str">
            <v>Tin</v>
          </cell>
        </row>
        <row r="446">
          <cell r="A446" t="str">
            <v>Tin</v>
          </cell>
        </row>
        <row r="447">
          <cell r="A447" t="str">
            <v>Tin</v>
          </cell>
        </row>
        <row r="448">
          <cell r="A448" t="str">
            <v>Tin</v>
          </cell>
        </row>
        <row r="449">
          <cell r="A449" t="str">
            <v>Tin</v>
          </cell>
        </row>
        <row r="450">
          <cell r="A450" t="str">
            <v>Tin</v>
          </cell>
        </row>
        <row r="451">
          <cell r="A451" t="str">
            <v>Tin</v>
          </cell>
        </row>
        <row r="452">
          <cell r="A452" t="str">
            <v>Tin</v>
          </cell>
        </row>
        <row r="453">
          <cell r="A453" t="str">
            <v>Tin</v>
          </cell>
        </row>
        <row r="454">
          <cell r="A454" t="str">
            <v>Tin</v>
          </cell>
        </row>
        <row r="455">
          <cell r="A455" t="str">
            <v>Tin</v>
          </cell>
        </row>
        <row r="456">
          <cell r="A456" t="str">
            <v>Tin</v>
          </cell>
        </row>
        <row r="457">
          <cell r="A457" t="str">
            <v>Tin</v>
          </cell>
        </row>
        <row r="458">
          <cell r="A458" t="str">
            <v>Tin</v>
          </cell>
        </row>
        <row r="459">
          <cell r="A459" t="str">
            <v>Tin</v>
          </cell>
        </row>
        <row r="460">
          <cell r="A460" t="str">
            <v>Tin</v>
          </cell>
        </row>
        <row r="461">
          <cell r="A461" t="str">
            <v>Tin</v>
          </cell>
        </row>
        <row r="462">
          <cell r="A462" t="str">
            <v>Tin</v>
          </cell>
        </row>
        <row r="463">
          <cell r="A463" t="str">
            <v>Tin</v>
          </cell>
        </row>
        <row r="464">
          <cell r="A464" t="str">
            <v>Tin</v>
          </cell>
        </row>
        <row r="465">
          <cell r="A465" t="str">
            <v>Tin</v>
          </cell>
        </row>
        <row r="466">
          <cell r="A466" t="str">
            <v>Tin</v>
          </cell>
        </row>
        <row r="467">
          <cell r="A467" t="str">
            <v>Tin</v>
          </cell>
        </row>
        <row r="468">
          <cell r="A468" t="str">
            <v>Tin</v>
          </cell>
        </row>
        <row r="469">
          <cell r="A469" t="str">
            <v>Tin</v>
          </cell>
        </row>
        <row r="470">
          <cell r="A470" t="str">
            <v>Tin</v>
          </cell>
        </row>
        <row r="471">
          <cell r="A471" t="str">
            <v>Tin</v>
          </cell>
        </row>
        <row r="472">
          <cell r="A472" t="str">
            <v>Tin</v>
          </cell>
        </row>
        <row r="473">
          <cell r="A473" t="str">
            <v>Tin</v>
          </cell>
        </row>
        <row r="474">
          <cell r="A474" t="str">
            <v>Tin</v>
          </cell>
        </row>
        <row r="475">
          <cell r="A475" t="str">
            <v>Tin</v>
          </cell>
        </row>
        <row r="476">
          <cell r="A476" t="str">
            <v>Tin</v>
          </cell>
        </row>
        <row r="477">
          <cell r="A477" t="str">
            <v>Tin</v>
          </cell>
        </row>
        <row r="478">
          <cell r="A478" t="str">
            <v>Tin</v>
          </cell>
        </row>
        <row r="479">
          <cell r="A479" t="str">
            <v>Tin</v>
          </cell>
        </row>
        <row r="480">
          <cell r="A480" t="str">
            <v>Tin</v>
          </cell>
        </row>
        <row r="481">
          <cell r="A481" t="str">
            <v>Tin</v>
          </cell>
        </row>
        <row r="482">
          <cell r="A482" t="str">
            <v>Tin</v>
          </cell>
        </row>
        <row r="483">
          <cell r="A483" t="str">
            <v>Tin</v>
          </cell>
        </row>
        <row r="484">
          <cell r="A484" t="str">
            <v>Tin</v>
          </cell>
        </row>
        <row r="485">
          <cell r="A485" t="str">
            <v>Tin</v>
          </cell>
        </row>
        <row r="486">
          <cell r="A486" t="str">
            <v>Tungsten</v>
          </cell>
        </row>
        <row r="487">
          <cell r="A487" t="str">
            <v>Tungsten</v>
          </cell>
        </row>
        <row r="488">
          <cell r="A488" t="str">
            <v>Tungsten</v>
          </cell>
        </row>
        <row r="489">
          <cell r="A489" t="str">
            <v>Tungsten</v>
          </cell>
        </row>
        <row r="490">
          <cell r="A490" t="str">
            <v>Tungsten</v>
          </cell>
        </row>
        <row r="491">
          <cell r="A491" t="str">
            <v>Tungsten</v>
          </cell>
        </row>
        <row r="492">
          <cell r="A492" t="str">
            <v>Tungsten</v>
          </cell>
        </row>
        <row r="493">
          <cell r="A493" t="str">
            <v>Tungsten</v>
          </cell>
        </row>
        <row r="494">
          <cell r="A494" t="str">
            <v>Tungsten</v>
          </cell>
        </row>
        <row r="495">
          <cell r="A495" t="str">
            <v>Tungsten</v>
          </cell>
        </row>
        <row r="496">
          <cell r="A496" t="str">
            <v>Tungsten</v>
          </cell>
        </row>
        <row r="497">
          <cell r="A497" t="str">
            <v>Tungsten</v>
          </cell>
        </row>
        <row r="498">
          <cell r="A498" t="str">
            <v>Tungsten</v>
          </cell>
        </row>
        <row r="499">
          <cell r="A499" t="str">
            <v>Tungsten</v>
          </cell>
        </row>
        <row r="500">
          <cell r="A500" t="str">
            <v>Tungsten</v>
          </cell>
        </row>
        <row r="501">
          <cell r="A501" t="str">
            <v>Tungsten</v>
          </cell>
        </row>
        <row r="502">
          <cell r="A502" t="str">
            <v>Tungsten</v>
          </cell>
        </row>
        <row r="503">
          <cell r="A503" t="str">
            <v>Tungsten</v>
          </cell>
        </row>
        <row r="504">
          <cell r="A504" t="str">
            <v>Tungsten</v>
          </cell>
        </row>
        <row r="505">
          <cell r="A505" t="str">
            <v>Tungsten</v>
          </cell>
        </row>
        <row r="506">
          <cell r="A506" t="str">
            <v>Tungsten</v>
          </cell>
        </row>
        <row r="507">
          <cell r="A507" t="str">
            <v>Tungsten</v>
          </cell>
        </row>
        <row r="508">
          <cell r="A508" t="str">
            <v>Tungsten</v>
          </cell>
        </row>
        <row r="509">
          <cell r="A509" t="str">
            <v>Tungsten</v>
          </cell>
        </row>
        <row r="510">
          <cell r="A510" t="str">
            <v>Tungsten</v>
          </cell>
        </row>
        <row r="511">
          <cell r="A511" t="str">
            <v>Tungsten</v>
          </cell>
        </row>
        <row r="512">
          <cell r="A512" t="str">
            <v>Tungsten</v>
          </cell>
        </row>
        <row r="513">
          <cell r="A513" t="str">
            <v>Tungsten</v>
          </cell>
        </row>
        <row r="514">
          <cell r="A514" t="str">
            <v>Tungsten</v>
          </cell>
        </row>
        <row r="515">
          <cell r="A515" t="str">
            <v>Tungsten</v>
          </cell>
        </row>
        <row r="516">
          <cell r="A516" t="str">
            <v>Tungsten</v>
          </cell>
        </row>
        <row r="517">
          <cell r="A517" t="str">
            <v>Tungsten</v>
          </cell>
        </row>
        <row r="518">
          <cell r="A518" t="str">
            <v>Tungsten</v>
          </cell>
        </row>
        <row r="519">
          <cell r="A519" t="str">
            <v>Tungsten</v>
          </cell>
        </row>
        <row r="520">
          <cell r="A520" t="str">
            <v>Tungsten</v>
          </cell>
        </row>
        <row r="521">
          <cell r="A521" t="str">
            <v>Tungsten</v>
          </cell>
        </row>
        <row r="522">
          <cell r="A522" t="str">
            <v>Tungsten</v>
          </cell>
        </row>
        <row r="523">
          <cell r="A523" t="str">
            <v>Tungsten</v>
          </cell>
        </row>
        <row r="524">
          <cell r="A524" t="str">
            <v>Tungsten</v>
          </cell>
        </row>
        <row r="525">
          <cell r="A525" t="str">
            <v>Tungsten</v>
          </cell>
        </row>
        <row r="526">
          <cell r="A526" t="str">
            <v>Tungsten</v>
          </cell>
        </row>
        <row r="527">
          <cell r="A527" t="str">
            <v>Tungsten</v>
          </cell>
        </row>
        <row r="528">
          <cell r="A528" t="str">
            <v>Tungsten</v>
          </cell>
        </row>
        <row r="529">
          <cell r="A529" t="str">
            <v>Tungsten</v>
          </cell>
        </row>
        <row r="530">
          <cell r="A530" t="str">
            <v>Tungsten</v>
          </cell>
        </row>
        <row r="531">
          <cell r="A531" t="str">
            <v>Tungsten</v>
          </cell>
        </row>
        <row r="532">
          <cell r="A532" t="str">
            <v>Tungsten</v>
          </cell>
        </row>
        <row r="533">
          <cell r="A533" t="str">
            <v>Tungsten</v>
          </cell>
        </row>
        <row r="534">
          <cell r="A534" t="str">
            <v>Tungsten</v>
          </cell>
        </row>
        <row r="535">
          <cell r="A535" t="str">
            <v>Tungsten</v>
          </cell>
        </row>
        <row r="536">
          <cell r="A536" t="str">
            <v>Tungsten</v>
          </cell>
        </row>
        <row r="537">
          <cell r="A537" t="str">
            <v>Tungsten</v>
          </cell>
        </row>
        <row r="538">
          <cell r="A538" t="str">
            <v>Tungsten</v>
          </cell>
        </row>
        <row r="539">
          <cell r="A539" t="str">
            <v>Tungsten</v>
          </cell>
        </row>
        <row r="540">
          <cell r="A540" t="str">
            <v>Tungsten</v>
          </cell>
        </row>
        <row r="541">
          <cell r="A541" t="str">
            <v>Tungsten</v>
          </cell>
        </row>
        <row r="542">
          <cell r="A542" t="str">
            <v>Tungsten</v>
          </cell>
        </row>
        <row r="543">
          <cell r="A543" t="str">
            <v>Tungsten</v>
          </cell>
        </row>
        <row r="544">
          <cell r="A544" t="str">
            <v>Tungsten</v>
          </cell>
        </row>
        <row r="545">
          <cell r="A545" t="str">
            <v>Tungsten</v>
          </cell>
        </row>
        <row r="546">
          <cell r="A546" t="str">
            <v>Tungsten</v>
          </cell>
        </row>
        <row r="547">
          <cell r="A547" t="str">
            <v>Tungsten</v>
          </cell>
        </row>
        <row r="548">
          <cell r="A548" t="str">
            <v>Tungsten</v>
          </cell>
        </row>
        <row r="549">
          <cell r="A549" t="str">
            <v>Tungsten</v>
          </cell>
        </row>
        <row r="550">
          <cell r="A550" t="str">
            <v>Tungsten</v>
          </cell>
        </row>
        <row r="551">
          <cell r="A551" t="str">
            <v>Tungsten</v>
          </cell>
        </row>
        <row r="552">
          <cell r="A552" t="str">
            <v>Tungsten</v>
          </cell>
        </row>
        <row r="553">
          <cell r="A553" t="str">
            <v>Tungsten</v>
          </cell>
        </row>
        <row r="554">
          <cell r="A554" t="str">
            <v>Tungsten</v>
          </cell>
        </row>
        <row r="555">
          <cell r="A555" t="str">
            <v>Tungsten</v>
          </cell>
        </row>
        <row r="556">
          <cell r="A556" t="str">
            <v>Tungsten</v>
          </cell>
        </row>
        <row r="557">
          <cell r="A557" t="str">
            <v>Tungsten</v>
          </cell>
        </row>
        <row r="558">
          <cell r="A558" t="str">
            <v>Tungsten</v>
          </cell>
        </row>
        <row r="559">
          <cell r="A559" t="str">
            <v>Tungsten</v>
          </cell>
        </row>
        <row r="560">
          <cell r="A560" t="str">
            <v>Tungsten</v>
          </cell>
        </row>
        <row r="561">
          <cell r="A561" t="str">
            <v>Tungsten</v>
          </cell>
        </row>
        <row r="562">
          <cell r="A562" t="str">
            <v>Tungsten</v>
          </cell>
        </row>
        <row r="563">
          <cell r="A563" t="str">
            <v>Tungsten</v>
          </cell>
        </row>
        <row r="564">
          <cell r="A564" t="str">
            <v>Tungsten</v>
          </cell>
        </row>
        <row r="565">
          <cell r="A565" t="str">
            <v>Tungsten</v>
          </cell>
        </row>
        <row r="566">
          <cell r="A566" t="str">
            <v>Tungsten</v>
          </cell>
        </row>
        <row r="567">
          <cell r="A567" t="str">
            <v>Tungsten</v>
          </cell>
        </row>
        <row r="568">
          <cell r="A568" t="str">
            <v>Tungsten</v>
          </cell>
        </row>
        <row r="569">
          <cell r="A569" t="str">
            <v>Tungsten</v>
          </cell>
        </row>
        <row r="570">
          <cell r="A570" t="str">
            <v>Tungsten</v>
          </cell>
        </row>
        <row r="571">
          <cell r="A571" t="str">
            <v>Tungsten</v>
          </cell>
        </row>
        <row r="572">
          <cell r="A572" t="str">
            <v>Tungsten</v>
          </cell>
        </row>
        <row r="573">
          <cell r="A573" t="str">
            <v>Tungsten</v>
          </cell>
        </row>
        <row r="574">
          <cell r="A574" t="str">
            <v>Tungsten</v>
          </cell>
        </row>
        <row r="575">
          <cell r="A575" t="str">
            <v>Tungsten</v>
          </cell>
        </row>
        <row r="576">
          <cell r="A576" t="str">
            <v>Tungsten</v>
          </cell>
        </row>
        <row r="577">
          <cell r="A577" t="str">
            <v>Tungsten</v>
          </cell>
        </row>
        <row r="578">
          <cell r="A578" t="str">
            <v>Tungsten</v>
          </cell>
        </row>
        <row r="579">
          <cell r="A579" t="str">
            <v>Tungsten</v>
          </cell>
        </row>
        <row r="580">
          <cell r="A580" t="str">
            <v>Tungsten</v>
          </cell>
        </row>
        <row r="581">
          <cell r="A581" t="str">
            <v>Tungsten</v>
          </cell>
        </row>
        <row r="582">
          <cell r="A582" t="str">
            <v>Tungsten</v>
          </cell>
        </row>
        <row r="583">
          <cell r="A583" t="str">
            <v>Tungsten</v>
          </cell>
        </row>
        <row r="584">
          <cell r="A584" t="str">
            <v>Tungsten</v>
          </cell>
        </row>
        <row r="585">
          <cell r="A585" t="str">
            <v>Tungsten</v>
          </cell>
        </row>
        <row r="586">
          <cell r="A586" t="str">
            <v>Tungsten</v>
          </cell>
        </row>
        <row r="587">
          <cell r="A587" t="str">
            <v>Tungsten</v>
          </cell>
        </row>
        <row r="588">
          <cell r="A588" t="str">
            <v>Tungsten</v>
          </cell>
        </row>
        <row r="589">
          <cell r="A589" t="str">
            <v>Tungsten</v>
          </cell>
        </row>
        <row r="590">
          <cell r="A590" t="str">
            <v>Tungsten</v>
          </cell>
        </row>
        <row r="591">
          <cell r="A591" t="str">
            <v>Tungsten</v>
          </cell>
        </row>
      </sheetData>
      <sheetData sheetId="8" refreshError="1">
        <row r="1">
          <cell r="C1" t="str">
            <v>Cells</v>
          </cell>
          <cell r="D1" t="str">
            <v>English</v>
          </cell>
          <cell r="E1" t="str">
            <v>中文 Chinese</v>
          </cell>
          <cell r="F1" t="str">
            <v>日本語 Japanese</v>
          </cell>
          <cell r="G1" t="str">
            <v>한국어 Korean</v>
          </cell>
          <cell r="H1" t="str">
            <v>Français</v>
          </cell>
          <cell r="I1" t="str">
            <v>Português</v>
          </cell>
          <cell r="J1" t="str">
            <v>Deutsch</v>
          </cell>
          <cell r="K1" t="str">
            <v>Español</v>
          </cell>
          <cell r="L1" t="str">
            <v>italiano</v>
          </cell>
          <cell r="M1" t="str">
            <v>Türkçe</v>
          </cell>
        </row>
      </sheetData>
      <sheetData sheetId="9" refreshError="1">
        <row r="2">
          <cell r="B2" t="str">
            <v>AFGHANISTAN</v>
          </cell>
        </row>
        <row r="3">
          <cell r="B3" t="str">
            <v>ÅLAND ISLANDS</v>
          </cell>
        </row>
        <row r="4">
          <cell r="B4" t="str">
            <v>ALBANIA</v>
          </cell>
        </row>
        <row r="5">
          <cell r="B5" t="str">
            <v>ALGERIA</v>
          </cell>
        </row>
        <row r="6">
          <cell r="B6" t="str">
            <v>AMERICAN SAMOA</v>
          </cell>
        </row>
        <row r="7">
          <cell r="B7" t="str">
            <v>ANDORRA</v>
          </cell>
        </row>
        <row r="8">
          <cell r="B8" t="str">
            <v>ANGOLA</v>
          </cell>
        </row>
        <row r="9">
          <cell r="B9" t="str">
            <v>ANGUILLA</v>
          </cell>
        </row>
        <row r="10">
          <cell r="B10" t="str">
            <v>ANTARCTICA</v>
          </cell>
        </row>
        <row r="11">
          <cell r="B11" t="str">
            <v>ANTIGUA AND BARBUDA</v>
          </cell>
        </row>
        <row r="12">
          <cell r="B12" t="str">
            <v>ARGENTINA</v>
          </cell>
        </row>
        <row r="13">
          <cell r="B13" t="str">
            <v>ARMENIA</v>
          </cell>
        </row>
        <row r="14">
          <cell r="B14" t="str">
            <v>ARUBA</v>
          </cell>
        </row>
        <row r="15">
          <cell r="B15" t="str">
            <v>AUSTRALIA</v>
          </cell>
        </row>
        <row r="16">
          <cell r="B16" t="str">
            <v>AUSTRIA</v>
          </cell>
        </row>
        <row r="17">
          <cell r="B17" t="str">
            <v>AZERBAIJAN</v>
          </cell>
        </row>
        <row r="18">
          <cell r="B18" t="str">
            <v>BAHAMAS</v>
          </cell>
        </row>
        <row r="19">
          <cell r="B19" t="str">
            <v>BAHRAIN</v>
          </cell>
        </row>
        <row r="20">
          <cell r="B20" t="str">
            <v>BANGLADESH</v>
          </cell>
        </row>
        <row r="21">
          <cell r="B21" t="str">
            <v>BARBADOS</v>
          </cell>
        </row>
        <row r="22">
          <cell r="B22" t="str">
            <v>BELARUS</v>
          </cell>
        </row>
        <row r="23">
          <cell r="B23" t="str">
            <v>BELGIUM</v>
          </cell>
        </row>
        <row r="24">
          <cell r="B24" t="str">
            <v>BELIZE</v>
          </cell>
        </row>
        <row r="25">
          <cell r="B25" t="str">
            <v>BENIN</v>
          </cell>
        </row>
        <row r="26">
          <cell r="B26" t="str">
            <v>BERMUDA</v>
          </cell>
        </row>
        <row r="27">
          <cell r="B27" t="str">
            <v>BHUTAN</v>
          </cell>
        </row>
        <row r="28">
          <cell r="B28" t="str">
            <v>BOLIVIA (PLURINATIONAL STATE OF)</v>
          </cell>
        </row>
        <row r="29">
          <cell r="B29" t="str">
            <v>BONAIRE, SINT EUSTATIUS AND SABA</v>
          </cell>
        </row>
        <row r="30">
          <cell r="B30" t="str">
            <v>BOSNIA AND HERZEGOVINA</v>
          </cell>
        </row>
        <row r="31">
          <cell r="B31" t="str">
            <v>BOTSWANA</v>
          </cell>
        </row>
        <row r="32">
          <cell r="B32" t="str">
            <v>BOUVET ISLAND</v>
          </cell>
        </row>
        <row r="33">
          <cell r="B33" t="str">
            <v>BRAZIL</v>
          </cell>
        </row>
        <row r="34">
          <cell r="B34" t="str">
            <v>BRITISH INDIAN OCEAN TERRITORY</v>
          </cell>
        </row>
        <row r="35">
          <cell r="B35" t="str">
            <v>BRUNEI DARUSSALAM</v>
          </cell>
        </row>
        <row r="36">
          <cell r="B36" t="str">
            <v>BULGARIA</v>
          </cell>
        </row>
        <row r="37">
          <cell r="B37" t="str">
            <v>BURKINA FASO</v>
          </cell>
        </row>
        <row r="38">
          <cell r="B38" t="str">
            <v>BURUNDI</v>
          </cell>
        </row>
        <row r="39">
          <cell r="B39" t="str">
            <v>CABO VERDE</v>
          </cell>
        </row>
        <row r="40">
          <cell r="B40" t="str">
            <v>CAMBODIA</v>
          </cell>
        </row>
        <row r="41">
          <cell r="B41" t="str">
            <v>CAMEROON</v>
          </cell>
        </row>
        <row r="42">
          <cell r="B42" t="str">
            <v>CANADA</v>
          </cell>
        </row>
        <row r="43">
          <cell r="B43" t="str">
            <v>CAYMAN ISLANDS</v>
          </cell>
        </row>
        <row r="44">
          <cell r="B44" t="str">
            <v>CENTRAL AFRICAN REPUBLIC</v>
          </cell>
        </row>
        <row r="45">
          <cell r="B45" t="str">
            <v>CHAD</v>
          </cell>
        </row>
        <row r="46">
          <cell r="B46" t="str">
            <v>CHILE</v>
          </cell>
        </row>
        <row r="47">
          <cell r="B47" t="str">
            <v>CHINA</v>
          </cell>
        </row>
        <row r="48">
          <cell r="B48" t="str">
            <v>CHRISTMAS ISLAND</v>
          </cell>
        </row>
        <row r="49">
          <cell r="B49" t="str">
            <v>COCOS (KEELING) ISLANDS</v>
          </cell>
        </row>
        <row r="50">
          <cell r="B50" t="str">
            <v>COLOMBIA</v>
          </cell>
        </row>
        <row r="51">
          <cell r="B51" t="str">
            <v>COMOROS</v>
          </cell>
        </row>
        <row r="52">
          <cell r="B52" t="str">
            <v>CONGO</v>
          </cell>
        </row>
        <row r="53">
          <cell r="B53" t="str">
            <v>CONGO, DEMOCRATIC REPUBLIC OF THE</v>
          </cell>
        </row>
        <row r="54">
          <cell r="B54" t="str">
            <v>COOK ISLANDS</v>
          </cell>
        </row>
        <row r="55">
          <cell r="B55" t="str">
            <v>COSTA RICA</v>
          </cell>
        </row>
        <row r="56">
          <cell r="B56" t="str">
            <v>CÔTE D'IVOIRE</v>
          </cell>
        </row>
        <row r="57">
          <cell r="B57" t="str">
            <v>CROATIA</v>
          </cell>
        </row>
        <row r="58">
          <cell r="B58" t="str">
            <v>CUBA</v>
          </cell>
        </row>
        <row r="59">
          <cell r="B59" t="str">
            <v>CURAÇAO</v>
          </cell>
        </row>
        <row r="60">
          <cell r="B60" t="str">
            <v>CYPRUS</v>
          </cell>
        </row>
        <row r="61">
          <cell r="B61" t="str">
            <v>CZECHIA</v>
          </cell>
        </row>
        <row r="62">
          <cell r="B62" t="str">
            <v>DENMARK</v>
          </cell>
        </row>
        <row r="63">
          <cell r="B63" t="str">
            <v>DJIBOUTI</v>
          </cell>
        </row>
        <row r="64">
          <cell r="B64" t="str">
            <v>DOMINICA</v>
          </cell>
        </row>
        <row r="65">
          <cell r="B65" t="str">
            <v>DOMINICAN REPUBLIC</v>
          </cell>
        </row>
        <row r="66">
          <cell r="B66" t="str">
            <v>ECUADOR</v>
          </cell>
        </row>
        <row r="67">
          <cell r="B67" t="str">
            <v>EGYPT</v>
          </cell>
        </row>
        <row r="68">
          <cell r="B68" t="str">
            <v>EL SALVADOR</v>
          </cell>
        </row>
        <row r="69">
          <cell r="B69" t="str">
            <v>EQUATORIAL GUINEA</v>
          </cell>
        </row>
        <row r="70">
          <cell r="B70" t="str">
            <v>ERITREA</v>
          </cell>
        </row>
        <row r="71">
          <cell r="B71" t="str">
            <v>ESTONIA</v>
          </cell>
        </row>
        <row r="72">
          <cell r="B72" t="str">
            <v>ESWATINI</v>
          </cell>
        </row>
        <row r="73">
          <cell r="B73" t="str">
            <v>ETHIOPIA</v>
          </cell>
        </row>
        <row r="74">
          <cell r="B74" t="str">
            <v>FALKLAND ISLANDS (MALVINAS)</v>
          </cell>
        </row>
        <row r="75">
          <cell r="B75" t="str">
            <v>FAROE ISLANDS</v>
          </cell>
        </row>
        <row r="76">
          <cell r="B76" t="str">
            <v>FIJI</v>
          </cell>
        </row>
        <row r="77">
          <cell r="B77" t="str">
            <v>FINLAND</v>
          </cell>
        </row>
        <row r="78">
          <cell r="B78" t="str">
            <v>FRANCE</v>
          </cell>
        </row>
        <row r="79">
          <cell r="B79" t="str">
            <v>FRENCH GUIANA</v>
          </cell>
        </row>
        <row r="80">
          <cell r="B80" t="str">
            <v>FRENCH POLYNESIA</v>
          </cell>
        </row>
        <row r="81">
          <cell r="B81" t="str">
            <v>FRENCH SOUTHERN TERRITORIES</v>
          </cell>
        </row>
        <row r="82">
          <cell r="B82" t="str">
            <v>GABON</v>
          </cell>
        </row>
        <row r="83">
          <cell r="B83" t="str">
            <v>GAMBIA</v>
          </cell>
        </row>
        <row r="84">
          <cell r="B84" t="str">
            <v>GEORGIA</v>
          </cell>
        </row>
        <row r="85">
          <cell r="B85" t="str">
            <v>GERMANY</v>
          </cell>
        </row>
        <row r="86">
          <cell r="B86" t="str">
            <v>GHANA</v>
          </cell>
        </row>
        <row r="87">
          <cell r="B87" t="str">
            <v>GIBRALTAR</v>
          </cell>
        </row>
        <row r="88">
          <cell r="B88" t="str">
            <v>GREECE</v>
          </cell>
        </row>
        <row r="89">
          <cell r="B89" t="str">
            <v>GREENLAND</v>
          </cell>
        </row>
        <row r="90">
          <cell r="B90" t="str">
            <v>GRENADA</v>
          </cell>
        </row>
        <row r="91">
          <cell r="B91" t="str">
            <v>GUADELOUPE</v>
          </cell>
        </row>
        <row r="92">
          <cell r="B92" t="str">
            <v>GUAM</v>
          </cell>
        </row>
        <row r="93">
          <cell r="B93" t="str">
            <v>GUATEMALA</v>
          </cell>
        </row>
        <row r="94">
          <cell r="B94" t="str">
            <v>GUERNSEY</v>
          </cell>
        </row>
        <row r="95">
          <cell r="B95" t="str">
            <v>GUINEA</v>
          </cell>
        </row>
        <row r="96">
          <cell r="B96" t="str">
            <v>GUINEA-BISSAU</v>
          </cell>
        </row>
        <row r="97">
          <cell r="B97" t="str">
            <v>GUYANA</v>
          </cell>
        </row>
        <row r="98">
          <cell r="B98" t="str">
            <v>HAITI</v>
          </cell>
        </row>
        <row r="99">
          <cell r="B99" t="str">
            <v>HEARD ISLAND AND MCDONALD ISLANDS</v>
          </cell>
        </row>
        <row r="100">
          <cell r="B100" t="str">
            <v>HOLY SEE</v>
          </cell>
        </row>
        <row r="101">
          <cell r="B101" t="str">
            <v>HONDURAS</v>
          </cell>
        </row>
        <row r="102">
          <cell r="B102" t="str">
            <v>HONG KONG</v>
          </cell>
        </row>
        <row r="103">
          <cell r="B103" t="str">
            <v>HUNGARY</v>
          </cell>
        </row>
        <row r="104">
          <cell r="B104" t="str">
            <v>ICELAND</v>
          </cell>
        </row>
        <row r="105">
          <cell r="B105" t="str">
            <v>INDIA</v>
          </cell>
        </row>
        <row r="106">
          <cell r="B106" t="str">
            <v>INDONESIA</v>
          </cell>
        </row>
        <row r="107">
          <cell r="B107" t="str">
            <v>IRAN (ISLAMIC REPUBLIC OF)</v>
          </cell>
        </row>
        <row r="108">
          <cell r="B108" t="str">
            <v>IRAQ</v>
          </cell>
        </row>
        <row r="109">
          <cell r="B109" t="str">
            <v>IRELAND</v>
          </cell>
        </row>
        <row r="110">
          <cell r="B110" t="str">
            <v>ISLE OF MAN</v>
          </cell>
        </row>
        <row r="111">
          <cell r="B111" t="str">
            <v>ISRAEL</v>
          </cell>
        </row>
        <row r="112">
          <cell r="B112" t="str">
            <v>ITALY</v>
          </cell>
        </row>
        <row r="113">
          <cell r="B113" t="str">
            <v>JAMAICA</v>
          </cell>
        </row>
        <row r="114">
          <cell r="B114" t="str">
            <v>JAPAN</v>
          </cell>
        </row>
        <row r="115">
          <cell r="B115" t="str">
            <v>JERSEY</v>
          </cell>
        </row>
        <row r="116">
          <cell r="B116" t="str">
            <v>JORDAN</v>
          </cell>
        </row>
        <row r="117">
          <cell r="B117" t="str">
            <v>KAZAKHSTAN</v>
          </cell>
        </row>
        <row r="118">
          <cell r="B118" t="str">
            <v>KENYA</v>
          </cell>
        </row>
        <row r="119">
          <cell r="B119" t="str">
            <v>KIRIBATI</v>
          </cell>
        </row>
        <row r="120">
          <cell r="B120" t="str">
            <v>KOREA (DEMOCRATIC PEOPLE'S REPUBLIC OF)</v>
          </cell>
        </row>
        <row r="121">
          <cell r="B121" t="str">
            <v>KOREA, REPUBLIC OF</v>
          </cell>
        </row>
        <row r="122">
          <cell r="B122" t="str">
            <v>KUWAIT</v>
          </cell>
        </row>
        <row r="123">
          <cell r="B123" t="str">
            <v>KYRGYZSTAN</v>
          </cell>
        </row>
        <row r="124">
          <cell r="B124" t="str">
            <v>LAO PEOPLE'S DEMOCRATIC REPUBLIC</v>
          </cell>
        </row>
        <row r="125">
          <cell r="B125" t="str">
            <v>LATVIA</v>
          </cell>
        </row>
        <row r="126">
          <cell r="B126" t="str">
            <v>LEBANON</v>
          </cell>
        </row>
        <row r="127">
          <cell r="B127" t="str">
            <v>LESOTHO</v>
          </cell>
        </row>
        <row r="128">
          <cell r="B128" t="str">
            <v>LIBERIA</v>
          </cell>
        </row>
        <row r="129">
          <cell r="B129" t="str">
            <v>LIBYA</v>
          </cell>
        </row>
        <row r="130">
          <cell r="B130" t="str">
            <v>LIECHTENSTEIN</v>
          </cell>
        </row>
        <row r="131">
          <cell r="B131" t="str">
            <v>LITHUANIA</v>
          </cell>
        </row>
        <row r="132">
          <cell r="B132" t="str">
            <v>LUXEMBOURG</v>
          </cell>
        </row>
        <row r="133">
          <cell r="B133" t="str">
            <v>MACAO</v>
          </cell>
        </row>
        <row r="134">
          <cell r="B134" t="str">
            <v>NORTH MACEDONIA</v>
          </cell>
        </row>
        <row r="135">
          <cell r="B135" t="str">
            <v>MADAGASCAR</v>
          </cell>
        </row>
        <row r="136">
          <cell r="B136" t="str">
            <v>MALAWI</v>
          </cell>
        </row>
        <row r="137">
          <cell r="B137" t="str">
            <v>MALAYSIA</v>
          </cell>
        </row>
        <row r="138">
          <cell r="B138" t="str">
            <v>MALDIVES</v>
          </cell>
        </row>
        <row r="139">
          <cell r="B139" t="str">
            <v>MALI</v>
          </cell>
        </row>
        <row r="140">
          <cell r="B140" t="str">
            <v>MALTA</v>
          </cell>
        </row>
        <row r="141">
          <cell r="B141" t="str">
            <v>MARSHALL ISLANDS</v>
          </cell>
        </row>
        <row r="142">
          <cell r="B142" t="str">
            <v>MARTINIQUE</v>
          </cell>
        </row>
        <row r="143">
          <cell r="B143" t="str">
            <v>MAURITANIA</v>
          </cell>
        </row>
        <row r="144">
          <cell r="B144" t="str">
            <v>MAURITIUS</v>
          </cell>
        </row>
        <row r="145">
          <cell r="B145" t="str">
            <v>MAYOTTE</v>
          </cell>
        </row>
        <row r="146">
          <cell r="B146" t="str">
            <v>MEXICO</v>
          </cell>
        </row>
        <row r="147">
          <cell r="B147" t="str">
            <v>MICRONESIA (FEDERATED STATES OF)</v>
          </cell>
        </row>
        <row r="148">
          <cell r="B148" t="str">
            <v>MOLDOVA, REPUBLIC OF</v>
          </cell>
        </row>
        <row r="149">
          <cell r="B149" t="str">
            <v>MONACO</v>
          </cell>
        </row>
        <row r="150">
          <cell r="B150" t="str">
            <v>MONGOLIA</v>
          </cell>
        </row>
        <row r="151">
          <cell r="B151" t="str">
            <v>MONTENEGRO</v>
          </cell>
        </row>
        <row r="152">
          <cell r="B152" t="str">
            <v>MONTSERRAT</v>
          </cell>
        </row>
        <row r="153">
          <cell r="B153" t="str">
            <v>MOROCCO</v>
          </cell>
        </row>
        <row r="154">
          <cell r="B154" t="str">
            <v>MOZAMBIQUE</v>
          </cell>
        </row>
        <row r="155">
          <cell r="B155" t="str">
            <v>MYANMAR</v>
          </cell>
        </row>
        <row r="156">
          <cell r="B156" t="str">
            <v>NAMIBIA</v>
          </cell>
        </row>
        <row r="157">
          <cell r="B157" t="str">
            <v>NAURU</v>
          </cell>
        </row>
        <row r="158">
          <cell r="B158" t="str">
            <v>NEPAL</v>
          </cell>
        </row>
        <row r="159">
          <cell r="B159" t="str">
            <v>NETHERLANDS</v>
          </cell>
        </row>
        <row r="160">
          <cell r="B160" t="str">
            <v>NEW CALEDONIA</v>
          </cell>
        </row>
        <row r="161">
          <cell r="B161" t="str">
            <v>NEW ZEALAND</v>
          </cell>
        </row>
        <row r="162">
          <cell r="B162" t="str">
            <v>NICARAGUA</v>
          </cell>
        </row>
        <row r="163">
          <cell r="B163" t="str">
            <v>NIGER</v>
          </cell>
        </row>
        <row r="164">
          <cell r="B164" t="str">
            <v>NIGERIA</v>
          </cell>
        </row>
        <row r="165">
          <cell r="B165" t="str">
            <v>NIUE</v>
          </cell>
        </row>
        <row r="166">
          <cell r="B166" t="str">
            <v>NORFOLK ISLAND</v>
          </cell>
        </row>
        <row r="167">
          <cell r="B167" t="str">
            <v>NORTHERN MARIANA ISLANDS</v>
          </cell>
        </row>
        <row r="168">
          <cell r="B168" t="str">
            <v>NORWAY</v>
          </cell>
        </row>
        <row r="169">
          <cell r="B169" t="str">
            <v>OMAN</v>
          </cell>
        </row>
        <row r="170">
          <cell r="B170" t="str">
            <v>PAKISTAN</v>
          </cell>
        </row>
        <row r="171">
          <cell r="B171" t="str">
            <v>PALAU</v>
          </cell>
        </row>
        <row r="172">
          <cell r="B172" t="str">
            <v>PALESTINE, STATE OF</v>
          </cell>
        </row>
        <row r="173">
          <cell r="B173" t="str">
            <v>PANAMA</v>
          </cell>
        </row>
        <row r="174">
          <cell r="B174" t="str">
            <v>PAPUA NEW GUINEA</v>
          </cell>
        </row>
        <row r="175">
          <cell r="B175" t="str">
            <v>PARAGUAY</v>
          </cell>
        </row>
        <row r="176">
          <cell r="B176" t="str">
            <v>PERU</v>
          </cell>
        </row>
        <row r="177">
          <cell r="B177" t="str">
            <v>PHILIPPINES</v>
          </cell>
        </row>
        <row r="178">
          <cell r="B178" t="str">
            <v>PITCAIRN</v>
          </cell>
        </row>
        <row r="179">
          <cell r="B179" t="str">
            <v>POLAND</v>
          </cell>
        </row>
        <row r="180">
          <cell r="B180" t="str">
            <v>PORTUGAL</v>
          </cell>
        </row>
        <row r="181">
          <cell r="B181" t="str">
            <v>PUERTO RICO</v>
          </cell>
        </row>
        <row r="182">
          <cell r="B182" t="str">
            <v>QATAR</v>
          </cell>
        </row>
        <row r="183">
          <cell r="B183" t="str">
            <v>RÉUNION</v>
          </cell>
        </row>
        <row r="184">
          <cell r="B184" t="str">
            <v>ROMANIA</v>
          </cell>
        </row>
        <row r="185">
          <cell r="B185" t="str">
            <v>RUSSIAN FEDERATION</v>
          </cell>
        </row>
        <row r="186">
          <cell r="B186" t="str">
            <v>RWANDA</v>
          </cell>
        </row>
        <row r="187">
          <cell r="B187" t="str">
            <v>SAINT BARTHÉLEMY</v>
          </cell>
        </row>
        <row r="188">
          <cell r="B188" t="str">
            <v>SAINT HELENA, ASCENSION AND TRISTAN DA CUNHA</v>
          </cell>
        </row>
        <row r="189">
          <cell r="B189" t="str">
            <v>SAINT KITTS AND NEVIS</v>
          </cell>
        </row>
        <row r="190">
          <cell r="B190" t="str">
            <v>SAINT LUCIA</v>
          </cell>
        </row>
        <row r="191">
          <cell r="B191" t="str">
            <v>SAINT MARTIN (FRENCH PART)</v>
          </cell>
        </row>
        <row r="192">
          <cell r="B192" t="str">
            <v>SAINT PIERRE AND MIQUELON</v>
          </cell>
        </row>
        <row r="193">
          <cell r="B193" t="str">
            <v>SAINT VINCENT AND THE GRENADINES</v>
          </cell>
        </row>
        <row r="194">
          <cell r="B194" t="str">
            <v>SAMOA</v>
          </cell>
        </row>
        <row r="195">
          <cell r="B195" t="str">
            <v>SAN MARINO</v>
          </cell>
        </row>
        <row r="196">
          <cell r="B196" t="str">
            <v>SAO TOME AND PRINCIPE</v>
          </cell>
        </row>
        <row r="197">
          <cell r="B197" t="str">
            <v>SAUDI ARABIA</v>
          </cell>
        </row>
        <row r="198">
          <cell r="B198" t="str">
            <v>SENEGAL</v>
          </cell>
        </row>
        <row r="199">
          <cell r="B199" t="str">
            <v>SERBIA</v>
          </cell>
        </row>
        <row r="200">
          <cell r="B200" t="str">
            <v>SEYCHELLES</v>
          </cell>
        </row>
        <row r="201">
          <cell r="B201" t="str">
            <v>SIERRA LEONE</v>
          </cell>
        </row>
        <row r="202">
          <cell r="B202" t="str">
            <v>SINGAPORE</v>
          </cell>
        </row>
        <row r="203">
          <cell r="B203" t="str">
            <v>SINT MAARTEN (DUTCH PART)</v>
          </cell>
        </row>
        <row r="204">
          <cell r="B204" t="str">
            <v>SLOVAKIA</v>
          </cell>
        </row>
        <row r="205">
          <cell r="B205" t="str">
            <v>SLOVENIA</v>
          </cell>
        </row>
        <row r="206">
          <cell r="B206" t="str">
            <v>SOLOMON ISLANDS</v>
          </cell>
        </row>
        <row r="207">
          <cell r="B207" t="str">
            <v>SOMALIA</v>
          </cell>
        </row>
        <row r="208">
          <cell r="B208" t="str">
            <v>SOUTH AFRICA</v>
          </cell>
        </row>
        <row r="209">
          <cell r="B209" t="str">
            <v>SOUTH GEORGIA AND THE SOUTH SANDWICH ISLANDS</v>
          </cell>
        </row>
        <row r="210">
          <cell r="B210" t="str">
            <v>SOUTH SUDAN</v>
          </cell>
        </row>
        <row r="211">
          <cell r="B211" t="str">
            <v>SPAIN</v>
          </cell>
        </row>
        <row r="212">
          <cell r="B212" t="str">
            <v>SRI LANKA</v>
          </cell>
        </row>
        <row r="213">
          <cell r="B213" t="str">
            <v>SUDAN</v>
          </cell>
        </row>
        <row r="214">
          <cell r="B214" t="str">
            <v>SURINAME</v>
          </cell>
        </row>
        <row r="215">
          <cell r="B215" t="str">
            <v>SVALBARD AND JAN MAYEN</v>
          </cell>
        </row>
        <row r="216">
          <cell r="B216" t="str">
            <v>SWEDEN</v>
          </cell>
        </row>
        <row r="217">
          <cell r="B217" t="str">
            <v>SWITZERLAND</v>
          </cell>
        </row>
        <row r="218">
          <cell r="B218" t="str">
            <v>SYRIAN ARAB REPUBLIC</v>
          </cell>
        </row>
        <row r="219">
          <cell r="B219" t="str">
            <v>TAIWAN, PROVINCE OF CHINA</v>
          </cell>
        </row>
        <row r="220">
          <cell r="B220" t="str">
            <v>TAJIKISTAN</v>
          </cell>
        </row>
        <row r="221">
          <cell r="B221" t="str">
            <v>TANZANIA, UNITED REPUBLIC OF</v>
          </cell>
        </row>
        <row r="222">
          <cell r="B222" t="str">
            <v>THAILAND</v>
          </cell>
        </row>
        <row r="223">
          <cell r="B223" t="str">
            <v>TIMOR-LESTE</v>
          </cell>
        </row>
        <row r="224">
          <cell r="B224" t="str">
            <v>TOGO</v>
          </cell>
        </row>
        <row r="225">
          <cell r="B225" t="str">
            <v>TOKELAU</v>
          </cell>
        </row>
        <row r="226">
          <cell r="B226" t="str">
            <v>TONGA</v>
          </cell>
        </row>
        <row r="227">
          <cell r="B227" t="str">
            <v>TRINIDAD AND TOBAGO</v>
          </cell>
        </row>
        <row r="228">
          <cell r="B228" t="str">
            <v>TUNISIA</v>
          </cell>
        </row>
        <row r="229">
          <cell r="B229" t="str">
            <v>TURKEY</v>
          </cell>
        </row>
        <row r="230">
          <cell r="B230" t="str">
            <v>TURKMENISTAN</v>
          </cell>
        </row>
        <row r="231">
          <cell r="B231" t="str">
            <v>TURKS AND CAICOS ISLANDS</v>
          </cell>
        </row>
        <row r="232">
          <cell r="B232" t="str">
            <v>TUVALU</v>
          </cell>
        </row>
        <row r="233">
          <cell r="B233" t="str">
            <v>UGANDA</v>
          </cell>
        </row>
        <row r="234">
          <cell r="B234" t="str">
            <v>UKRAINE</v>
          </cell>
        </row>
        <row r="235">
          <cell r="B235" t="str">
            <v>UNITED ARAB EMIRATES</v>
          </cell>
        </row>
        <row r="236">
          <cell r="B236" t="str">
            <v>UNITED KINGDOM OF GREAT BRITAIN AND NORTHERN IRELAND</v>
          </cell>
        </row>
        <row r="237">
          <cell r="B237" t="str">
            <v>UNITED STATES MINOR OUTLYING ISLANDS</v>
          </cell>
        </row>
        <row r="238">
          <cell r="B238" t="str">
            <v>UNITED STATES OF AMERICA</v>
          </cell>
        </row>
        <row r="239">
          <cell r="B239" t="str">
            <v>URUGUAY</v>
          </cell>
        </row>
        <row r="240">
          <cell r="B240" t="str">
            <v>UZBEKISTAN</v>
          </cell>
        </row>
        <row r="241">
          <cell r="B241" t="str">
            <v>VANUATU</v>
          </cell>
        </row>
        <row r="242">
          <cell r="B242" t="str">
            <v>VENEZUELA (BOLIVARIAN REPUBLIC OF)</v>
          </cell>
        </row>
        <row r="243">
          <cell r="B243" t="str">
            <v>VIET NAM</v>
          </cell>
        </row>
        <row r="244">
          <cell r="B244" t="str">
            <v>VIRGIN ISLANDS (BRITISH)</v>
          </cell>
        </row>
        <row r="245">
          <cell r="B245" t="str">
            <v>VIRGIN ISLANDS (U.S.)</v>
          </cell>
        </row>
        <row r="246">
          <cell r="B246" t="str">
            <v>WALLIS AND FUTUNA</v>
          </cell>
        </row>
        <row r="247">
          <cell r="B247" t="str">
            <v>WESTERN SAHARA *</v>
          </cell>
        </row>
        <row r="248">
          <cell r="B248" t="str">
            <v>YEMEN</v>
          </cell>
        </row>
        <row r="249">
          <cell r="B249" t="str">
            <v>ZAMBIA</v>
          </cell>
        </row>
        <row r="250">
          <cell r="B250" t="str">
            <v>ZIMBABWE</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structions"/>
      <sheetName val="Definitions"/>
      <sheetName val="Declaration"/>
      <sheetName val="Smelter List"/>
      <sheetName val="Checker"/>
      <sheetName val="Product List"/>
      <sheetName val="Smelter Look-up"/>
      <sheetName val="L"/>
      <sheetName val="C"/>
      <sheetName val="SorP"/>
    </sheetNames>
    <sheetDataSet>
      <sheetData sheetId="0"/>
      <sheetData sheetId="1"/>
      <sheetData sheetId="2"/>
      <sheetData sheetId="3"/>
      <sheetData sheetId="4"/>
      <sheetData sheetId="5"/>
      <sheetData sheetId="6"/>
      <sheetData sheetId="7">
        <row r="4">
          <cell r="J4" t="str">
            <v>METAL+Alias</v>
          </cell>
        </row>
        <row r="5">
          <cell r="J5" t="str">
            <v>Gold8853 S.p.A.</v>
          </cell>
        </row>
        <row r="6">
          <cell r="J6" t="str">
            <v>GoldAbington Reldan Metals, LLC</v>
          </cell>
        </row>
        <row r="7">
          <cell r="J7" t="str">
            <v>GoldAdvanced Chemical Company</v>
          </cell>
        </row>
        <row r="8">
          <cell r="J8" t="str">
            <v>GoldAfrican Gold Refinery</v>
          </cell>
        </row>
        <row r="9">
          <cell r="J9" t="str">
            <v>GoldAGR (Perth Mint Australia)</v>
          </cell>
        </row>
        <row r="10">
          <cell r="J10" t="str">
            <v>GoldAGR Mathey</v>
          </cell>
        </row>
        <row r="11">
          <cell r="J11" t="str">
            <v>GoldAida Chemical Industries Co., Ltd.</v>
          </cell>
        </row>
        <row r="12">
          <cell r="J12" t="str">
            <v>GoldAl Etihad Gold LLC</v>
          </cell>
        </row>
        <row r="13">
          <cell r="J13" t="str">
            <v>GoldAl Etihad Gold Refinery DMCC</v>
          </cell>
        </row>
        <row r="14">
          <cell r="J14" t="str">
            <v>GoldAllgemeine Gold-und Silberscheideanstalt A.G.</v>
          </cell>
        </row>
        <row r="15">
          <cell r="J15" t="str">
            <v>GoldAlmalyk Mining and Metallurgical Complex (AMMC)</v>
          </cell>
        </row>
        <row r="16">
          <cell r="J16" t="str">
            <v>GoldAmagasaki Factory, Hyogo Prefecture, Japan</v>
          </cell>
        </row>
        <row r="17">
          <cell r="J17" t="str">
            <v>GoldAngloGold Ashanti Brazil</v>
          </cell>
        </row>
        <row r="18">
          <cell r="J18" t="str">
            <v>GoldAngloGold Ashanti Corrego do Sitio Mineracao</v>
          </cell>
        </row>
        <row r="19">
          <cell r="J19" t="str">
            <v>GoldAngloGold Ashanti Córrego do Sítio Mineração</v>
          </cell>
        </row>
        <row r="20">
          <cell r="J20" t="str">
            <v>GoldAnhui Tongling Nonferrous Metal Mining Co., Ltd.</v>
          </cell>
        </row>
        <row r="21">
          <cell r="J21" t="str">
            <v>GoldANZ (Perth Mint 4N)</v>
          </cell>
        </row>
        <row r="22">
          <cell r="J22" t="str">
            <v>GoldANZ Bank</v>
          </cell>
        </row>
        <row r="23">
          <cell r="J23" t="str">
            <v>GoldArgor-Heraeus S.A.</v>
          </cell>
        </row>
        <row r="24">
          <cell r="J24" t="str">
            <v>GoldAsahi Pretec Corp.</v>
          </cell>
        </row>
        <row r="25">
          <cell r="J25" t="str">
            <v>GoldAsahi Refining Canada Ltd.</v>
          </cell>
        </row>
        <row r="26">
          <cell r="J26" t="str">
            <v>GoldAsahi Refining USA Inc.</v>
          </cell>
        </row>
        <row r="27">
          <cell r="J27" t="str">
            <v>GoldAsaka Riken Co., Ltd.</v>
          </cell>
        </row>
        <row r="28">
          <cell r="J28" t="str">
            <v>GoldATAkulche</v>
          </cell>
        </row>
        <row r="29">
          <cell r="J29" t="str">
            <v>GoldAtasay Kuyumculuk Sanayi Ve Ticaret A.S.</v>
          </cell>
        </row>
        <row r="30">
          <cell r="J30" t="str">
            <v>GoldAU Traders and Refiners</v>
          </cell>
        </row>
        <row r="31">
          <cell r="J31" t="str">
            <v>GoldAugmont Enterprises Private Limited</v>
          </cell>
        </row>
        <row r="32">
          <cell r="J32" t="str">
            <v>GoldAurubis AG</v>
          </cell>
        </row>
        <row r="33">
          <cell r="J33" t="str">
            <v>GoldBALORE REFINERSGA</v>
          </cell>
        </row>
        <row r="34">
          <cell r="J34" t="str">
            <v>GoldBangalore Refinery</v>
          </cell>
        </row>
        <row r="35">
          <cell r="J35" t="str">
            <v>GoldBangalore Refinery Pvt Ltd</v>
          </cell>
        </row>
        <row r="36">
          <cell r="J36" t="str">
            <v>GoldBangko Sentral ng Pilipinas (Central Bank of the Philippines)</v>
          </cell>
        </row>
        <row r="37">
          <cell r="J37" t="str">
            <v>GoldBoliden AB</v>
          </cell>
        </row>
        <row r="38">
          <cell r="J38" t="str">
            <v>GoldC. Hafner GmbH + Co. KG</v>
          </cell>
        </row>
        <row r="39">
          <cell r="J39" t="str">
            <v>GoldC.I Metales Procesados Industriales SAS</v>
          </cell>
        </row>
        <row r="40">
          <cell r="J40" t="str">
            <v>GoldCaridad</v>
          </cell>
        </row>
        <row r="41">
          <cell r="J41" t="str">
            <v>GoldCCR</v>
          </cell>
        </row>
        <row r="42">
          <cell r="J42" t="str">
            <v>GoldCCR</v>
          </cell>
        </row>
        <row r="43">
          <cell r="J43" t="str">
            <v>GoldCCR Refinery - Glencore Canada Corporation</v>
          </cell>
        </row>
        <row r="44">
          <cell r="J44" t="str">
            <v>GoldCCR Refinery - Glencore Canada Corporation</v>
          </cell>
        </row>
        <row r="45">
          <cell r="J45" t="str">
            <v>GoldCendres + M?taux SA</v>
          </cell>
        </row>
        <row r="46">
          <cell r="J46" t="str">
            <v>GoldCendres + Metaux S.A.</v>
          </cell>
        </row>
        <row r="47">
          <cell r="J47" t="str">
            <v>GoldCendres + Métaux S.A.</v>
          </cell>
        </row>
        <row r="48">
          <cell r="J48" t="str">
            <v>GoldCentral Bank of the Philippines Gold Refinery &amp; Mint</v>
          </cell>
        </row>
        <row r="49">
          <cell r="J49" t="str">
            <v>GoldCGR Metalloys Pvt Ltd.</v>
          </cell>
        </row>
        <row r="50">
          <cell r="J50" t="str">
            <v>GoldCHALCO Yunnan Copper Co. Ltd.</v>
          </cell>
        </row>
        <row r="51">
          <cell r="J51" t="str">
            <v>GoldChimet S.p.A.</v>
          </cell>
        </row>
        <row r="52">
          <cell r="J52" t="str">
            <v>GoldChina Henan Zhongyuan Gold Smelter</v>
          </cell>
        </row>
        <row r="53">
          <cell r="J53" t="str">
            <v>GoldChina's Shandong Gold Mining Co., Ltd</v>
          </cell>
        </row>
        <row r="54">
          <cell r="J54" t="str">
            <v>GoldChugai Mining</v>
          </cell>
        </row>
        <row r="55">
          <cell r="J55" t="str">
            <v>GoldDaye Non-Ferrous Metals Mining Ltd.</v>
          </cell>
        </row>
        <row r="56">
          <cell r="J56" t="str">
            <v>GoldDEGUSSA</v>
          </cell>
        </row>
        <row r="57">
          <cell r="J57" t="str">
            <v>GoldDegussa Sonne / Mond Goldhandel GmbH</v>
          </cell>
        </row>
        <row r="58">
          <cell r="J58" t="str">
            <v>GoldDijllah Gold Refinery FZC</v>
          </cell>
        </row>
        <row r="59">
          <cell r="J59" t="str">
            <v>GoldDo Sung Corporation</v>
          </cell>
        </row>
        <row r="60">
          <cell r="J60" t="str">
            <v>GoldDoduco</v>
          </cell>
        </row>
        <row r="61">
          <cell r="J61" t="str">
            <v>GoldDODUCO Contacts and Refining GmbH</v>
          </cell>
        </row>
        <row r="62">
          <cell r="J62" t="str">
            <v>GoldDosung metal</v>
          </cell>
        </row>
        <row r="63">
          <cell r="J63" t="str">
            <v>GoldDowa</v>
          </cell>
        </row>
        <row r="64">
          <cell r="J64" t="str">
            <v>GoldDowa Kogyo k.k.</v>
          </cell>
        </row>
        <row r="65">
          <cell r="J65" t="str">
            <v>GoldDowa Metalmine Co. Ltd</v>
          </cell>
        </row>
        <row r="66">
          <cell r="J66" t="str">
            <v>GoldDowa Metals &amp; Mining Co. Ltd</v>
          </cell>
        </row>
        <row r="67">
          <cell r="J67" t="str">
            <v>GoldDS PRETECH Co., Ltd.</v>
          </cell>
        </row>
        <row r="68">
          <cell r="J68" t="str">
            <v>GoldDSC (Do Sung Corporation)</v>
          </cell>
        </row>
        <row r="69">
          <cell r="J69" t="str">
            <v>GoldEco-System Recycling Co., Ltd. East Plant</v>
          </cell>
        </row>
        <row r="70">
          <cell r="J70" t="str">
            <v>GoldEco-System Recycling Co., Ltd. North Plant</v>
          </cell>
        </row>
        <row r="71">
          <cell r="J71" t="str">
            <v>GoldEco-System Recycling Co., Ltd. West Plant</v>
          </cell>
        </row>
        <row r="72">
          <cell r="J72" t="str">
            <v>GoldEkaterinburg</v>
          </cell>
        </row>
        <row r="73">
          <cell r="J73" t="str">
            <v>GoldEmirates Gold DMCC</v>
          </cell>
        </row>
        <row r="74">
          <cell r="J74" t="str">
            <v>GoldFederal State Unitary Enterprise Moscow Special Processing Plant (FSUE MZSS)</v>
          </cell>
        </row>
        <row r="75">
          <cell r="J75" t="str">
            <v>GoldFidelity Printers and Refiners Ltd.</v>
          </cell>
        </row>
        <row r="76">
          <cell r="J76" t="str">
            <v>GoldFSE Novosibirsk Refinery</v>
          </cell>
        </row>
        <row r="77">
          <cell r="J77" t="str">
            <v>GoldFujairah Gold FZC</v>
          </cell>
        </row>
        <row r="78">
          <cell r="J78" t="str">
            <v>GoldFujian Zijin mining stock company gold smelter</v>
          </cell>
        </row>
        <row r="79">
          <cell r="J79" t="str">
            <v>GoldGCC Gujrat Gold Centre Pvt. Ltd.</v>
          </cell>
        </row>
        <row r="80">
          <cell r="J80" t="str">
            <v>GoldGeib Refining Corporation</v>
          </cell>
        </row>
        <row r="81">
          <cell r="J81" t="str">
            <v>GoldGold Coast Refinery</v>
          </cell>
        </row>
        <row r="82">
          <cell r="J82" t="str">
            <v>GoldGold Mining in Shandong (Laizhou) Limited Company</v>
          </cell>
        </row>
        <row r="83">
          <cell r="J83" t="str">
            <v>GoldGold Refinery of Zijin Mining Group Co., Ltd.</v>
          </cell>
        </row>
        <row r="84">
          <cell r="J84" t="str">
            <v>GoldGreat Wall Precious Metals Co,. LTD.</v>
          </cell>
        </row>
        <row r="85">
          <cell r="J85" t="str">
            <v>GoldGreat Wall Precious Metals Co., Ltd. of CBPM</v>
          </cell>
        </row>
        <row r="86">
          <cell r="J86" t="str">
            <v>GoldGuangdong Gaoyao Co</v>
          </cell>
        </row>
        <row r="87">
          <cell r="J87" t="str">
            <v>GoldGuangdong Jinding Gold Limited</v>
          </cell>
        </row>
        <row r="88">
          <cell r="J88" t="str">
            <v>GoldGujarat Gold Centre</v>
          </cell>
        </row>
        <row r="89">
          <cell r="J89" t="str">
            <v>GoldGuoda Safina High-Tech Environmental Refinery Co., Ltd.</v>
          </cell>
        </row>
        <row r="90">
          <cell r="J90" t="str">
            <v>GoldHangzhou Fuchunjiang Smelting Co., Ltd.</v>
          </cell>
        </row>
        <row r="91">
          <cell r="J91" t="str">
            <v>GoldHeeSung Metal Ltd.</v>
          </cell>
        </row>
        <row r="92">
          <cell r="J92" t="str">
            <v>GoldHeimerle + Meule GmbH</v>
          </cell>
        </row>
        <row r="93">
          <cell r="J93" t="str">
            <v>GoldHenan Zhongyuan Gold Refinery Co., Ltd.</v>
          </cell>
        </row>
        <row r="94">
          <cell r="J94" t="str">
            <v>GoldHenan Zhongyuan Gold Smelter of Zhongjin Gold Co. Ltd.</v>
          </cell>
        </row>
        <row r="95">
          <cell r="J95" t="str">
            <v>GoldHenan Zhongyuan Gold Smelter of Zhongjin Gold Corporation Limited</v>
          </cell>
        </row>
        <row r="96">
          <cell r="J96" t="str">
            <v>GoldHeraeus Ltd. Hong Kong</v>
          </cell>
        </row>
        <row r="97">
          <cell r="J97" t="str">
            <v>GoldHeraeus Metals Hong Kong Ltd.</v>
          </cell>
        </row>
        <row r="98">
          <cell r="J98" t="str">
            <v>GoldHeraeus Precious Metals GmbH &amp; Co. KG</v>
          </cell>
        </row>
        <row r="99">
          <cell r="J99" t="str">
            <v>GoldHunan Chenzhou Mining Co., Ltd.</v>
          </cell>
        </row>
        <row r="100">
          <cell r="J100" t="str">
            <v>GoldHunan Chenzhou Mining Group Co., Ltd.</v>
          </cell>
        </row>
        <row r="101">
          <cell r="J101" t="str">
            <v>GoldHunan Chenzhou Mining Industry Co. Ltd.</v>
          </cell>
        </row>
        <row r="102">
          <cell r="J102" t="str">
            <v>GoldHunan Guiyang yinxing Nonferrous Smelting Co., Ltd.</v>
          </cell>
        </row>
        <row r="103">
          <cell r="J103" t="str">
            <v>GoldHunan Yu Teng Non-Ferrous Metals Co., Ltd.</v>
          </cell>
        </row>
        <row r="104">
          <cell r="J104" t="str">
            <v>GoldHwaSeong CJ CO., LTD.</v>
          </cell>
        </row>
        <row r="105">
          <cell r="J105" t="str">
            <v>GoldInner Mongolia Qiankun Gold and Silver Refinery Share Co., Ltd.</v>
          </cell>
        </row>
        <row r="106">
          <cell r="J106" t="str">
            <v>GoldInternational Precious Metal Refiners</v>
          </cell>
        </row>
        <row r="107">
          <cell r="J107" t="str">
            <v>GoldIshifuku Metal Industry Co., Ltd.</v>
          </cell>
        </row>
        <row r="108">
          <cell r="J108" t="str">
            <v>GoldIstanbul Gold Refinery</v>
          </cell>
        </row>
        <row r="109">
          <cell r="J109" t="str">
            <v>GoldItalpreziosi</v>
          </cell>
        </row>
        <row r="110">
          <cell r="J110" t="str">
            <v>GoldJALAN &amp; Company</v>
          </cell>
        </row>
        <row r="111">
          <cell r="J111" t="str">
            <v>GoldJapan Mint</v>
          </cell>
        </row>
        <row r="112">
          <cell r="J112" t="str">
            <v>GoldJCC</v>
          </cell>
        </row>
        <row r="113">
          <cell r="J113" t="str">
            <v>GoldJiangxi Copper Co., Ltd.</v>
          </cell>
        </row>
        <row r="114">
          <cell r="J114" t="str">
            <v>GoldJohnson Matthey Canada</v>
          </cell>
        </row>
        <row r="115">
          <cell r="J115" t="str">
            <v>GoldJohnson Matthey Inc.</v>
          </cell>
        </row>
        <row r="116">
          <cell r="J116" t="str">
            <v>GoldJohnson Matthey Inc. (USA)</v>
          </cell>
        </row>
        <row r="117">
          <cell r="J117" t="str">
            <v>GoldJohnson Matthey Limited</v>
          </cell>
        </row>
        <row r="118">
          <cell r="J118" t="str">
            <v>GoldJSC Ekaterinburg Non-Ferrous Metal Processing Plant</v>
          </cell>
        </row>
        <row r="119">
          <cell r="J119" t="str">
            <v>GoldJSC Uralelectromed</v>
          </cell>
        </row>
        <row r="120">
          <cell r="J120" t="str">
            <v>GoldJX Nippon Mining &amp; Metals Co., Ltd.</v>
          </cell>
        </row>
        <row r="121">
          <cell r="J121" t="str">
            <v>GoldKaloti Precious Metals</v>
          </cell>
        </row>
        <row r="122">
          <cell r="J122" t="str">
            <v>GoldKazakhmys Smelting LLC</v>
          </cell>
        </row>
        <row r="123">
          <cell r="J123" t="str">
            <v>GoldKazzinc</v>
          </cell>
        </row>
        <row r="124">
          <cell r="J124" t="str">
            <v>GoldKennecott Utah Copper LLC</v>
          </cell>
        </row>
        <row r="125">
          <cell r="J125" t="str">
            <v>GoldKGHM Polska Miedz S.A.</v>
          </cell>
        </row>
        <row r="126">
          <cell r="J126" t="str">
            <v>GoldKGHM Polska Miedz Spolka Akcyjna</v>
          </cell>
        </row>
        <row r="127">
          <cell r="J127" t="str">
            <v>GoldKGHM Polska Miedź Spółka Akcyjna</v>
          </cell>
        </row>
        <row r="128">
          <cell r="J128" t="str">
            <v>GoldKojima Chemicals Co., Ltd.</v>
          </cell>
        </row>
        <row r="129">
          <cell r="J129" t="str">
            <v>GoldKojima Kagaku Yakuhin Co., Ltd</v>
          </cell>
        </row>
        <row r="130">
          <cell r="J130" t="str">
            <v>GoldKombinat Gorniczo Hutniczy Miedz Polska Miedz S.A.</v>
          </cell>
        </row>
        <row r="131">
          <cell r="J131" t="str">
            <v>GoldKorea Zinc Co., Ltd.</v>
          </cell>
        </row>
        <row r="132">
          <cell r="J132" t="str">
            <v>GoldKUC</v>
          </cell>
        </row>
        <row r="133">
          <cell r="J133" t="str">
            <v>GoldKundan Care Products Ltd.</v>
          </cell>
        </row>
        <row r="134">
          <cell r="J134" t="str">
            <v>GoldKyrgyzaltyn JSC</v>
          </cell>
        </row>
        <row r="135">
          <cell r="J135" t="str">
            <v>GoldKyshtym Copper-Electrolytic Plant ZAO</v>
          </cell>
        </row>
        <row r="136">
          <cell r="J136" t="str">
            <v>GoldLa Caridad</v>
          </cell>
        </row>
        <row r="137">
          <cell r="J137" t="str">
            <v>GoldLAIZHOU SHANDONG</v>
          </cell>
        </row>
        <row r="138">
          <cell r="J138" t="str">
            <v>GoldL'azurde Company For Jewelry</v>
          </cell>
        </row>
        <row r="139">
          <cell r="J139" t="str">
            <v>GoldLinBao Gold Mining</v>
          </cell>
        </row>
        <row r="140">
          <cell r="J140" t="str">
            <v>GoldLingbao Gold Co., Ltd.</v>
          </cell>
        </row>
        <row r="141">
          <cell r="J141" t="str">
            <v>GoldLingbao Jinyuan Tonghui Refinery Co., Ltd.</v>
          </cell>
        </row>
        <row r="142">
          <cell r="J142" t="str">
            <v>GoldL'Orfebre S.A.</v>
          </cell>
        </row>
        <row r="143">
          <cell r="J143" t="str">
            <v>GoldLS-NIKKO Copper Inc.</v>
          </cell>
        </row>
        <row r="144">
          <cell r="J144" t="str">
            <v>GoldLT Metal Ltd.</v>
          </cell>
        </row>
        <row r="145">
          <cell r="J145" t="str">
            <v>GoldLuoyang Zijin Yinhui Gold Refinery Co., Ltd.</v>
          </cell>
        </row>
        <row r="146">
          <cell r="J146" t="str">
            <v>GoldLuoyang Zijin Yinhui Gold Smelting</v>
          </cell>
        </row>
        <row r="147">
          <cell r="J147" t="str">
            <v>GoldLuoyang Zijin Yinhui Metal Smelt Co Ltd</v>
          </cell>
        </row>
        <row r="148">
          <cell r="J148" t="str">
            <v>GoldMarsam Metals</v>
          </cell>
        </row>
        <row r="149">
          <cell r="J149" t="str">
            <v>GoldMaterion</v>
          </cell>
        </row>
        <row r="150">
          <cell r="J150" t="str">
            <v>GoldMatsuda Sangyo Co., Ltd.</v>
          </cell>
        </row>
        <row r="151">
          <cell r="J151" t="str">
            <v>GoldMEM(Sumitomo Group)</v>
          </cell>
        </row>
        <row r="152">
          <cell r="J152" t="str">
            <v>GoldMetal?rgica Met-Mex Pe?oles, S.A. de C.V</v>
          </cell>
        </row>
        <row r="153">
          <cell r="J153" t="str">
            <v>GoldMetallurgie Hoboken Overpelt</v>
          </cell>
        </row>
        <row r="154">
          <cell r="J154" t="str">
            <v>GoldMetalor Switzerland</v>
          </cell>
        </row>
        <row r="155">
          <cell r="J155" t="str">
            <v>GoldMetalor Technologies (Hong Kong) Ltd.</v>
          </cell>
        </row>
        <row r="156">
          <cell r="J156" t="str">
            <v>GoldMetalor Technologies (Singapore) Pte., Ltd.</v>
          </cell>
        </row>
        <row r="157">
          <cell r="J157" t="str">
            <v>GoldMetalor Technologies (Suzhou) Ltd.</v>
          </cell>
        </row>
        <row r="158">
          <cell r="J158" t="str">
            <v>GoldMetalor Technologies S.A.</v>
          </cell>
        </row>
        <row r="159">
          <cell r="J159" t="str">
            <v>GoldMetalor USA Refining Corporation</v>
          </cell>
        </row>
        <row r="160">
          <cell r="J160" t="str">
            <v>GoldMetalurgica Met-Mex Penoles S.A. De C.V.</v>
          </cell>
        </row>
        <row r="161">
          <cell r="J161" t="str">
            <v>GoldMetalúrgica Met-Mex Peñoles S.A. De C.V.</v>
          </cell>
        </row>
        <row r="162">
          <cell r="J162" t="str">
            <v>GoldMet-Mex Pe?oles, S.A.</v>
          </cell>
        </row>
        <row r="163">
          <cell r="J163" t="str">
            <v>GoldMet-Mex Penoles, S.A.</v>
          </cell>
        </row>
        <row r="164">
          <cell r="J164" t="str">
            <v>GoldMitsubishi Materials Corporation</v>
          </cell>
        </row>
        <row r="165">
          <cell r="J165" t="str">
            <v>GoldMitsui Kinzoku Co., Ltd.</v>
          </cell>
        </row>
        <row r="166">
          <cell r="J166" t="str">
            <v>GoldMitsui Mining and Smelting Co., Ltd.</v>
          </cell>
        </row>
        <row r="167">
          <cell r="J167" t="str">
            <v>GoldMMTC-PAMP India Pvt., Ltd.</v>
          </cell>
        </row>
        <row r="168">
          <cell r="J168" t="str">
            <v>GoldModeltech Sdn Bhd</v>
          </cell>
        </row>
        <row r="169">
          <cell r="J169" t="str">
            <v>GoldMorris and Watson</v>
          </cell>
        </row>
        <row r="170">
          <cell r="J170" t="str">
            <v>GoldMoscow Special Alloys Processing Plant</v>
          </cell>
        </row>
        <row r="171">
          <cell r="J171" t="str">
            <v>GoldNadir Metal Rafineri San. Ve Tic. A.S.</v>
          </cell>
        </row>
        <row r="172">
          <cell r="J172" t="str">
            <v>GoldNadir Metal Rafineri San. Ve Tic. A.Ş.</v>
          </cell>
        </row>
        <row r="173">
          <cell r="J173" t="str">
            <v>GoldNavoi Mining and Metallurgical Combinat</v>
          </cell>
        </row>
        <row r="174">
          <cell r="J174" t="str">
            <v>GoldNH Recytech Company</v>
          </cell>
        </row>
        <row r="175">
          <cell r="J175" t="str">
            <v>GoldNihon Material Co., Ltd.</v>
          </cell>
        </row>
        <row r="176">
          <cell r="J176" t="str">
            <v>GoldNiihama Toyo Smelter &amp; Refinery</v>
          </cell>
        </row>
        <row r="177">
          <cell r="J177" t="str">
            <v>GoldNorddeutsche Affinererie AG</v>
          </cell>
        </row>
        <row r="178">
          <cell r="J178" t="str">
            <v>GoldOgussa Osterreichische Gold- und Silber-Scheideanstalt GmbH</v>
          </cell>
        </row>
        <row r="179">
          <cell r="J179" t="str">
            <v>GoldÖgussa Österreichische Gold- und Silber-Scheideanstalt GmbH</v>
          </cell>
        </row>
        <row r="180">
          <cell r="J180" t="str">
            <v>GoldOhura Precious Metal Industry Co., Ltd.</v>
          </cell>
        </row>
        <row r="181">
          <cell r="J181" t="str">
            <v>GoldOJSC "The Gulidov Krasnoyarsk Non-Ferrous Metals Plant" (OJSC Krastsvetmet)</v>
          </cell>
        </row>
        <row r="182">
          <cell r="J182" t="str">
            <v>GoldOJSC Krastsvetmet</v>
          </cell>
        </row>
        <row r="183">
          <cell r="J183" t="str">
            <v>GoldOJSC Novosibirsk Refinery</v>
          </cell>
        </row>
        <row r="184">
          <cell r="J184" t="str">
            <v>GoldPAMP S.A.</v>
          </cell>
        </row>
        <row r="185">
          <cell r="J185" t="str">
            <v>GoldPan Pacific Copper Co Ltd.</v>
          </cell>
        </row>
        <row r="186">
          <cell r="J186" t="str">
            <v>GoldPease &amp; Curren</v>
          </cell>
        </row>
        <row r="187">
          <cell r="J187" t="str">
            <v>GoldPenglai Penggang Gold Industry Co., Ltd.</v>
          </cell>
        </row>
        <row r="188">
          <cell r="J188" t="str">
            <v>GoldPerth Mint</v>
          </cell>
        </row>
        <row r="189">
          <cell r="J189" t="str">
            <v>GoldPerth Mint (ANZ)</v>
          </cell>
        </row>
        <row r="190">
          <cell r="J190" t="str">
            <v>GoldPlanta Recuperadora de Metales SpA</v>
          </cell>
        </row>
        <row r="191">
          <cell r="J191" t="str">
            <v>GoldPrioksky Plant of Non-Ferrous Metals</v>
          </cell>
        </row>
        <row r="192">
          <cell r="J192" t="str">
            <v>GoldProduits Artistiques de Métaux</v>
          </cell>
        </row>
        <row r="193">
          <cell r="J193" t="str">
            <v>GoldPT Aneka Tambang (Persero) Tbk</v>
          </cell>
        </row>
        <row r="194">
          <cell r="J194" t="str">
            <v>GoldPX Precinox S.A.</v>
          </cell>
        </row>
        <row r="195">
          <cell r="J195" t="str">
            <v>GoldPX Précinox S.A.</v>
          </cell>
        </row>
        <row r="196">
          <cell r="J196" t="str">
            <v>GoldQG Refining, LLC</v>
          </cell>
        </row>
        <row r="197">
          <cell r="J197" t="str">
            <v>GoldRand Refinery (Pty) Ltd.</v>
          </cell>
        </row>
        <row r="198">
          <cell r="J198" t="str">
            <v>GoldRefinery LS-Nikko Copper Inc.</v>
          </cell>
        </row>
        <row r="199">
          <cell r="J199" t="str">
            <v>GoldRefinery of Seemine Gold Co., Ltd.</v>
          </cell>
        </row>
        <row r="200">
          <cell r="J200" t="str">
            <v>GoldRemondis Argentia B.V.</v>
          </cell>
        </row>
        <row r="201">
          <cell r="J201" t="str">
            <v>GoldREMONDIS PMR B.V.</v>
          </cell>
        </row>
        <row r="202">
          <cell r="J202" t="str">
            <v>GoldRoyal Canadian Mint</v>
          </cell>
        </row>
        <row r="203">
          <cell r="J203" t="str">
            <v>GoldSAAMP</v>
          </cell>
        </row>
        <row r="204">
          <cell r="J204" t="str">
            <v>GoldSabin Metal Corp.</v>
          </cell>
        </row>
        <row r="205">
          <cell r="J205" t="str">
            <v>GoldSafimet S.p.A</v>
          </cell>
        </row>
        <row r="206">
          <cell r="J206" t="str">
            <v>GoldSAFINA A.S.</v>
          </cell>
        </row>
        <row r="207">
          <cell r="J207" t="str">
            <v>GoldSaganoseki Smelter &amp; Refinery</v>
          </cell>
        </row>
        <row r="208">
          <cell r="J208" t="str">
            <v>GoldSai Refinery</v>
          </cell>
        </row>
        <row r="209">
          <cell r="J209" t="str">
            <v>GoldSamdok Metal</v>
          </cell>
        </row>
        <row r="210">
          <cell r="J210" t="str">
            <v>GoldSamduck Precious Metals</v>
          </cell>
        </row>
        <row r="211">
          <cell r="J211" t="str">
            <v>GoldSamwon Metals Corp.</v>
          </cell>
        </row>
        <row r="212">
          <cell r="J212" t="str">
            <v>GoldSAXONIA Edelmetalle GmbH</v>
          </cell>
        </row>
        <row r="213">
          <cell r="J213" t="str">
            <v>GoldSD (Samdok) Metal</v>
          </cell>
        </row>
        <row r="214">
          <cell r="J214" t="str">
            <v>GoldSEMPSA Joyeria Plateria S.A.</v>
          </cell>
        </row>
        <row r="215">
          <cell r="J215" t="str">
            <v>GoldSEMPSA Joyería Platería S.A.</v>
          </cell>
        </row>
        <row r="216">
          <cell r="J216" t="str">
            <v>GoldSempsa JP (Cookson Sempsa)</v>
          </cell>
        </row>
        <row r="217">
          <cell r="J217" t="str">
            <v>GoldShandong Gold Mine(Laizhou) Smelter Co., Ltd.</v>
          </cell>
        </row>
        <row r="218">
          <cell r="J218" t="str">
            <v>GoldShandong Guoda Gold Co., Ltd.</v>
          </cell>
        </row>
        <row r="219">
          <cell r="J219" t="str">
            <v>GoldShandong Humon Smelting Co., Ltd.</v>
          </cell>
        </row>
        <row r="220">
          <cell r="J220" t="str">
            <v>GoldShandong middlings JinYe group Co., LTD</v>
          </cell>
        </row>
        <row r="221">
          <cell r="J221" t="str">
            <v>GoldShandong Tarzan Bio-Gold Industry Co., Ltd.</v>
          </cell>
        </row>
        <row r="222">
          <cell r="J222" t="str">
            <v>GoldShandong Tiancheng Biological Gold Industrial Co., Ltd.</v>
          </cell>
        </row>
        <row r="223">
          <cell r="J223" t="str">
            <v>GoldShandong Zhaojin Gold &amp; Silver Refinery Co., Ltd.</v>
          </cell>
        </row>
        <row r="224">
          <cell r="J224" t="str">
            <v>GoldShangdong Gold (Laizhou)</v>
          </cell>
        </row>
        <row r="225">
          <cell r="J225" t="str">
            <v>GoldShirpur Gold Refinery Ltd.</v>
          </cell>
        </row>
        <row r="226">
          <cell r="J226" t="str">
            <v>GoldShonan Plant Tanaka Kikinzoku</v>
          </cell>
        </row>
        <row r="227">
          <cell r="J227" t="str">
            <v>GoldShyolkovsky</v>
          </cell>
        </row>
        <row r="228">
          <cell r="J228" t="str">
            <v>GoldSichuan Tianze Precious Metals Co., Ltd.</v>
          </cell>
        </row>
        <row r="229">
          <cell r="J229" t="str">
            <v>GoldSingapore Tanaka</v>
          </cell>
        </row>
        <row r="230">
          <cell r="J230" t="str">
            <v>GoldSingway Technology Co., Ltd.</v>
          </cell>
        </row>
        <row r="231">
          <cell r="J231" t="str">
            <v>GoldSMM</v>
          </cell>
        </row>
        <row r="232">
          <cell r="J232" t="str">
            <v>GoldSOE Shyolkovsky Factory of Secondary Precious Metals</v>
          </cell>
        </row>
        <row r="233">
          <cell r="J233" t="str">
            <v>GoldSolar Applied Materials Technology Corp.</v>
          </cell>
        </row>
        <row r="234">
          <cell r="J234" t="str">
            <v>GoldSOLAR CHEMICALAPPLIED MATERIALS TECHNOLOGY (KUN SHAN)</v>
          </cell>
        </row>
        <row r="235">
          <cell r="J235" t="str">
            <v>GoldSolartech</v>
          </cell>
        </row>
        <row r="236">
          <cell r="J236" t="str">
            <v>GoldSovereign Metals</v>
          </cell>
        </row>
        <row r="237">
          <cell r="J237" t="str">
            <v>GoldState Research Institute Center for Physical Sciences and Technology</v>
          </cell>
        </row>
        <row r="238">
          <cell r="J238" t="str">
            <v>GoldSudan Gold Refinery</v>
          </cell>
        </row>
        <row r="239">
          <cell r="J239" t="str">
            <v>GoldSumitomo Kinzoku Kozan K.K.</v>
          </cell>
        </row>
        <row r="240">
          <cell r="J240" t="str">
            <v>GoldSumitomo Metal Mining Co., Ltd.</v>
          </cell>
        </row>
        <row r="241">
          <cell r="J241" t="str">
            <v>GoldSungEel HiMetal Co., Ltd.</v>
          </cell>
        </row>
        <row r="242">
          <cell r="J242" t="str">
            <v>GoldSungEel HiTech</v>
          </cell>
        </row>
        <row r="243">
          <cell r="J243" t="str">
            <v>GoldT.C.A S.p.A</v>
          </cell>
        </row>
        <row r="244">
          <cell r="J244" t="str">
            <v>GoldTakehara Refinery</v>
          </cell>
        </row>
        <row r="245">
          <cell r="J245" t="str">
            <v>GoldTamano Smelter</v>
          </cell>
        </row>
        <row r="246">
          <cell r="J246" t="str">
            <v>GoldTanaka Denshi Kogyo K.K</v>
          </cell>
        </row>
        <row r="247">
          <cell r="J247" t="str">
            <v>GoldTanaka Electronics (Hong Kong) Pte. Ltd.</v>
          </cell>
        </row>
        <row r="248">
          <cell r="J248" t="str">
            <v>GoldTANAKA Electronics (Malaysia) SDN. BHD.</v>
          </cell>
        </row>
        <row r="249">
          <cell r="J249" t="str">
            <v>GoldTanaka Electronics (Singapore) Pte. Ltd.</v>
          </cell>
        </row>
        <row r="250">
          <cell r="J250" t="str">
            <v>GoldTanaka Kikinzoku International</v>
          </cell>
        </row>
        <row r="251">
          <cell r="J251" t="str">
            <v>GoldTanaka Kikinzoku Kogyo K.K</v>
          </cell>
        </row>
        <row r="252">
          <cell r="J252" t="str">
            <v>GoldTanaka Kikinzoku Kogyo K.K.</v>
          </cell>
        </row>
        <row r="253">
          <cell r="J253" t="str">
            <v>GoldTanaka Precious Metals</v>
          </cell>
        </row>
        <row r="254">
          <cell r="J254" t="str">
            <v>GoldThe Great Wall Gold and Silver Refinery of China</v>
          </cell>
        </row>
        <row r="255">
          <cell r="J255" t="str">
            <v>GoldThe Perth Mint</v>
          </cell>
        </row>
        <row r="256">
          <cell r="J256" t="str">
            <v>GoldThe Refinery of Shandong Gold Mining Co., Ltd.</v>
          </cell>
        </row>
        <row r="257">
          <cell r="J257" t="str">
            <v>GoldTokuriki Honten Co., Ltd.</v>
          </cell>
        </row>
        <row r="258">
          <cell r="J258" t="str">
            <v>GoldTongling Nonferrous Metals Group Co., Ltd.</v>
          </cell>
        </row>
        <row r="259">
          <cell r="J259" t="str">
            <v>GoldTongLing Nonferrous Metals Group Holdings Co., Ltd.</v>
          </cell>
        </row>
        <row r="260">
          <cell r="J260" t="str">
            <v>GoldTony Goetz NV</v>
          </cell>
        </row>
        <row r="261">
          <cell r="J261" t="str">
            <v>GoldTOO Tau-Ken-Altyn</v>
          </cell>
        </row>
        <row r="262">
          <cell r="J262" t="str">
            <v>GoldTorecom</v>
          </cell>
        </row>
        <row r="263">
          <cell r="J263" t="str">
            <v>GoldToyo Smelter &amp; Refinery</v>
          </cell>
        </row>
        <row r="264">
          <cell r="J264" t="str">
            <v>GoldUmicore Brasil Ltda.</v>
          </cell>
        </row>
        <row r="265">
          <cell r="J265" t="str">
            <v>GoldUmicore Precious Metals Refining Hoboken</v>
          </cell>
        </row>
        <row r="266">
          <cell r="J266" t="str">
            <v>GoldUmicore Precious Metals Thailand</v>
          </cell>
        </row>
        <row r="267">
          <cell r="J267" t="str">
            <v>GoldUmicore S.A. Business Unit Precious Metals Refining</v>
          </cell>
        </row>
        <row r="268">
          <cell r="J268" t="str">
            <v>GoldUnited Precious Metal Refining, Inc.</v>
          </cell>
        </row>
        <row r="269">
          <cell r="J269" t="str">
            <v>GoldValcambi S.A.</v>
          </cell>
        </row>
        <row r="270">
          <cell r="J270" t="str">
            <v>GoldWestern Australian Mint (T/a The Perth Mint)</v>
          </cell>
        </row>
        <row r="271">
          <cell r="J271" t="str">
            <v>GoldWIELAND Edelmetalle GmbH</v>
          </cell>
        </row>
        <row r="272">
          <cell r="J272" t="str">
            <v>GoldWilliams Advanced Materials</v>
          </cell>
        </row>
        <row r="273">
          <cell r="J273" t="str">
            <v>GoldXstrata</v>
          </cell>
        </row>
        <row r="274">
          <cell r="J274" t="str">
            <v>GoldXstrata</v>
          </cell>
        </row>
        <row r="275">
          <cell r="J275" t="str">
            <v>GoldYamakin Co., Ltd.</v>
          </cell>
        </row>
        <row r="276">
          <cell r="J276" t="str">
            <v>GoldYamamoto Precious Co., Ltd.</v>
          </cell>
        </row>
        <row r="277">
          <cell r="J277" t="str">
            <v>GoldYamamoto Precious Metal Co., Ltd.</v>
          </cell>
        </row>
        <row r="278">
          <cell r="J278" t="str">
            <v>GoldYamamoto Precision Metals</v>
          </cell>
        </row>
        <row r="279">
          <cell r="J279" t="str">
            <v>GoldYantai NUS Safina tech environmental Refinery Co. Ltd.</v>
          </cell>
        </row>
        <row r="280">
          <cell r="J280" t="str">
            <v>GoldYokohama Metal Co., Ltd.</v>
          </cell>
        </row>
        <row r="281">
          <cell r="J281" t="str">
            <v>GoldYunnan Copper Industry Co., Ltd.</v>
          </cell>
        </row>
        <row r="282">
          <cell r="J282" t="str">
            <v>GoldZhao Jin Mining Industry Co Ltd</v>
          </cell>
        </row>
        <row r="283">
          <cell r="J283" t="str">
            <v>GoldZhao Yuan Gold Mine</v>
          </cell>
        </row>
        <row r="284">
          <cell r="J284" t="str">
            <v>GoldZhao Yuan Gold Smelter of ZhongJin</v>
          </cell>
        </row>
        <row r="285">
          <cell r="J285" t="str">
            <v>GoldZhao Yuan Jin Kuang</v>
          </cell>
        </row>
        <row r="286">
          <cell r="J286" t="str">
            <v>GoldZhaojin Mining Industry Co., Ltd.</v>
          </cell>
        </row>
        <row r="287">
          <cell r="J287" t="str">
            <v>Goldzhaojinjinyinyelian</v>
          </cell>
        </row>
        <row r="288">
          <cell r="J288" t="str">
            <v>GoldZhaoyuan Gold Group</v>
          </cell>
        </row>
        <row r="289">
          <cell r="J289" t="str">
            <v>GoldZhongjin Gold Corporation Limited</v>
          </cell>
        </row>
        <row r="290">
          <cell r="J290" t="str">
            <v>GoldZhongyuan Gold Smelter of Zhongjin Gold Corporation</v>
          </cell>
        </row>
        <row r="291">
          <cell r="J291" t="str">
            <v>GoldZijin Kuang Ye Refinery</v>
          </cell>
        </row>
        <row r="292">
          <cell r="J292" t="str">
            <v>GoldZijin Mining Industry Corporation</v>
          </cell>
        </row>
        <row r="293">
          <cell r="J293" t="str">
            <v>GoldSmelter not listed</v>
          </cell>
        </row>
        <row r="294">
          <cell r="J294" t="str">
            <v>GoldSmelter not yet identified</v>
          </cell>
        </row>
        <row r="295">
          <cell r="J295" t="str">
            <v>TantalumAsaka Riken Co., Ltd.</v>
          </cell>
        </row>
        <row r="296">
          <cell r="J296" t="str">
            <v>TantalumChangsha South Tantalum Niobium Co., Ltd.</v>
          </cell>
        </row>
        <row r="297">
          <cell r="J297" t="str">
            <v>TantalumChangsha Southern</v>
          </cell>
        </row>
        <row r="298">
          <cell r="J298" t="str">
            <v>TantalumCP Metals Inc.</v>
          </cell>
        </row>
        <row r="299">
          <cell r="J299" t="str">
            <v>TantalumD Block Metals, LLC</v>
          </cell>
        </row>
        <row r="300">
          <cell r="J300" t="str">
            <v>TantalumExotech Inc.</v>
          </cell>
        </row>
        <row r="301">
          <cell r="J301" t="str">
            <v>TantalumF &amp; X</v>
          </cell>
        </row>
        <row r="302">
          <cell r="J302" t="str">
            <v>TantalumF&amp;X Electro-Materials Ltd.</v>
          </cell>
        </row>
        <row r="303">
          <cell r="J303" t="str">
            <v>TantalumFIR Metals &amp; Resource Ltd.</v>
          </cell>
        </row>
        <row r="304">
          <cell r="J304" t="str">
            <v>TantalumGlobal Advanced Metals Aizu</v>
          </cell>
        </row>
        <row r="305">
          <cell r="J305" t="str">
            <v>TantalumGlobal Advanced Metals Boyertown</v>
          </cell>
        </row>
        <row r="306">
          <cell r="J306" t="str">
            <v>TantalumGuangdong Zhiyuan New Material Co., Ltd.</v>
          </cell>
        </row>
        <row r="307">
          <cell r="J307" t="str">
            <v>TantalumH.C. Starck Co., Ltd.</v>
          </cell>
        </row>
        <row r="308">
          <cell r="J308" t="str">
            <v>TantalumH.C. Starck Hermsdorf GmbH</v>
          </cell>
        </row>
        <row r="309">
          <cell r="J309" t="str">
            <v>TantalumH.C. Starck Inc.</v>
          </cell>
        </row>
        <row r="310">
          <cell r="J310" t="str">
            <v>TantalumH.C. Starck Ltd.</v>
          </cell>
        </row>
        <row r="311">
          <cell r="J311" t="str">
            <v>TantalumH.C. Starck Smelting GmbH &amp; Co. KG</v>
          </cell>
        </row>
        <row r="312">
          <cell r="J312" t="str">
            <v>TantalumH.C. Starck Tantalum and Niobium GmbH</v>
          </cell>
        </row>
        <row r="313">
          <cell r="J313" t="str">
            <v>TantalumHengyang King Xing Lifeng New Materials Co., Ltd.</v>
          </cell>
        </row>
        <row r="314">
          <cell r="J314" t="str">
            <v>TantalumJiangxi Dinghai Tantalum &amp; Niobium Co., Ltd.</v>
          </cell>
        </row>
        <row r="315">
          <cell r="J315" t="str">
            <v>TantalumJiangxi Tuohong New Raw Material</v>
          </cell>
        </row>
        <row r="316">
          <cell r="J316" t="str">
            <v>TantalumJiuJiang JinXin Nonferrous Metals Co., Ltd.</v>
          </cell>
        </row>
        <row r="317">
          <cell r="J317" t="str">
            <v>TantalumJiujiang Nonferrous Metals Smelting Company Limited</v>
          </cell>
        </row>
        <row r="318">
          <cell r="J318" t="str">
            <v>TantalumJiujiang Tanbre Co., Ltd.</v>
          </cell>
        </row>
        <row r="319">
          <cell r="J319" t="str">
            <v>TantalumJiujiang Zhongao Tantalum &amp; Niobium Co., Ltd.</v>
          </cell>
        </row>
        <row r="320">
          <cell r="J320" t="str">
            <v>TantalumKEMET Blue Metals</v>
          </cell>
        </row>
        <row r="321">
          <cell r="J321" t="str">
            <v>TantalumLSM Brasil S.A.</v>
          </cell>
        </row>
        <row r="322">
          <cell r="J322" t="str">
            <v>TantalumMetallurgical Products India Pvt. Ltd. (MPIL)</v>
          </cell>
        </row>
        <row r="323">
          <cell r="J323" t="str">
            <v>TantalumMetallurgical Products India Pvt., Ltd.</v>
          </cell>
        </row>
        <row r="324">
          <cell r="J324" t="str">
            <v>TantalumMineracao Taboca S.A.</v>
          </cell>
        </row>
        <row r="325">
          <cell r="J325" t="str">
            <v>TantalumMineração Taboca S.A.</v>
          </cell>
        </row>
        <row r="326">
          <cell r="J326" t="str">
            <v>TantalumMineracao Taboca SA</v>
          </cell>
        </row>
        <row r="327">
          <cell r="J327" t="str">
            <v>TantalumMitsui Mining &amp; Smelting</v>
          </cell>
        </row>
        <row r="328">
          <cell r="J328" t="str">
            <v>TantalumMitsui Mining and Smelting Co., Ltd.</v>
          </cell>
        </row>
        <row r="329">
          <cell r="J329" t="str">
            <v>TantalumMolycorp Silmet A.S.</v>
          </cell>
        </row>
        <row r="330">
          <cell r="J330" t="str">
            <v>TantalumNingxia Non-Ferrous Metal Smeltery</v>
          </cell>
        </row>
        <row r="331">
          <cell r="J331" t="str">
            <v>TantalumNingxia Orient Tantalum Industry Co., Ltd.</v>
          </cell>
        </row>
        <row r="332">
          <cell r="J332" t="str">
            <v>TantalumNPM Silmet AS</v>
          </cell>
        </row>
        <row r="333">
          <cell r="J333" t="str">
            <v>TantalumPower Resources</v>
          </cell>
        </row>
        <row r="334">
          <cell r="J334" t="str">
            <v>TantalumPower Resources Ltd.</v>
          </cell>
        </row>
        <row r="335">
          <cell r="J335" t="str">
            <v>TantalumPRG Dooel</v>
          </cell>
        </row>
        <row r="336">
          <cell r="J336" t="str">
            <v>TantalumQuantumClean</v>
          </cell>
        </row>
        <row r="337">
          <cell r="J337" t="str">
            <v>TantalumResind Ind e Com Ltda.</v>
          </cell>
        </row>
        <row r="338">
          <cell r="J338" t="str">
            <v>TantalumResind Industria e Comercio Ltda.</v>
          </cell>
        </row>
        <row r="339">
          <cell r="J339" t="str">
            <v>TantalumResind Indústria e Comércio Ltda.</v>
          </cell>
        </row>
        <row r="340">
          <cell r="J340" t="str">
            <v>TantalumRFH</v>
          </cell>
        </row>
        <row r="341">
          <cell r="J341" t="str">
            <v>TantalumRFH Tantalum Smeltry Co., Ltd.</v>
          </cell>
        </row>
        <row r="342">
          <cell r="J342" t="str">
            <v>TantalumSolikamsk</v>
          </cell>
        </row>
        <row r="343">
          <cell r="J343" t="str">
            <v>TantalumSolikamsk Magnesium Works OAO</v>
          </cell>
        </row>
        <row r="344">
          <cell r="J344" t="str">
            <v>TantalumSolikamsk Metal Works</v>
          </cell>
        </row>
        <row r="345">
          <cell r="J345" t="str">
            <v>TantalumTaki Chemical Co., Ltd.</v>
          </cell>
        </row>
        <row r="346">
          <cell r="J346" t="str">
            <v>TantalumTaki Chemicals</v>
          </cell>
        </row>
        <row r="347">
          <cell r="J347" t="str">
            <v>TantalumTelex Metals</v>
          </cell>
        </row>
        <row r="348">
          <cell r="J348" t="str">
            <v>TantalumULBA</v>
          </cell>
        </row>
        <row r="349">
          <cell r="J349" t="str">
            <v>TantalumUlba Metallurgical Plant JSC</v>
          </cell>
        </row>
        <row r="350">
          <cell r="J350" t="str">
            <v>TantalumXinXing HaoRong Electronic Material Co., Ltd.</v>
          </cell>
        </row>
        <row r="351">
          <cell r="J351" t="str">
            <v>TantalumYanling Jincheng Tantalum &amp; Niobium Co., Ltd.</v>
          </cell>
        </row>
        <row r="352">
          <cell r="J352" t="str">
            <v>TantalumYanling Jincheng Tantalum Co., Ltd.</v>
          </cell>
        </row>
        <row r="353">
          <cell r="J353" t="str">
            <v>TantalumSmelter not listed</v>
          </cell>
        </row>
        <row r="354">
          <cell r="J354" t="str">
            <v>TantalumSmelter not yet identified</v>
          </cell>
        </row>
        <row r="355">
          <cell r="J355" t="str">
            <v>TinAlent plc</v>
          </cell>
        </row>
        <row r="356">
          <cell r="J356" t="str">
            <v>TinAlpha</v>
          </cell>
        </row>
        <row r="357">
          <cell r="J357" t="str">
            <v>TinAlpha Metals</v>
          </cell>
        </row>
        <row r="358">
          <cell r="J358" t="str">
            <v>TinAlpha Metals Korea Ltd.</v>
          </cell>
        </row>
        <row r="359">
          <cell r="J359" t="str">
            <v>TinAlpha Metals Taiwan</v>
          </cell>
        </row>
        <row r="360">
          <cell r="J360" t="str">
            <v>TinAn Vinh Joint Stock Mineral Processing Company</v>
          </cell>
        </row>
        <row r="361">
          <cell r="J361" t="str">
            <v>TinBrand RBT</v>
          </cell>
        </row>
        <row r="362">
          <cell r="J362" t="str">
            <v>TinChengfeng Metals Co Pte Ltd</v>
          </cell>
        </row>
        <row r="363">
          <cell r="J363" t="str">
            <v>TinChenzhou Yun Xiang mining limited liability company</v>
          </cell>
        </row>
        <row r="364">
          <cell r="J364" t="str">
            <v>TinChenzhou Yunxiang Mining and Metallurgy Co., Ltd.</v>
          </cell>
        </row>
        <row r="365">
          <cell r="J365" t="str">
            <v>TinChifeng Dajingzi Tin Industry Co., Ltd.</v>
          </cell>
        </row>
        <row r="366">
          <cell r="J366" t="str">
            <v>TinChina Tin (Hechi)</v>
          </cell>
        </row>
        <row r="367">
          <cell r="J367" t="str">
            <v>TinChina Tin Group Co., Ltd.</v>
          </cell>
        </row>
        <row r="368">
          <cell r="J368" t="str">
            <v>TinChina Tin Lai Ben Smelter Co., Ltd.</v>
          </cell>
        </row>
        <row r="369">
          <cell r="J369" t="str">
            <v>TinChina Yunnan Tin Co Ltd.</v>
          </cell>
        </row>
        <row r="370">
          <cell r="J370" t="str">
            <v>TinCookson</v>
          </cell>
        </row>
        <row r="371">
          <cell r="J371" t="str">
            <v>TinCookson (Alpha Metals Taiwan)</v>
          </cell>
        </row>
        <row r="372">
          <cell r="J372" t="str">
            <v>TinCookson Alpha Metals (Shenzhen) Co., Ltd.</v>
          </cell>
        </row>
        <row r="373">
          <cell r="J373" t="str">
            <v>TinDongguan CiEXPO Environmental Engineering Co., Ltd.</v>
          </cell>
        </row>
        <row r="374">
          <cell r="J374" t="str">
            <v>TinDowa</v>
          </cell>
        </row>
        <row r="375">
          <cell r="J375" t="str">
            <v>TinDowa Metaltech Co., Ltd.</v>
          </cell>
        </row>
        <row r="376">
          <cell r="J376" t="str">
            <v>TinElectro-Mechanical Facility of the Cao Bang Minerals &amp; Metallurgy Joint Stock Company</v>
          </cell>
        </row>
        <row r="377">
          <cell r="J377" t="str">
            <v>TinEM Vinto</v>
          </cell>
        </row>
        <row r="378">
          <cell r="J378" t="str">
            <v>TinEmpresa Metalúrgica Vinto</v>
          </cell>
        </row>
        <row r="379">
          <cell r="J379" t="str">
            <v>TinEmpressa Nacional de Fundiciones (ENAF)</v>
          </cell>
        </row>
        <row r="380">
          <cell r="J380" t="str">
            <v>TinENAF</v>
          </cell>
        </row>
        <row r="381">
          <cell r="J381" t="str">
            <v>TinEstanho de Rondonia S.A.</v>
          </cell>
        </row>
        <row r="382">
          <cell r="J382" t="str">
            <v>TinEstanho de Rondônia S.A.</v>
          </cell>
        </row>
        <row r="383">
          <cell r="J383" t="str">
            <v>TinFenix Metals</v>
          </cell>
        </row>
        <row r="384">
          <cell r="J384" t="str">
            <v>TinFunsur Smelter</v>
          </cell>
        </row>
        <row r="385">
          <cell r="J385" t="str">
            <v>TinGejiu City Datun Chengfeng Smelter</v>
          </cell>
        </row>
        <row r="386">
          <cell r="J386" t="str">
            <v>TinGejiu City Fuxiang Industry and Trade Co., Ltd.</v>
          </cell>
        </row>
        <row r="387">
          <cell r="J387" t="str">
            <v>TinGejiu Fuxiang Gongmao Co., Ltd.</v>
          </cell>
        </row>
        <row r="388">
          <cell r="J388" t="str">
            <v>TinGejiu Kai Meng Industry and Trade LLC</v>
          </cell>
        </row>
        <row r="389">
          <cell r="J389" t="str">
            <v>TinGejiu Non-Ferrous Metal Processing Co., Ltd.</v>
          </cell>
        </row>
        <row r="390">
          <cell r="J390" t="str">
            <v>TinGejiu Yunxin Nonferrous Electrolysis Co., Ltd.</v>
          </cell>
        </row>
        <row r="391">
          <cell r="J391" t="str">
            <v>TinGejiu Zi-Li</v>
          </cell>
        </row>
        <row r="392">
          <cell r="J392" t="str">
            <v>TinGejiu Zili Mining And Metallurgy Co., Ltd.</v>
          </cell>
        </row>
        <row r="393">
          <cell r="J393" t="str">
            <v>TinGuang Xi Liu Xhou</v>
          </cell>
        </row>
        <row r="394">
          <cell r="J394" t="str">
            <v>TinGuang Xi Liu Zhou</v>
          </cell>
        </row>
        <row r="395">
          <cell r="J395" t="str">
            <v>TinGuangdong Hanhe Non-Ferrous Metal Co., Ltd.</v>
          </cell>
        </row>
        <row r="396">
          <cell r="J396" t="str">
            <v>TinGuangXi China Tin</v>
          </cell>
        </row>
        <row r="397">
          <cell r="J397" t="str">
            <v>TinGuangxi Hua Shu Dan CO., LTD.</v>
          </cell>
        </row>
        <row r="398">
          <cell r="J398" t="str">
            <v>TinGuanyang Guida Nonferrous Metal Smelting Plant</v>
          </cell>
        </row>
        <row r="399">
          <cell r="J399" t="str">
            <v>TinHuiChang Hill Tin Industry Co., Ltd.</v>
          </cell>
        </row>
        <row r="400">
          <cell r="J400" t="str">
            <v>TinHuichang Jinshunda Tin Co., Ltd.</v>
          </cell>
        </row>
        <row r="401">
          <cell r="J401" t="str">
            <v>TinHuichang Shun Tin Kam Industries, Ltd.</v>
          </cell>
        </row>
        <row r="402">
          <cell r="J402" t="str">
            <v>TinINDONESIAN STATE TIN CORPORATION MENTOK SMELTER</v>
          </cell>
        </row>
        <row r="403">
          <cell r="J403" t="str">
            <v>TinJiangxi Nanshan</v>
          </cell>
        </row>
        <row r="404">
          <cell r="J404" t="str">
            <v>TinJiangxi New Nanshan Technology Ltd.</v>
          </cell>
        </row>
        <row r="405">
          <cell r="J405" t="str">
            <v>TinJiangxi Shunda Huichang Kam Tin Co., Ltd.</v>
          </cell>
        </row>
        <row r="406">
          <cell r="J406" t="str">
            <v>TinKai Union Industry and Trade Co., Ltd. (China)</v>
          </cell>
        </row>
        <row r="407">
          <cell r="J407" t="str">
            <v>TinKai Unita Trade Limited Liability Company</v>
          </cell>
        </row>
        <row r="408">
          <cell r="J408" t="str">
            <v>TinKaimeng (Gejiu) Industry and Trade Co., Ltd.</v>
          </cell>
        </row>
        <row r="409">
          <cell r="J409" t="str">
            <v>TinKundur Smelter</v>
          </cell>
        </row>
        <row r="410">
          <cell r="J410" t="str">
            <v>TinLiuzhhou China Tin</v>
          </cell>
        </row>
        <row r="411">
          <cell r="J411" t="str">
            <v>TinLuna Smelter, Ltd.</v>
          </cell>
        </row>
        <row r="412">
          <cell r="J412" t="str">
            <v>TinMa'anshan Weitai Tin Co., Ltd.</v>
          </cell>
        </row>
        <row r="413">
          <cell r="J413" t="str">
            <v>TinMagnu's Minerais Metais e Ligas Ltda.</v>
          </cell>
        </row>
        <row r="414">
          <cell r="J414" t="str">
            <v>TinMalaysia Smelting Corporation (MSC)</v>
          </cell>
        </row>
        <row r="415">
          <cell r="J415" t="str">
            <v>TinMelt Metais e Ligas S.A.</v>
          </cell>
        </row>
        <row r="416">
          <cell r="J416" t="str">
            <v>TinMentok Smelter</v>
          </cell>
        </row>
        <row r="417">
          <cell r="J417" t="str">
            <v>TinMetallic Materials Branch of Guangxi China Tin Group Co.,Ltd.</v>
          </cell>
        </row>
        <row r="418">
          <cell r="J418" t="str">
            <v>TinMetallic Resources, Inc.</v>
          </cell>
        </row>
        <row r="419">
          <cell r="J419" t="str">
            <v>TinMetallo Belgium N.V.</v>
          </cell>
        </row>
        <row r="420">
          <cell r="J420" t="str">
            <v>TinMetallo Spain S.L.U.</v>
          </cell>
        </row>
        <row r="421">
          <cell r="J421" t="str">
            <v>TinMineracao Taboca S.A.</v>
          </cell>
        </row>
        <row r="422">
          <cell r="J422" t="str">
            <v>TinMineração Taboca S.A.</v>
          </cell>
        </row>
        <row r="423">
          <cell r="J423" t="str">
            <v>TinMineracao Taboca SA</v>
          </cell>
        </row>
        <row r="424">
          <cell r="J424" t="str">
            <v>TinMinsur</v>
          </cell>
        </row>
        <row r="425">
          <cell r="J425" t="str">
            <v>TinMitsubishi Materials Corporation</v>
          </cell>
        </row>
        <row r="426">
          <cell r="J426" t="str">
            <v>TinModeltech Sdn Bhd</v>
          </cell>
        </row>
        <row r="427">
          <cell r="J427" t="str">
            <v>TinMSC</v>
          </cell>
        </row>
        <row r="428">
          <cell r="J428" t="str">
            <v>TinNankang Nanshan Tin Manufactory Co., Ltd.</v>
          </cell>
        </row>
        <row r="429">
          <cell r="J429" t="str">
            <v>TinNanshan Tin Co. Ltd.</v>
          </cell>
        </row>
        <row r="430">
          <cell r="J430" t="str">
            <v>TinNghe Tinh Non-Ferrous Metals Joint Stock Company</v>
          </cell>
        </row>
        <row r="431">
          <cell r="J431" t="str">
            <v>TinO.M. Manufacturing (Thailand) Co., Ltd.</v>
          </cell>
        </row>
        <row r="432">
          <cell r="J432" t="str">
            <v>TinO.M. Manufacturing Philippines, Inc.</v>
          </cell>
        </row>
        <row r="433">
          <cell r="J433" t="str">
            <v>TinOMSA</v>
          </cell>
        </row>
        <row r="434">
          <cell r="J434" t="str">
            <v>TinOperaciones Metalurgicas S.A.</v>
          </cell>
        </row>
        <row r="435">
          <cell r="J435" t="str">
            <v>TinOperaciones Metalúrgicas S.A.</v>
          </cell>
        </row>
        <row r="436">
          <cell r="J436" t="str">
            <v>TinPongpipat Company Limited</v>
          </cell>
        </row>
        <row r="437">
          <cell r="J437" t="str">
            <v>TinPrecious Minerals and Smelting Limited</v>
          </cell>
        </row>
        <row r="438">
          <cell r="J438" t="str">
            <v>TinPT Artha Cipta Langgeng</v>
          </cell>
        </row>
        <row r="439">
          <cell r="J439" t="str">
            <v>TinPT ATD Makmur Mandiri Jaya</v>
          </cell>
        </row>
        <row r="440">
          <cell r="J440" t="str">
            <v>TinPT Bangka Serumpun</v>
          </cell>
        </row>
        <row r="441">
          <cell r="J441" t="str">
            <v>TinPT Mitra Stania Prima</v>
          </cell>
        </row>
        <row r="442">
          <cell r="J442" t="str">
            <v>TinPT Mitra Sukses Globalindo</v>
          </cell>
        </row>
        <row r="443">
          <cell r="J443" t="str">
            <v>TinPT Refined Bangka Tin</v>
          </cell>
        </row>
        <row r="444">
          <cell r="J444" t="str">
            <v>TinPT Tambang Timah</v>
          </cell>
        </row>
        <row r="445">
          <cell r="J445" t="str">
            <v>TinPT Timah Tbk Kundur</v>
          </cell>
        </row>
        <row r="446">
          <cell r="J446" t="str">
            <v>TinPT Timah Tbk Mentok</v>
          </cell>
        </row>
        <row r="447">
          <cell r="J447" t="str">
            <v>TinResind Ind e Com Ltda.</v>
          </cell>
        </row>
        <row r="448">
          <cell r="J448" t="str">
            <v>TinResind Industria e Comercio Ltda.</v>
          </cell>
        </row>
        <row r="449">
          <cell r="J449" t="str">
            <v>TinResind Indústria e Comércio Ltda.</v>
          </cell>
        </row>
        <row r="450">
          <cell r="J450" t="str">
            <v>TinRui Da Hung</v>
          </cell>
        </row>
        <row r="451">
          <cell r="J451" t="str">
            <v>TinShunda Huichang Kam Tin Co., Ltd.</v>
          </cell>
        </row>
        <row r="452">
          <cell r="J452" t="str">
            <v>TinSmelting Branch of Yunnan Tin Company Ltd</v>
          </cell>
        </row>
        <row r="453">
          <cell r="J453" t="str">
            <v>TinSoft Metais Ltda.</v>
          </cell>
        </row>
        <row r="454">
          <cell r="J454" t="str">
            <v>TinSuper Ligas</v>
          </cell>
        </row>
        <row r="455">
          <cell r="J455" t="str">
            <v>TinThai Nguyen Mining and Metallurgy Co., Ltd.</v>
          </cell>
        </row>
        <row r="456">
          <cell r="J456" t="str">
            <v>TinThai Solder Industry Corp., Ltd.</v>
          </cell>
        </row>
        <row r="457">
          <cell r="J457" t="str">
            <v>TinThailand Smelting &amp; Refining Co Ltd</v>
          </cell>
        </row>
        <row r="458">
          <cell r="J458" t="str">
            <v>TinThaisarco</v>
          </cell>
        </row>
        <row r="459">
          <cell r="J459" t="str">
            <v>TinThe Gejiu cloud new colored electrolytic</v>
          </cell>
        </row>
        <row r="460">
          <cell r="J460" t="str">
            <v>TinTin Products Manufacturing Co.LTD. of YTCL</v>
          </cell>
        </row>
        <row r="461">
          <cell r="J461" t="str">
            <v>TinTin Technology &amp; Refining</v>
          </cell>
        </row>
        <row r="462">
          <cell r="J462" t="str">
            <v>TinToboca/ Paranapenema</v>
          </cell>
        </row>
        <row r="463">
          <cell r="J463" t="str">
            <v>TinTuyen Quang Non-Ferrous Metals Joint Stock Company</v>
          </cell>
        </row>
        <row r="464">
          <cell r="J464" t="str">
            <v>TinUnit Timah Kundur PT Tambang</v>
          </cell>
        </row>
        <row r="465">
          <cell r="J465" t="str">
            <v>TinWhite Solder Metalurgia e Mineracao Ltda.</v>
          </cell>
        </row>
        <row r="466">
          <cell r="J466" t="str">
            <v>TinWhite Solder Metalurgia e Mineração Ltda.</v>
          </cell>
        </row>
        <row r="467">
          <cell r="J467" t="str">
            <v>TinWhite Solder Metalurgica</v>
          </cell>
        </row>
        <row r="468">
          <cell r="J468" t="str">
            <v>TinXiHai - Liuzhou China Tin Group Co ltd</v>
          </cell>
        </row>
        <row r="469">
          <cell r="J469" t="str">
            <v>TinYTCL</v>
          </cell>
        </row>
        <row r="470">
          <cell r="J470" t="str">
            <v>TinYunan Gejiu Yunxin Electrolyze Limited</v>
          </cell>
        </row>
        <row r="471">
          <cell r="J471" t="str">
            <v>TinYunnan Adventure Co., Ltd.</v>
          </cell>
        </row>
        <row r="472">
          <cell r="J472" t="str">
            <v>TinYunnan Chengfeng</v>
          </cell>
        </row>
        <row r="473">
          <cell r="J473" t="str">
            <v>TinYunnan Chengfeng Non-ferrous Metals Co., Ltd.</v>
          </cell>
        </row>
        <row r="474">
          <cell r="J474" t="str">
            <v>TinYunNan Gejiu Yunxin Electrolyze Limited</v>
          </cell>
        </row>
        <row r="475">
          <cell r="J475" t="str">
            <v>TinYunnan Gejiu Zili Metallurgy Co. Ltd.</v>
          </cell>
        </row>
        <row r="476">
          <cell r="J476" t="str">
            <v>TinYunnan ride non-ferrous metal co., LTD</v>
          </cell>
        </row>
        <row r="477">
          <cell r="J477" t="str">
            <v>TinYunnan Tin Company Limited</v>
          </cell>
        </row>
        <row r="478">
          <cell r="J478" t="str">
            <v>TinYunnan Tin Company, Ltd.</v>
          </cell>
        </row>
        <row r="479">
          <cell r="J479" t="str">
            <v>TinYunnan wind Nonferrous Metals Co., Ltd.</v>
          </cell>
        </row>
        <row r="480">
          <cell r="J480" t="str">
            <v>TinYunnan Xi YE</v>
          </cell>
        </row>
        <row r="481">
          <cell r="J481" t="str">
            <v>TinYunnan Yunfan Non-ferrous Metals Co., Ltd.</v>
          </cell>
        </row>
        <row r="482">
          <cell r="J482" t="str">
            <v>TinYuntinic Resources</v>
          </cell>
        </row>
        <row r="483">
          <cell r="J483" t="str">
            <v>TinYUNXIN colored electrolysis Company Limited</v>
          </cell>
        </row>
        <row r="484">
          <cell r="J484" t="str">
            <v>TinSmelter not listed</v>
          </cell>
        </row>
        <row r="485">
          <cell r="J485" t="str">
            <v>TinSmelter not yet identified</v>
          </cell>
        </row>
        <row r="486">
          <cell r="J486" t="str">
            <v>TungstenA.L.M.T. Corp.</v>
          </cell>
        </row>
        <row r="487">
          <cell r="J487" t="str">
            <v>TungstenA.L.M.T. TUNGSTEN Corp.</v>
          </cell>
        </row>
        <row r="488">
          <cell r="J488" t="str">
            <v>TungstenACL Metais Eireli</v>
          </cell>
        </row>
        <row r="489">
          <cell r="J489" t="str">
            <v>TungstenAlbasteel Industria e Comercio de Ligas Para Fundicao Ltd.</v>
          </cell>
        </row>
        <row r="490">
          <cell r="J490" t="str">
            <v>TungstenAllied Material Corporation</v>
          </cell>
        </row>
        <row r="491">
          <cell r="J491" t="str">
            <v>TungstenALMT Corp</v>
          </cell>
        </row>
        <row r="492">
          <cell r="J492" t="str">
            <v>TungstenALMT Sumitomo Group</v>
          </cell>
        </row>
        <row r="493">
          <cell r="J493" t="str">
            <v>TungstenAsia Tungsten Products Vietnam Ltd.</v>
          </cell>
        </row>
        <row r="494">
          <cell r="J494" t="str">
            <v>TungstenATI Metalworking Products</v>
          </cell>
        </row>
        <row r="495">
          <cell r="J495" t="str">
            <v>TungstenATI Tungsten Materials</v>
          </cell>
        </row>
        <row r="496">
          <cell r="J496" t="str">
            <v>TungstenChaozhou Xianglu Tungsten Industry Co., Ltd.</v>
          </cell>
        </row>
        <row r="497">
          <cell r="J497" t="str">
            <v>TungstenChenzhou Diamond Tungsten Products Co., Ltd.</v>
          </cell>
        </row>
        <row r="498">
          <cell r="J498" t="str">
            <v>TungstenChina Molybdenum Co., Ltd.</v>
          </cell>
        </row>
        <row r="499">
          <cell r="J499" t="str">
            <v>TungstenChina MuYe Tungsten Co,. Ltd.</v>
          </cell>
        </row>
        <row r="500">
          <cell r="J500" t="str">
            <v>TungstenChina National Non Ferrous</v>
          </cell>
        </row>
        <row r="501">
          <cell r="J501" t="str">
            <v>TungstenChongyi Zhangyuan Tungsten Co., Ltd.</v>
          </cell>
        </row>
        <row r="502">
          <cell r="J502" t="str">
            <v>TungstenCNMC (Guangxi) PGMA Co., Ltd.</v>
          </cell>
        </row>
        <row r="503">
          <cell r="J503" t="str">
            <v>TungstenCP Metals Inc.</v>
          </cell>
        </row>
        <row r="504">
          <cell r="J504" t="str">
            <v>TungstenCronimet Brasil Ltda</v>
          </cell>
        </row>
        <row r="505">
          <cell r="J505" t="str">
            <v>TungstenFujian Ganmin RareMetal Co., Ltd.</v>
          </cell>
        </row>
        <row r="506">
          <cell r="J506" t="str">
            <v>TungstenFujian Jinxin Tungsten Co., Ltd.</v>
          </cell>
        </row>
        <row r="507">
          <cell r="J507" t="str">
            <v>TungstenGanzhou Haichuang Tungsten Co., Ltd.</v>
          </cell>
        </row>
        <row r="508">
          <cell r="J508" t="str">
            <v>TungstenGanzhou Huaxing Tungsten Products Co., Ltd.</v>
          </cell>
        </row>
        <row r="509">
          <cell r="J509" t="str">
            <v>TungstenGanzhou Jiangwu Ferrotungsten Co., Ltd.</v>
          </cell>
        </row>
        <row r="510">
          <cell r="J510" t="str">
            <v>TungstenGanzhou Seadragon W &amp; Mo Co., Ltd.</v>
          </cell>
        </row>
        <row r="511">
          <cell r="J511" t="str">
            <v>TungstenGEM Co., Ltd.</v>
          </cell>
        </row>
        <row r="512">
          <cell r="J512" t="str">
            <v>TungstenGlobal Tungsten &amp; Powders Corp.</v>
          </cell>
        </row>
        <row r="513">
          <cell r="J513" t="str">
            <v>TungstenGTP</v>
          </cell>
        </row>
        <row r="514">
          <cell r="J514" t="str">
            <v>TungstenGuangdong Xianglu Tungsten Co., Ltd.</v>
          </cell>
        </row>
        <row r="515">
          <cell r="J515" t="str">
            <v>TungstenH.C. Starck Smelting GmbH &amp; Co. KG</v>
          </cell>
        </row>
        <row r="516">
          <cell r="J516" t="str">
            <v>TungstenH.C. Starck Tungsten GmbH</v>
          </cell>
        </row>
        <row r="517">
          <cell r="J517" t="str">
            <v>TungstenHan River Pelican State Alloy Co., Ltd.</v>
          </cell>
        </row>
        <row r="518">
          <cell r="J518" t="str">
            <v>TungstenHuman Chun-Chang non-ferrous Smelting &amp; Concentrating Co., Ltd.</v>
          </cell>
        </row>
        <row r="519">
          <cell r="J519" t="str">
            <v>TungstenHunan Chenzhou Mining Co., Ltd.</v>
          </cell>
        </row>
        <row r="520">
          <cell r="J520" t="str">
            <v>TungstenHunan Chenzhou Mining Group Co., Ltd.</v>
          </cell>
        </row>
        <row r="521">
          <cell r="J521" t="str">
            <v>TungstenHunan Chuangda Vanadium Tungsten Co., Ltd. Wuji</v>
          </cell>
        </row>
        <row r="522">
          <cell r="J522" t="str">
            <v>TungstenHunan Chunchang Nonferrous Metals Co., Ltd.</v>
          </cell>
        </row>
        <row r="523">
          <cell r="J523" t="str">
            <v>TungstenHunan Litian Tungsten Industry Co., Ltd.</v>
          </cell>
        </row>
        <row r="524">
          <cell r="J524" t="str">
            <v>TungstenHydrometallurg, JSC</v>
          </cell>
        </row>
        <row r="525">
          <cell r="J525" t="str">
            <v>TungstenJapan New Metals Co., Ltd.</v>
          </cell>
        </row>
        <row r="526">
          <cell r="J526" t="str">
            <v>TungstenJiangwu H.C. Starck Tungsten Products Co., Ltd.</v>
          </cell>
        </row>
        <row r="527">
          <cell r="J527" t="str">
            <v>TungstenJiangxi Dayu Longxintai Tungsten Co., Ltd.</v>
          </cell>
        </row>
        <row r="528">
          <cell r="J528" t="str">
            <v>TungstenJiangxi Gan Bei Tungsten Co., Ltd.</v>
          </cell>
        </row>
        <row r="529">
          <cell r="J529" t="str">
            <v>TungstenJiangxi Minmetals Gao'an Non-ferrous Metals Co., Ltd.</v>
          </cell>
        </row>
        <row r="530">
          <cell r="J530" t="str">
            <v>TungstenJiangxi Tonggu Non-ferrous Metallurgical &amp; Chemical Co., Ltd.</v>
          </cell>
        </row>
        <row r="531">
          <cell r="J531" t="str">
            <v>TungstenJiangxi Tungsten Co Ltd</v>
          </cell>
        </row>
        <row r="532">
          <cell r="J532" t="str">
            <v>TungstenJiangxi Tungsten Industry Group Co. Ltd.</v>
          </cell>
        </row>
        <row r="533">
          <cell r="J533" t="str">
            <v>TungstenJiangxi Xianglu Tungsten Co., Ltd.</v>
          </cell>
        </row>
        <row r="534">
          <cell r="J534" t="str">
            <v>TungstenJiangxi Xinsheng Tungsten Industry Co., Ltd.</v>
          </cell>
        </row>
        <row r="535">
          <cell r="J535" t="str">
            <v>TungstenJiangxi Yaosheng Tungsten Co., Ltd.</v>
          </cell>
        </row>
        <row r="536">
          <cell r="J536" t="str">
            <v>TungstenJSC "Kirovgrad Hard Alloys Plant"</v>
          </cell>
        </row>
        <row r="537">
          <cell r="J537" t="str">
            <v>TungstenKennametal Fallon</v>
          </cell>
        </row>
        <row r="538">
          <cell r="J538" t="str">
            <v>TungstenKennametal Huntsville</v>
          </cell>
        </row>
        <row r="539">
          <cell r="J539" t="str">
            <v>TungstenKGETS Co., Ltd.</v>
          </cell>
        </row>
        <row r="540">
          <cell r="J540" t="str">
            <v>TungstenLianyou Metals Co., Ltd.</v>
          </cell>
        </row>
        <row r="541">
          <cell r="J541" t="str">
            <v>TungstenMalipo Haiyu Tungsten Co., Ltd.</v>
          </cell>
        </row>
        <row r="542">
          <cell r="J542" t="str">
            <v>TungstenMasan Tungsten Chemical LLC (MTC)</v>
          </cell>
        </row>
        <row r="543">
          <cell r="J543" t="str">
            <v>TungstenMoliren Ltd.</v>
          </cell>
        </row>
        <row r="544">
          <cell r="J544" t="str">
            <v>TungstenNiagara Refining LLC</v>
          </cell>
        </row>
        <row r="545">
          <cell r="J545" t="str">
            <v>TungstenNPP Tyazhmetprom LLC</v>
          </cell>
        </row>
        <row r="546">
          <cell r="J546" t="str">
            <v>TungstenNui Phao H.C. Starck Tungsten Chemicals Manufacturing LLC</v>
          </cell>
        </row>
        <row r="547">
          <cell r="J547" t="str">
            <v>TungstenPhilippine Chuangxin Industrial Co., Inc.</v>
          </cell>
        </row>
        <row r="548">
          <cell r="J548" t="str">
            <v>TungstenShaoguan Xinhai Rendan Tungsten Industry Co. Ltd</v>
          </cell>
        </row>
        <row r="549">
          <cell r="J549" t="str">
            <v>TungstenTejing (Vietnam) Tungsten Co., Ltd.</v>
          </cell>
        </row>
        <row r="550">
          <cell r="J550" t="str">
            <v>TungstenUnecha Refractory metals plant</v>
          </cell>
        </row>
        <row r="551">
          <cell r="J551" t="str">
            <v>TungstenWBH</v>
          </cell>
        </row>
        <row r="552">
          <cell r="J552" t="str">
            <v>TungstenWBH,Wolfram [Austria]</v>
          </cell>
        </row>
        <row r="553">
          <cell r="J553" t="str">
            <v>TungstenWolfram Bergbau und Hutten AG</v>
          </cell>
        </row>
        <row r="554">
          <cell r="J554" t="str">
            <v>TungstenWolfram Bergbau und Hütten AG</v>
          </cell>
        </row>
        <row r="555">
          <cell r="J555" t="str">
            <v>TungstenWoltech Korea Co., Ltd.</v>
          </cell>
        </row>
        <row r="556">
          <cell r="J556" t="str">
            <v>TungstenXiamen H.C.</v>
          </cell>
        </row>
        <row r="557">
          <cell r="J557" t="str">
            <v>TungstenXiamen Tungsten (H.C.) Co., Ltd.</v>
          </cell>
        </row>
        <row r="558">
          <cell r="J558" t="str">
            <v>TungstenXiamen Tungsten Co., Ltd.</v>
          </cell>
        </row>
        <row r="559">
          <cell r="J559" t="str">
            <v>TungstenXinfeng Huarui Tungsten &amp; Molybdenum New Material Co., Ltd.</v>
          </cell>
        </row>
        <row r="560">
          <cell r="J560" t="str">
            <v>TungstenXinhai Rendan Shaoguan Tungsten Co., Ltd.</v>
          </cell>
        </row>
        <row r="561">
          <cell r="J561" t="str">
            <v>TungstenZhangyuan Tungsten Co Ltd</v>
          </cell>
        </row>
        <row r="562">
          <cell r="J562" t="str">
            <v>Tungsten洛阳栾川钼业集团钨业有限公司</v>
          </cell>
        </row>
        <row r="563">
          <cell r="J563" t="str">
            <v>TungstenJSC "Kirovgrad Hard Alloys Plant"</v>
          </cell>
        </row>
        <row r="564">
          <cell r="J564" t="str">
            <v>TungstenKennametal Fallon</v>
          </cell>
        </row>
        <row r="565">
          <cell r="J565" t="str">
            <v>TungstenKennametal Huntsville</v>
          </cell>
        </row>
        <row r="566">
          <cell r="J566" t="str">
            <v>TungstenKGETS Co., Ltd.</v>
          </cell>
        </row>
        <row r="567">
          <cell r="J567" t="str">
            <v>TungstenLianyou Metals Co., Ltd.</v>
          </cell>
        </row>
        <row r="568">
          <cell r="J568" t="str">
            <v>TungstenMalipo Haiyu Tungsten Co., Ltd.</v>
          </cell>
        </row>
        <row r="569">
          <cell r="J569" t="str">
            <v>TungstenMasan Tungsten Chemical LLC (MTC)</v>
          </cell>
        </row>
        <row r="570">
          <cell r="J570" t="str">
            <v>TungstenMoliren Ltd.</v>
          </cell>
        </row>
        <row r="571">
          <cell r="J571" t="str">
            <v>TungstenNiagara Refining LLC</v>
          </cell>
        </row>
        <row r="572">
          <cell r="J572" t="str">
            <v>TungstenNui Phao H.C. Starck Tungsten Chemicals Manufacturing LLC</v>
          </cell>
        </row>
        <row r="573">
          <cell r="J573" t="str">
            <v>TungstenPhilippine Chuangxin Industrial Co., Inc.</v>
          </cell>
        </row>
        <row r="574">
          <cell r="J574" t="str">
            <v>TungstenShaoguan Xinhai Rendan Tungsten Industry Co. Ltd</v>
          </cell>
        </row>
        <row r="575">
          <cell r="J575" t="str">
            <v>TungstenSouth-East Nonferrous Metal Company Limited of Hengyang City</v>
          </cell>
        </row>
        <row r="576">
          <cell r="J576" t="str">
            <v>TungstenTejing (Vietnam) Tungsten Co., Ltd.</v>
          </cell>
        </row>
        <row r="577">
          <cell r="J577" t="str">
            <v>TungstenUnecha Refractory metals plant</v>
          </cell>
        </row>
        <row r="578">
          <cell r="J578" t="str">
            <v>TungstenWBH</v>
          </cell>
        </row>
        <row r="579">
          <cell r="J579" t="str">
            <v>TungstenWBH,Wolfram [Austria]</v>
          </cell>
        </row>
        <row r="580">
          <cell r="J580" t="str">
            <v>TungstenWolfram Bergbau und Hutten AG</v>
          </cell>
        </row>
        <row r="581">
          <cell r="J581" t="str">
            <v>TungstenWolfram Bergbau und Hütten AG</v>
          </cell>
        </row>
        <row r="582">
          <cell r="J582" t="str">
            <v>TungstenWoltech Korea Co., Ltd.</v>
          </cell>
        </row>
        <row r="583">
          <cell r="J583" t="str">
            <v>TungstenXiamen H.C.</v>
          </cell>
        </row>
        <row r="584">
          <cell r="J584" t="str">
            <v>TungstenXiamen Tungsten (H.C.) Co., Ltd.</v>
          </cell>
        </row>
        <row r="585">
          <cell r="J585" t="str">
            <v>TungstenXiamen Tungsten Co., Ltd.</v>
          </cell>
        </row>
        <row r="586">
          <cell r="J586" t="str">
            <v>TungstenXinfeng Huarui Tungsten &amp; Molybdenum New Material Co., Ltd.</v>
          </cell>
        </row>
        <row r="587">
          <cell r="J587" t="str">
            <v>TungstenXinhai Rendan Shaoguan Tungsten Co., Ltd.</v>
          </cell>
        </row>
        <row r="588">
          <cell r="J588" t="str">
            <v>TungstenZhangyuan Tungsten Co Ltd</v>
          </cell>
        </row>
        <row r="589">
          <cell r="J589" t="str">
            <v>Tungsten洛阳栾川钼业集团钨业有限公司</v>
          </cell>
        </row>
        <row r="590">
          <cell r="J590" t="str">
            <v>TungstenSmelter not listed</v>
          </cell>
        </row>
        <row r="591">
          <cell r="J591" t="str">
            <v>TungstenSmelter not yet identified</v>
          </cell>
        </row>
      </sheetData>
      <sheetData sheetId="8">
        <row r="1">
          <cell r="C1" t="str">
            <v>Cells</v>
          </cell>
        </row>
        <row r="2">
          <cell r="A2" t="str">
            <v>InstructionsA1</v>
          </cell>
        </row>
        <row r="3">
          <cell r="A3" t="str">
            <v>InstructionsA2</v>
          </cell>
        </row>
        <row r="4">
          <cell r="A4" t="str">
            <v>InstructionsA3</v>
          </cell>
        </row>
        <row r="5">
          <cell r="A5" t="str">
            <v>InstructionsA4</v>
          </cell>
        </row>
        <row r="6">
          <cell r="A6" t="str">
            <v>InstructionsA6</v>
          </cell>
        </row>
        <row r="7">
          <cell r="A7" t="str">
            <v>InstructionsA7</v>
          </cell>
        </row>
        <row r="8">
          <cell r="A8" t="str">
            <v>InstructionsA8</v>
          </cell>
        </row>
        <row r="9">
          <cell r="A9" t="str">
            <v>InstructionsA9</v>
          </cell>
        </row>
        <row r="10">
          <cell r="A10" t="str">
            <v>InstructionsA10</v>
          </cell>
        </row>
        <row r="11">
          <cell r="A11" t="str">
            <v>InstructionsA11</v>
          </cell>
        </row>
        <row r="12">
          <cell r="A12" t="str">
            <v>InstructionsA12</v>
          </cell>
        </row>
        <row r="13">
          <cell r="A13" t="str">
            <v>InstructionsA13</v>
          </cell>
        </row>
        <row r="14">
          <cell r="A14" t="str">
            <v>InstructionsA14</v>
          </cell>
        </row>
        <row r="15">
          <cell r="A15" t="str">
            <v>InstructionsA15</v>
          </cell>
        </row>
        <row r="16">
          <cell r="A16" t="str">
            <v>InstructionsA16</v>
          </cell>
        </row>
        <row r="17">
          <cell r="A17" t="str">
            <v>InstructionsA17</v>
          </cell>
        </row>
        <row r="18">
          <cell r="A18" t="str">
            <v>InstructionsA18</v>
          </cell>
        </row>
        <row r="19">
          <cell r="A19" t="str">
            <v>InstructionsA19</v>
          </cell>
        </row>
        <row r="20">
          <cell r="A20" t="str">
            <v>InstructionsA20</v>
          </cell>
        </row>
        <row r="21">
          <cell r="A21" t="str">
            <v>InstructionsA21</v>
          </cell>
        </row>
        <row r="22">
          <cell r="A22" t="str">
            <v>InstructionsA23</v>
          </cell>
        </row>
        <row r="23">
          <cell r="A23" t="str">
            <v>InstructionsA24</v>
          </cell>
        </row>
        <row r="24">
          <cell r="A24" t="str">
            <v>InstructionsA25</v>
          </cell>
        </row>
        <row r="25">
          <cell r="A25" t="str">
            <v>InstructionsA26</v>
          </cell>
        </row>
        <row r="26">
          <cell r="A26" t="str">
            <v>InstructionsA27</v>
          </cell>
        </row>
        <row r="27">
          <cell r="A27" t="str">
            <v>InstructionsA28</v>
          </cell>
        </row>
        <row r="28">
          <cell r="A28" t="str">
            <v>InstructionsA29</v>
          </cell>
        </row>
        <row r="29">
          <cell r="A29" t="str">
            <v>InstructionsA30</v>
          </cell>
        </row>
        <row r="30">
          <cell r="A30" t="str">
            <v>InstructionsA31</v>
          </cell>
        </row>
        <row r="31">
          <cell r="A31" t="str">
            <v>InstructionsA32</v>
          </cell>
        </row>
        <row r="32">
          <cell r="A32" t="str">
            <v>InstructionsA33</v>
          </cell>
        </row>
        <row r="33">
          <cell r="A33" t="str">
            <v>InstructionsA34</v>
          </cell>
        </row>
        <row r="34">
          <cell r="A34" t="str">
            <v>InstructionsA35</v>
          </cell>
        </row>
        <row r="35">
          <cell r="A35" t="str">
            <v>InstructionsA37</v>
          </cell>
        </row>
        <row r="36">
          <cell r="A36" t="str">
            <v>InstructionsA38</v>
          </cell>
        </row>
        <row r="37">
          <cell r="A37" t="str">
            <v>InstructionsA39</v>
          </cell>
        </row>
        <row r="38">
          <cell r="A38" t="str">
            <v>InstructionsA40</v>
          </cell>
        </row>
        <row r="39">
          <cell r="A39" t="str">
            <v>InstructionsA41</v>
          </cell>
        </row>
        <row r="40">
          <cell r="A40" t="str">
            <v>InstructionsA42</v>
          </cell>
        </row>
        <row r="41">
          <cell r="A41" t="str">
            <v>InstructionsA43</v>
          </cell>
        </row>
        <row r="42">
          <cell r="A42" t="str">
            <v>InstructionsA44</v>
          </cell>
        </row>
        <row r="43">
          <cell r="A43" t="str">
            <v>InstructionsA45</v>
          </cell>
        </row>
        <row r="44">
          <cell r="A44" t="str">
            <v>InstructionsA46</v>
          </cell>
        </row>
        <row r="45">
          <cell r="A45" t="str">
            <v>InstructionsA48</v>
          </cell>
        </row>
        <row r="46">
          <cell r="A46" t="str">
            <v>InstructionsA49</v>
          </cell>
        </row>
        <row r="47">
          <cell r="A47" t="str">
            <v>InstructionsA50</v>
          </cell>
        </row>
        <row r="48">
          <cell r="A48" t="str">
            <v>InstructionsA51</v>
          </cell>
        </row>
        <row r="49">
          <cell r="A49" t="str">
            <v>InstructionsA52</v>
          </cell>
        </row>
        <row r="50">
          <cell r="A50" t="str">
            <v>InstructionsA53</v>
          </cell>
        </row>
        <row r="51">
          <cell r="A51" t="str">
            <v>InstructionsA54</v>
          </cell>
        </row>
        <row r="52">
          <cell r="A52" t="str">
            <v>InstructionsA55</v>
          </cell>
        </row>
        <row r="53">
          <cell r="A53" t="str">
            <v>InstructionsA56</v>
          </cell>
        </row>
        <row r="54">
          <cell r="A54" t="str">
            <v>InstructionsA57</v>
          </cell>
        </row>
        <row r="55">
          <cell r="A55" t="str">
            <v>InstructionsA58</v>
          </cell>
        </row>
        <row r="56">
          <cell r="A56" t="str">
            <v>InstructionsA59</v>
          </cell>
        </row>
        <row r="57">
          <cell r="A57" t="str">
            <v>InstructionsA60</v>
          </cell>
        </row>
        <row r="58">
          <cell r="A58" t="str">
            <v>InstructionsA61</v>
          </cell>
        </row>
        <row r="59">
          <cell r="A59" t="str">
            <v>InstructionsA62</v>
          </cell>
        </row>
        <row r="60">
          <cell r="A60" t="str">
            <v>InstructionsA63</v>
          </cell>
        </row>
        <row r="61">
          <cell r="A61" t="str">
            <v>InstructionsA64</v>
          </cell>
        </row>
        <row r="62">
          <cell r="A62" t="str">
            <v>InstructionsA65</v>
          </cell>
        </row>
        <row r="63">
          <cell r="A63" t="str">
            <v>InstructionsA66</v>
          </cell>
        </row>
        <row r="64">
          <cell r="A64" t="str">
            <v>InstructionsA67</v>
          </cell>
        </row>
        <row r="65">
          <cell r="A65" t="str">
            <v>InstructionsA68</v>
          </cell>
        </row>
        <row r="66">
          <cell r="A66" t="str">
            <v>InstructionsA69</v>
          </cell>
        </row>
        <row r="67">
          <cell r="A67" t="str">
            <v>InstructionsA70</v>
          </cell>
        </row>
        <row r="68">
          <cell r="A68" t="str">
            <v>InstructionsA71</v>
          </cell>
        </row>
        <row r="69">
          <cell r="A69" t="str">
            <v>InstructionsA72</v>
          </cell>
        </row>
        <row r="70">
          <cell r="A70" t="str">
            <v>InstructionsA73</v>
          </cell>
        </row>
        <row r="71">
          <cell r="A71" t="str">
            <v>InstructionsA74</v>
          </cell>
        </row>
        <row r="72">
          <cell r="A72" t="str">
            <v>DefinitionsB2</v>
          </cell>
        </row>
        <row r="73">
          <cell r="A73" t="str">
            <v>DefinitionsB3</v>
          </cell>
        </row>
        <row r="74">
          <cell r="A74" t="str">
            <v>DefinitionsB4</v>
          </cell>
        </row>
        <row r="75">
          <cell r="A75" t="str">
            <v>DefinitionsB5</v>
          </cell>
        </row>
        <row r="76">
          <cell r="A76" t="str">
            <v>DefinitionsB6</v>
          </cell>
        </row>
        <row r="77">
          <cell r="A77" t="str">
            <v>DefinitionsB7</v>
          </cell>
        </row>
        <row r="78">
          <cell r="A78" t="str">
            <v>DefinitionsB8</v>
          </cell>
        </row>
        <row r="79">
          <cell r="A79" t="str">
            <v>DefinitionsB9</v>
          </cell>
        </row>
        <row r="80">
          <cell r="A80" t="str">
            <v>DefinitionsB10</v>
          </cell>
        </row>
        <row r="81">
          <cell r="A81" t="str">
            <v>DefinitionsB11</v>
          </cell>
        </row>
        <row r="82">
          <cell r="A82" t="str">
            <v>DefinitionsB12</v>
          </cell>
        </row>
        <row r="83">
          <cell r="A83" t="str">
            <v>DefinitionsB13</v>
          </cell>
        </row>
        <row r="84">
          <cell r="A84" t="str">
            <v>DefinitionsB14</v>
          </cell>
        </row>
        <row r="85">
          <cell r="A85" t="str">
            <v>DefinitionsB15</v>
          </cell>
        </row>
        <row r="86">
          <cell r="A86" t="str">
            <v>DefinitionsB16</v>
          </cell>
        </row>
        <row r="87">
          <cell r="A87" t="str">
            <v>DefinitionsB17</v>
          </cell>
        </row>
        <row r="88">
          <cell r="A88" t="str">
            <v>DefinitionsB18</v>
          </cell>
        </row>
        <row r="89">
          <cell r="A89" t="str">
            <v>DefinitionsB19</v>
          </cell>
        </row>
        <row r="90">
          <cell r="A90" t="str">
            <v>DefinitionsB20</v>
          </cell>
        </row>
        <row r="91">
          <cell r="A91" t="str">
            <v>DefinitionsB21</v>
          </cell>
        </row>
        <row r="92">
          <cell r="A92" t="str">
            <v>DefinitionsB22</v>
          </cell>
        </row>
        <row r="93">
          <cell r="A93" t="str">
            <v>DefinitionsB23</v>
          </cell>
        </row>
        <row r="94">
          <cell r="A94" t="str">
            <v>DefinitionsB24</v>
          </cell>
        </row>
        <row r="95">
          <cell r="A95" t="str">
            <v>DefinitionsB25</v>
          </cell>
        </row>
        <row r="96">
          <cell r="A96" t="str">
            <v>DefinitionsB26</v>
          </cell>
        </row>
        <row r="97">
          <cell r="A97" t="str">
            <v>DefinitionsB27</v>
          </cell>
        </row>
        <row r="98">
          <cell r="A98" t="str">
            <v>DefinitionsB28</v>
          </cell>
        </row>
        <row r="99">
          <cell r="A99" t="str">
            <v>DefinitionsB29</v>
          </cell>
        </row>
        <row r="100">
          <cell r="A100" t="str">
            <v>DefinitionsB30</v>
          </cell>
        </row>
        <row r="101">
          <cell r="A101" t="str">
            <v>DefinitionsB31</v>
          </cell>
        </row>
        <row r="102">
          <cell r="A102" t="str">
            <v>DefinitionsC2</v>
          </cell>
        </row>
        <row r="103">
          <cell r="A103" t="str">
            <v>DefinitionsC3</v>
          </cell>
        </row>
        <row r="104">
          <cell r="A104" t="str">
            <v>DefinitionsC4</v>
          </cell>
        </row>
        <row r="105">
          <cell r="A105" t="str">
            <v>DefinitionsC5</v>
          </cell>
        </row>
        <row r="106">
          <cell r="A106" t="str">
            <v>DefinitionsC6</v>
          </cell>
        </row>
        <row r="107">
          <cell r="A107" t="str">
            <v>DefinitionsC7</v>
          </cell>
        </row>
        <row r="108">
          <cell r="A108" t="str">
            <v>DefinitionsC8</v>
          </cell>
        </row>
        <row r="109">
          <cell r="A109" t="str">
            <v>DefinitionsC9</v>
          </cell>
        </row>
        <row r="110">
          <cell r="A110" t="str">
            <v>DefinitionsC10</v>
          </cell>
        </row>
        <row r="111">
          <cell r="A111" t="str">
            <v>DefinitionsC11</v>
          </cell>
        </row>
        <row r="112">
          <cell r="A112" t="str">
            <v>DefinitionsC12</v>
          </cell>
        </row>
        <row r="113">
          <cell r="A113" t="str">
            <v>DefinitionsC13</v>
          </cell>
        </row>
        <row r="114">
          <cell r="A114" t="str">
            <v>DefinitionsC14</v>
          </cell>
        </row>
        <row r="115">
          <cell r="A115" t="str">
            <v>DefinitionsC15</v>
          </cell>
        </row>
        <row r="116">
          <cell r="A116" t="str">
            <v>DefinitionsC16</v>
          </cell>
        </row>
        <row r="117">
          <cell r="A117" t="str">
            <v>DefinitionsC17</v>
          </cell>
        </row>
        <row r="118">
          <cell r="A118" t="str">
            <v>DefinitionsC18</v>
          </cell>
        </row>
        <row r="119">
          <cell r="A119" t="str">
            <v>DefinitionsC19</v>
          </cell>
        </row>
        <row r="120">
          <cell r="A120" t="str">
            <v>DefinitionsC20</v>
          </cell>
        </row>
        <row r="121">
          <cell r="A121" t="str">
            <v>DefinitionsC21</v>
          </cell>
        </row>
        <row r="122">
          <cell r="A122" t="str">
            <v>DefinitionsC22</v>
          </cell>
        </row>
        <row r="123">
          <cell r="A123" t="str">
            <v>DefinitionsC23</v>
          </cell>
        </row>
        <row r="124">
          <cell r="A124" t="str">
            <v>DefinitionsC24</v>
          </cell>
        </row>
        <row r="125">
          <cell r="A125" t="str">
            <v>DefinitionsC25</v>
          </cell>
        </row>
        <row r="126">
          <cell r="A126" t="str">
            <v>DefinitionsC26</v>
          </cell>
        </row>
        <row r="127">
          <cell r="A127" t="str">
            <v>DefinitionsC27</v>
          </cell>
        </row>
        <row r="128">
          <cell r="A128" t="str">
            <v>DefinitionsC28</v>
          </cell>
        </row>
        <row r="129">
          <cell r="A129" t="str">
            <v>DefinitionsC29</v>
          </cell>
        </row>
        <row r="130">
          <cell r="A130" t="str">
            <v>DefinitionsC30</v>
          </cell>
        </row>
        <row r="131">
          <cell r="A131" t="str">
            <v>DefinitionsC31</v>
          </cell>
        </row>
        <row r="132">
          <cell r="A132" t="str">
            <v>DeclarationD2</v>
          </cell>
        </row>
        <row r="133">
          <cell r="A133" t="str">
            <v>DeclarationF3</v>
          </cell>
        </row>
        <row r="134">
          <cell r="A134" t="str">
            <v>DeclarationI3</v>
          </cell>
        </row>
        <row r="135">
          <cell r="A135" t="str">
            <v>DeclarationI4</v>
          </cell>
        </row>
        <row r="136">
          <cell r="A136" t="str">
            <v>DeclarationB4</v>
          </cell>
        </row>
        <row r="137">
          <cell r="A137" t="str">
            <v>DeclarationB6</v>
          </cell>
        </row>
        <row r="138">
          <cell r="A138" t="str">
            <v>DeclarationB7</v>
          </cell>
        </row>
        <row r="139">
          <cell r="A139" t="str">
            <v>DeclarationB8</v>
          </cell>
        </row>
        <row r="140">
          <cell r="A140" t="str">
            <v>DeclarationB9</v>
          </cell>
        </row>
        <row r="141">
          <cell r="A141" t="str">
            <v>DeclarationB10</v>
          </cell>
        </row>
        <row r="142">
          <cell r="A142" t="str">
            <v>DeclarationB10A</v>
          </cell>
        </row>
        <row r="143">
          <cell r="A143" t="str">
            <v>DeclarationB10C</v>
          </cell>
        </row>
        <row r="144">
          <cell r="A144" t="str">
            <v>DeclarationB10B</v>
          </cell>
        </row>
        <row r="145">
          <cell r="A145" t="str">
            <v>DeclarationD11</v>
          </cell>
        </row>
        <row r="146">
          <cell r="A146" t="str">
            <v>DeclarationB12</v>
          </cell>
        </row>
        <row r="147">
          <cell r="A147" t="str">
            <v>DeclarationB13</v>
          </cell>
        </row>
        <row r="148">
          <cell r="A148" t="str">
            <v>DeclarationB14</v>
          </cell>
        </row>
        <row r="149">
          <cell r="A149" t="str">
            <v>DeclarationB15</v>
          </cell>
        </row>
        <row r="150">
          <cell r="A150" t="str">
            <v>DeclarationB16</v>
          </cell>
        </row>
        <row r="151">
          <cell r="A151" t="str">
            <v>DeclarationB17</v>
          </cell>
        </row>
        <row r="152">
          <cell r="A152" t="str">
            <v>DeclarationB18</v>
          </cell>
        </row>
        <row r="153">
          <cell r="A153" t="str">
            <v>DeclarationB19</v>
          </cell>
        </row>
        <row r="154">
          <cell r="A154" t="str">
            <v>DeclarationB20</v>
          </cell>
        </row>
        <row r="155">
          <cell r="A155" t="str">
            <v>DeclarationB21</v>
          </cell>
        </row>
        <row r="156">
          <cell r="A156" t="str">
            <v>DeclarationB22</v>
          </cell>
        </row>
        <row r="157">
          <cell r="A157" t="str">
            <v>DeclarationB24</v>
          </cell>
        </row>
        <row r="158">
          <cell r="A158" t="str">
            <v>DeclarationB25</v>
          </cell>
        </row>
        <row r="159">
          <cell r="A159" t="str">
            <v>DeclarationB31</v>
          </cell>
        </row>
        <row r="160">
          <cell r="A160" t="str">
            <v>DeclarationB37</v>
          </cell>
        </row>
        <row r="161">
          <cell r="A161" t="str">
            <v>DeclarationB43</v>
          </cell>
        </row>
        <row r="162">
          <cell r="A162" t="str">
            <v>DeclarationB49</v>
          </cell>
        </row>
        <row r="163">
          <cell r="A163" t="str">
            <v>DeclarationB55</v>
          </cell>
        </row>
        <row r="164">
          <cell r="A164" t="str">
            <v>DeclarationB61</v>
          </cell>
        </row>
        <row r="165">
          <cell r="A165" t="str">
            <v>DeclarationB67</v>
          </cell>
        </row>
        <row r="166">
          <cell r="A166" t="str">
            <v>DeclarationB73</v>
          </cell>
        </row>
        <row r="167">
          <cell r="A167" t="str">
            <v>DeclarationB75</v>
          </cell>
        </row>
        <row r="168">
          <cell r="A168" t="str">
            <v>DeclarationB77</v>
          </cell>
        </row>
        <row r="169">
          <cell r="A169" t="str">
            <v>DeclarationB79</v>
          </cell>
        </row>
        <row r="170">
          <cell r="A170" t="str">
            <v>DeclarationB81</v>
          </cell>
        </row>
        <row r="171">
          <cell r="A171" t="str">
            <v>DeclarationB83</v>
          </cell>
        </row>
        <row r="172">
          <cell r="A172" t="str">
            <v>DeclarationB85</v>
          </cell>
        </row>
        <row r="173">
          <cell r="A173" t="str">
            <v>DeclarationB87</v>
          </cell>
        </row>
        <row r="174">
          <cell r="A174" t="str">
            <v>DeclarationB89</v>
          </cell>
        </row>
        <row r="175">
          <cell r="A175" t="str">
            <v>DeclarationD25</v>
          </cell>
        </row>
        <row r="176">
          <cell r="A176" t="str">
            <v>DeclarationB74</v>
          </cell>
        </row>
        <row r="177">
          <cell r="A177" t="str">
            <v>DeclarationG25</v>
          </cell>
        </row>
        <row r="178">
          <cell r="A178" t="str">
            <v>DeclarationB26</v>
          </cell>
        </row>
        <row r="179">
          <cell r="A179" t="str">
            <v>DeclarationB27</v>
          </cell>
        </row>
        <row r="180">
          <cell r="A180" t="str">
            <v>DeclarationB28</v>
          </cell>
        </row>
        <row r="181">
          <cell r="A181" t="str">
            <v>DeclarationB29</v>
          </cell>
        </row>
        <row r="182">
          <cell r="A182" t="str">
            <v>DeclarationB38</v>
          </cell>
        </row>
        <row r="183">
          <cell r="A183" t="str">
            <v>DeclarationB39</v>
          </cell>
        </row>
        <row r="184">
          <cell r="A184" t="str">
            <v>DeclarationB40</v>
          </cell>
        </row>
        <row r="185">
          <cell r="A185" t="str">
            <v>DeclarationB41</v>
          </cell>
        </row>
        <row r="186">
          <cell r="A186" t="str">
            <v>DeclarationB44</v>
          </cell>
        </row>
        <row r="187">
          <cell r="A187" t="str">
            <v>DeclarationB45</v>
          </cell>
        </row>
        <row r="188">
          <cell r="A188" t="str">
            <v>DeclarationB46</v>
          </cell>
        </row>
        <row r="189">
          <cell r="A189" t="str">
            <v>DeclarationB47</v>
          </cell>
        </row>
        <row r="190">
          <cell r="A190" t="str">
            <v>DeclarationAth</v>
          </cell>
        </row>
        <row r="191">
          <cell r="A191" t="str">
            <v>DeclarationB96</v>
          </cell>
        </row>
        <row r="192">
          <cell r="A192" t="str">
            <v>DeclarationB97</v>
          </cell>
        </row>
        <row r="193">
          <cell r="A193" t="str">
            <v>DeclarationB98</v>
          </cell>
        </row>
        <row r="194">
          <cell r="A194" t="str">
            <v>DeclarationB99</v>
          </cell>
        </row>
        <row r="195">
          <cell r="A195" t="str">
            <v>DeclarationB100</v>
          </cell>
        </row>
        <row r="196">
          <cell r="A196" t="str">
            <v>DeclarationB101</v>
          </cell>
        </row>
        <row r="197">
          <cell r="A197" t="str">
            <v>DeclarationB102</v>
          </cell>
        </row>
        <row r="198">
          <cell r="A198" t="str">
            <v>DeclarationB103</v>
          </cell>
        </row>
        <row r="199">
          <cell r="A199" t="str">
            <v>DeclarationB104</v>
          </cell>
        </row>
        <row r="200">
          <cell r="A200" t="str">
            <v>DeclarationB105</v>
          </cell>
        </row>
        <row r="201">
          <cell r="A201" t="str">
            <v>DeclarationB106</v>
          </cell>
        </row>
        <row r="202">
          <cell r="A202" t="str">
            <v>DeclarationB107</v>
          </cell>
        </row>
        <row r="203">
          <cell r="A203" t="str">
            <v>DeclarationB108</v>
          </cell>
        </row>
        <row r="204">
          <cell r="A204" t="str">
            <v>DeclarationB109</v>
          </cell>
        </row>
        <row r="205">
          <cell r="A205" t="str">
            <v>DeclarationB110</v>
          </cell>
        </row>
        <row r="206">
          <cell r="A206" t="str">
            <v>DeclarationB111</v>
          </cell>
        </row>
        <row r="207">
          <cell r="A207" t="str">
            <v>Smelter Look-upA1</v>
          </cell>
        </row>
        <row r="208">
          <cell r="A208" t="str">
            <v>Smelter Look-upA4</v>
          </cell>
        </row>
        <row r="209">
          <cell r="A209" t="str">
            <v>Smelter Look-upB4</v>
          </cell>
        </row>
        <row r="210">
          <cell r="A210" t="str">
            <v>Smelter Look-up</v>
          </cell>
        </row>
        <row r="211">
          <cell r="A211" t="str">
            <v>Smelter Look-upC4</v>
          </cell>
        </row>
        <row r="212">
          <cell r="A212" t="str">
            <v>Smelter Look-upD4</v>
          </cell>
        </row>
        <row r="213">
          <cell r="A213" t="str">
            <v>Smelter Look-upE4</v>
          </cell>
        </row>
        <row r="214">
          <cell r="A214" t="str">
            <v>Smelter Look-upF4</v>
          </cell>
        </row>
        <row r="215">
          <cell r="A215" t="str">
            <v>Smelter Look-upG4</v>
          </cell>
        </row>
        <row r="216">
          <cell r="A216" t="str">
            <v>Smelter Look-upH4</v>
          </cell>
        </row>
        <row r="217">
          <cell r="A217" t="str">
            <v>Smelter Look-upI4</v>
          </cell>
        </row>
        <row r="218">
          <cell r="A218" t="str">
            <v>Smelter ListA4</v>
          </cell>
        </row>
        <row r="219">
          <cell r="A219" t="str">
            <v>Smelter ListB4</v>
          </cell>
        </row>
        <row r="220">
          <cell r="A220" t="str">
            <v>Smelter ListC4</v>
          </cell>
        </row>
        <row r="221">
          <cell r="A221" t="str">
            <v>Smelter ListD4</v>
          </cell>
        </row>
        <row r="222">
          <cell r="A222" t="str">
            <v>Smelter ListE4</v>
          </cell>
        </row>
        <row r="223">
          <cell r="A223" t="str">
            <v>Smelter ListH4</v>
          </cell>
        </row>
        <row r="224">
          <cell r="A224" t="str">
            <v>Smelter ListI4</v>
          </cell>
        </row>
        <row r="225">
          <cell r="A225" t="str">
            <v>Smelter ListJ4</v>
          </cell>
        </row>
        <row r="226">
          <cell r="A226" t="str">
            <v>Smelter ListK4</v>
          </cell>
        </row>
        <row r="227">
          <cell r="A227" t="str">
            <v>Smelter ListL4</v>
          </cell>
        </row>
        <row r="228">
          <cell r="A228" t="str">
            <v>Smelter ListM4</v>
          </cell>
        </row>
        <row r="229">
          <cell r="A229" t="str">
            <v>Smelter ListN4</v>
          </cell>
        </row>
        <row r="230">
          <cell r="A230" t="str">
            <v>Smelter ListO4</v>
          </cell>
        </row>
        <row r="231">
          <cell r="A231" t="str">
            <v>Smelter ListP4</v>
          </cell>
        </row>
        <row r="232">
          <cell r="A232" t="str">
            <v>Smelter ListQ4</v>
          </cell>
        </row>
        <row r="233">
          <cell r="A233" t="str">
            <v>Smelter ListJ2</v>
          </cell>
        </row>
        <row r="234">
          <cell r="A234" t="str">
            <v>Smelter ListB2</v>
          </cell>
        </row>
        <row r="235">
          <cell r="A235" t="str">
            <v>Smelter ListB3</v>
          </cell>
        </row>
        <row r="236">
          <cell r="A236" t="str">
            <v>Smelter ListF4</v>
          </cell>
        </row>
        <row r="237">
          <cell r="A237" t="str">
            <v>Smelter ListG4</v>
          </cell>
        </row>
        <row r="238">
          <cell r="A238" t="str">
            <v>Smelter ListAH5</v>
          </cell>
        </row>
        <row r="239">
          <cell r="A239" t="str">
            <v>Smelter ListAH6</v>
          </cell>
        </row>
        <row r="240">
          <cell r="A240" t="str">
            <v>Smelter ListAH7</v>
          </cell>
        </row>
        <row r="241">
          <cell r="A241" t="str">
            <v>CheckerA1</v>
          </cell>
        </row>
        <row r="242">
          <cell r="A242" t="str">
            <v>CheckerD1</v>
          </cell>
        </row>
        <row r="243">
          <cell r="A243" t="str">
            <v>CheckerA3</v>
          </cell>
        </row>
        <row r="244">
          <cell r="A244" t="str">
            <v>CheckerB3</v>
          </cell>
        </row>
        <row r="245">
          <cell r="A245" t="str">
            <v>CheckerC3</v>
          </cell>
        </row>
        <row r="246">
          <cell r="A246" t="str">
            <v>CheckerD3</v>
          </cell>
        </row>
        <row r="247">
          <cell r="A247" t="str">
            <v>CheckerB62</v>
          </cell>
        </row>
        <row r="248">
          <cell r="A248" t="str">
            <v>CheckerB63</v>
          </cell>
        </row>
        <row r="249">
          <cell r="A249" t="str">
            <v>CheckerB64</v>
          </cell>
        </row>
        <row r="250">
          <cell r="A250" t="str">
            <v>CheckerB65</v>
          </cell>
        </row>
        <row r="251">
          <cell r="A251" t="str">
            <v>CheckerCOMP</v>
          </cell>
        </row>
        <row r="252">
          <cell r="A252" t="str">
            <v>CheckerJ4</v>
          </cell>
        </row>
        <row r="253">
          <cell r="A253" t="str">
            <v>CheckerJ5</v>
          </cell>
        </row>
        <row r="254">
          <cell r="A254" t="str">
            <v>CheckerJ6</v>
          </cell>
        </row>
        <row r="255">
          <cell r="A255" t="str">
            <v>CheckerJ7</v>
          </cell>
        </row>
        <row r="256">
          <cell r="A256" t="str">
            <v>CheckerJ8</v>
          </cell>
        </row>
        <row r="257">
          <cell r="A257" t="str">
            <v>CheckerJ9</v>
          </cell>
        </row>
        <row r="258">
          <cell r="A258" t="str">
            <v>CheckerJ10</v>
          </cell>
        </row>
        <row r="259">
          <cell r="A259" t="str">
            <v>CheckerJ11</v>
          </cell>
        </row>
        <row r="260">
          <cell r="A260" t="str">
            <v>CheckerJ12</v>
          </cell>
        </row>
        <row r="261">
          <cell r="A261" t="str">
            <v>CheckerJ14</v>
          </cell>
        </row>
        <row r="262">
          <cell r="A262" t="str">
            <v>CheckerJ15</v>
          </cell>
        </row>
        <row r="263">
          <cell r="A263" t="str">
            <v>CheckerJ16</v>
          </cell>
        </row>
        <row r="264">
          <cell r="A264" t="str">
            <v>CheckerJ17</v>
          </cell>
        </row>
        <row r="265">
          <cell r="A265" t="str">
            <v>CheckerJ19</v>
          </cell>
        </row>
        <row r="266">
          <cell r="A266" t="str">
            <v>CheckerJ20</v>
          </cell>
        </row>
        <row r="267">
          <cell r="A267" t="str">
            <v>CheckerJ21</v>
          </cell>
        </row>
        <row r="268">
          <cell r="A268" t="str">
            <v>CheckerJ22</v>
          </cell>
        </row>
        <row r="269">
          <cell r="A269" t="str">
            <v>CheckerJ24</v>
          </cell>
        </row>
        <row r="270">
          <cell r="A270" t="str">
            <v>CheckerJ25</v>
          </cell>
        </row>
        <row r="271">
          <cell r="A271" t="str">
            <v>CheckerJ26</v>
          </cell>
        </row>
        <row r="272">
          <cell r="A272" t="str">
            <v>CheckerJ27</v>
          </cell>
        </row>
        <row r="273">
          <cell r="A273" t="str">
            <v>CheckerJ29</v>
          </cell>
        </row>
        <row r="274">
          <cell r="A274" t="str">
            <v>CheckerJ30</v>
          </cell>
        </row>
        <row r="275">
          <cell r="A275" t="str">
            <v>CheckerJ31</v>
          </cell>
        </row>
        <row r="276">
          <cell r="A276" t="str">
            <v>CheckerJ32</v>
          </cell>
        </row>
        <row r="277">
          <cell r="A277" t="str">
            <v>CheckerJ34</v>
          </cell>
        </row>
        <row r="278">
          <cell r="A278" t="str">
            <v>CheckerJ35</v>
          </cell>
        </row>
        <row r="279">
          <cell r="A279" t="str">
            <v>CheckerJ36</v>
          </cell>
        </row>
        <row r="280">
          <cell r="A280" t="str">
            <v>CheckerJ37</v>
          </cell>
        </row>
        <row r="281">
          <cell r="A281" t="str">
            <v>CheckerJ39</v>
          </cell>
        </row>
        <row r="282">
          <cell r="A282" t="str">
            <v>CheckerJ40</v>
          </cell>
        </row>
        <row r="283">
          <cell r="A283" t="str">
            <v>CheckerJ41</v>
          </cell>
        </row>
        <row r="284">
          <cell r="A284" t="str">
            <v>CheckerJ42</v>
          </cell>
        </row>
        <row r="285">
          <cell r="A285" t="str">
            <v>CheckerJ44</v>
          </cell>
        </row>
        <row r="286">
          <cell r="A286" t="str">
            <v>CheckerJ45</v>
          </cell>
        </row>
        <row r="287">
          <cell r="A287" t="str">
            <v>CheckerJ46</v>
          </cell>
        </row>
        <row r="288">
          <cell r="A288" t="str">
            <v>CheckerJ47</v>
          </cell>
        </row>
        <row r="289">
          <cell r="A289" t="str">
            <v>CheckerJ49</v>
          </cell>
        </row>
        <row r="290">
          <cell r="A290" t="str">
            <v>CheckerJ50</v>
          </cell>
        </row>
        <row r="291">
          <cell r="A291" t="str">
            <v>CheckerJ51</v>
          </cell>
        </row>
        <row r="292">
          <cell r="A292" t="str">
            <v>CheckerJ52</v>
          </cell>
        </row>
        <row r="293">
          <cell r="A293" t="str">
            <v>CheckerJ54</v>
          </cell>
        </row>
        <row r="294">
          <cell r="A294" t="str">
            <v>CheckerJ55</v>
          </cell>
        </row>
        <row r="295">
          <cell r="A295" t="str">
            <v>CheckerJ56</v>
          </cell>
        </row>
        <row r="296">
          <cell r="A296" t="str">
            <v>CheckerJ57</v>
          </cell>
        </row>
        <row r="297">
          <cell r="A297" t="str">
            <v>CheckerJ58</v>
          </cell>
        </row>
        <row r="298">
          <cell r="A298" t="str">
            <v>CheckerJ59</v>
          </cell>
        </row>
        <row r="299">
          <cell r="A299" t="str">
            <v>Checker</v>
          </cell>
        </row>
        <row r="300">
          <cell r="A300" t="str">
            <v>CheckerJ60</v>
          </cell>
        </row>
        <row r="301">
          <cell r="A301" t="str">
            <v>CheckerJ62</v>
          </cell>
        </row>
        <row r="302">
          <cell r="A302" t="str">
            <v>CheckerJ63</v>
          </cell>
        </row>
        <row r="303">
          <cell r="A303" t="str">
            <v>CheckerJ64</v>
          </cell>
        </row>
        <row r="304">
          <cell r="A304" t="str">
            <v>Checker</v>
          </cell>
        </row>
        <row r="305">
          <cell r="A305" t="str">
            <v>CheckerJ65</v>
          </cell>
        </row>
        <row r="306">
          <cell r="A306" t="str">
            <v>CheckerJ66</v>
          </cell>
        </row>
        <row r="307">
          <cell r="A307" t="str">
            <v>CheckerJ67</v>
          </cell>
        </row>
        <row r="308">
          <cell r="A308" t="str">
            <v>CheckerJ68</v>
          </cell>
        </row>
        <row r="309">
          <cell r="A309" t="str">
            <v>CheckerJ65</v>
          </cell>
        </row>
        <row r="310">
          <cell r="A310" t="str">
            <v>CheckerJ66</v>
          </cell>
        </row>
        <row r="311">
          <cell r="A311" t="str">
            <v>CheckerJ67</v>
          </cell>
        </row>
        <row r="312">
          <cell r="A312" t="str">
            <v>CheckerJ68</v>
          </cell>
        </row>
        <row r="313">
          <cell r="A313" t="str">
            <v>Product ListA1</v>
          </cell>
        </row>
        <row r="314">
          <cell r="A314" t="str">
            <v>Product ListB5</v>
          </cell>
        </row>
        <row r="315">
          <cell r="A315" t="str">
            <v>Product ListC5</v>
          </cell>
        </row>
        <row r="316">
          <cell r="A316" t="str">
            <v>Product ListD5</v>
          </cell>
        </row>
        <row r="317">
          <cell r="A317" t="str">
            <v>GeneralCpy</v>
          </cell>
        </row>
        <row r="318">
          <cell r="A318" t="str">
            <v>GeneralCpy</v>
          </cell>
        </row>
        <row r="320">
          <cell r="A320" t="str">
            <v>Comments</v>
          </cell>
        </row>
        <row r="321">
          <cell r="A321" t="str">
            <v>Comments</v>
          </cell>
        </row>
        <row r="322">
          <cell r="A322" t="str">
            <v>Comments</v>
          </cell>
        </row>
        <row r="323">
          <cell r="A323" t="str">
            <v>Comments</v>
          </cell>
        </row>
        <row r="324">
          <cell r="A324" t="str">
            <v>Comments</v>
          </cell>
        </row>
        <row r="325">
          <cell r="A325" t="str">
            <v>Comments</v>
          </cell>
        </row>
        <row r="326">
          <cell r="A326" t="str">
            <v>Comments</v>
          </cell>
        </row>
      </sheetData>
      <sheetData sheetId="9"/>
      <sheetData sheetId="10">
        <row r="1">
          <cell r="B1" t="str">
            <v>subdivision_name</v>
          </cell>
        </row>
        <row r="2">
          <cell r="B2" t="str">
            <v>Canillo</v>
          </cell>
        </row>
        <row r="3">
          <cell r="B3" t="str">
            <v>Sant Julià de Lòria</v>
          </cell>
        </row>
        <row r="4">
          <cell r="B4" t="str">
            <v>Escaldes-Engordany</v>
          </cell>
        </row>
        <row r="5">
          <cell r="B5" t="str">
            <v>Encamp</v>
          </cell>
        </row>
        <row r="6">
          <cell r="B6" t="str">
            <v>Andorra la Vella</v>
          </cell>
        </row>
        <row r="7">
          <cell r="B7" t="str">
            <v>La Massana</v>
          </cell>
        </row>
        <row r="8">
          <cell r="B8" t="str">
            <v>Ordino</v>
          </cell>
        </row>
        <row r="9">
          <cell r="B9" t="str">
            <v>Ra’s al Khaymah</v>
          </cell>
        </row>
        <row r="10">
          <cell r="B10" t="str">
            <v>Ash Shāriqah</v>
          </cell>
        </row>
        <row r="11">
          <cell r="B11" t="str">
            <v>Al Fujayrah</v>
          </cell>
        </row>
        <row r="12">
          <cell r="B12" t="str">
            <v>Dubayy</v>
          </cell>
        </row>
        <row r="13">
          <cell r="B13" t="str">
            <v>Abū Z̧aby</v>
          </cell>
        </row>
        <row r="14">
          <cell r="B14" t="str">
            <v>Umm al Qaywayn</v>
          </cell>
        </row>
        <row r="15">
          <cell r="B15" t="str">
            <v>‘Ajmān</v>
          </cell>
        </row>
        <row r="16">
          <cell r="B16" t="str">
            <v>Bāmyān</v>
          </cell>
        </row>
        <row r="17">
          <cell r="B17" t="str">
            <v>Bāmyān</v>
          </cell>
        </row>
        <row r="18">
          <cell r="B18" t="str">
            <v>Kābul</v>
          </cell>
        </row>
        <row r="19">
          <cell r="B19" t="str">
            <v>Kābul</v>
          </cell>
        </row>
        <row r="20">
          <cell r="B20" t="str">
            <v>Kāpīsā</v>
          </cell>
        </row>
        <row r="21">
          <cell r="B21" t="str">
            <v>Kāpīsā</v>
          </cell>
        </row>
        <row r="22">
          <cell r="B22" t="str">
            <v>Khōst</v>
          </cell>
        </row>
        <row r="23">
          <cell r="B23" t="str">
            <v>Khōst</v>
          </cell>
        </row>
        <row r="24">
          <cell r="B24" t="str">
            <v>Kunaṟ</v>
          </cell>
        </row>
        <row r="25">
          <cell r="B25" t="str">
            <v>Kunaṟ</v>
          </cell>
        </row>
        <row r="26">
          <cell r="B26" t="str">
            <v>Kandahār</v>
          </cell>
        </row>
        <row r="27">
          <cell r="B27" t="str">
            <v>Kandahār</v>
          </cell>
        </row>
        <row r="28">
          <cell r="B28" t="str">
            <v>Lōgar</v>
          </cell>
        </row>
        <row r="29">
          <cell r="B29" t="str">
            <v>Lōgar</v>
          </cell>
        </row>
        <row r="30">
          <cell r="B30" t="str">
            <v>Paktiyā</v>
          </cell>
        </row>
        <row r="31">
          <cell r="B31" t="str">
            <v>Paktiyā</v>
          </cell>
        </row>
        <row r="32">
          <cell r="B32" t="str">
            <v>Samangān</v>
          </cell>
        </row>
        <row r="33">
          <cell r="B33" t="str">
            <v>Samangān</v>
          </cell>
        </row>
        <row r="34">
          <cell r="B34" t="str">
            <v>Uruzgān</v>
          </cell>
        </row>
        <row r="35">
          <cell r="B35" t="str">
            <v>Uruzgān</v>
          </cell>
        </row>
        <row r="36">
          <cell r="B36" t="str">
            <v>Badakhshān</v>
          </cell>
        </row>
        <row r="37">
          <cell r="B37" t="str">
            <v>Badakhshān</v>
          </cell>
        </row>
        <row r="38">
          <cell r="B38" t="str">
            <v>Fāryāb</v>
          </cell>
        </row>
        <row r="39">
          <cell r="B39" t="str">
            <v>Fāryāb</v>
          </cell>
        </row>
        <row r="40">
          <cell r="B40" t="str">
            <v>Jowzjān</v>
          </cell>
        </row>
        <row r="41">
          <cell r="B41" t="str">
            <v>Jowzjān</v>
          </cell>
        </row>
        <row r="42">
          <cell r="B42" t="str">
            <v>Kunduz</v>
          </cell>
        </row>
        <row r="43">
          <cell r="B43" t="str">
            <v>Kunduz</v>
          </cell>
        </row>
        <row r="44">
          <cell r="B44" t="str">
            <v>Laghmān</v>
          </cell>
        </row>
        <row r="45">
          <cell r="B45" t="str">
            <v>Laghmān</v>
          </cell>
        </row>
        <row r="46">
          <cell r="B46" t="str">
            <v>Nīmrōz</v>
          </cell>
        </row>
        <row r="47">
          <cell r="B47" t="str">
            <v>Nīmrōz</v>
          </cell>
        </row>
        <row r="48">
          <cell r="B48" t="str">
            <v>Baghlān</v>
          </cell>
        </row>
        <row r="49">
          <cell r="B49" t="str">
            <v>Baghlān</v>
          </cell>
        </row>
        <row r="50">
          <cell r="B50" t="str">
            <v>Farāh</v>
          </cell>
        </row>
        <row r="51">
          <cell r="B51" t="str">
            <v>Farāh</v>
          </cell>
        </row>
        <row r="52">
          <cell r="B52" t="str">
            <v>Helmand</v>
          </cell>
        </row>
        <row r="53">
          <cell r="B53" t="str">
            <v>Helmand</v>
          </cell>
        </row>
        <row r="54">
          <cell r="B54" t="str">
            <v>Paktīkā</v>
          </cell>
        </row>
        <row r="55">
          <cell r="B55" t="str">
            <v>Paktīkā</v>
          </cell>
        </row>
        <row r="56">
          <cell r="B56" t="str">
            <v>Sar-e Pul</v>
          </cell>
        </row>
        <row r="57">
          <cell r="B57" t="str">
            <v>Sar-e Pul</v>
          </cell>
        </row>
        <row r="58">
          <cell r="B58" t="str">
            <v>Bādghīs</v>
          </cell>
        </row>
        <row r="59">
          <cell r="B59" t="str">
            <v>Bādghīs</v>
          </cell>
        </row>
        <row r="60">
          <cell r="B60" t="str">
            <v>Ghaznī</v>
          </cell>
        </row>
        <row r="61">
          <cell r="B61" t="str">
            <v>Ghaznī</v>
          </cell>
        </row>
        <row r="62">
          <cell r="B62" t="str">
            <v>Panjshayr</v>
          </cell>
        </row>
        <row r="63">
          <cell r="B63" t="str">
            <v>Panjshayr</v>
          </cell>
        </row>
        <row r="64">
          <cell r="B64" t="str">
            <v>Takhār</v>
          </cell>
        </row>
        <row r="65">
          <cell r="B65" t="str">
            <v>Takhār</v>
          </cell>
        </row>
        <row r="66">
          <cell r="B66" t="str">
            <v>Wardak</v>
          </cell>
        </row>
        <row r="67">
          <cell r="B67" t="str">
            <v>Wardak</v>
          </cell>
        </row>
        <row r="68">
          <cell r="B68" t="str">
            <v>Balkh</v>
          </cell>
        </row>
        <row r="69">
          <cell r="B69" t="str">
            <v>Balkh</v>
          </cell>
        </row>
        <row r="70">
          <cell r="B70" t="str">
            <v>Ghōr</v>
          </cell>
        </row>
        <row r="71">
          <cell r="B71" t="str">
            <v>Ghōr</v>
          </cell>
        </row>
        <row r="72">
          <cell r="B72" t="str">
            <v>Dāykundī</v>
          </cell>
        </row>
        <row r="73">
          <cell r="B73" t="str">
            <v>Dāykundī</v>
          </cell>
        </row>
        <row r="74">
          <cell r="B74" t="str">
            <v>Herāt</v>
          </cell>
        </row>
        <row r="75">
          <cell r="B75" t="str">
            <v>Herāt</v>
          </cell>
        </row>
        <row r="76">
          <cell r="B76" t="str">
            <v>Nangarhār</v>
          </cell>
        </row>
        <row r="77">
          <cell r="B77" t="str">
            <v>Nangarhār</v>
          </cell>
        </row>
        <row r="78">
          <cell r="B78" t="str">
            <v>Nūristān</v>
          </cell>
        </row>
        <row r="79">
          <cell r="B79" t="str">
            <v>Nūristān</v>
          </cell>
        </row>
        <row r="80">
          <cell r="B80" t="str">
            <v>Parwān</v>
          </cell>
        </row>
        <row r="81">
          <cell r="B81" t="str">
            <v>Parwān</v>
          </cell>
        </row>
        <row r="82">
          <cell r="B82" t="str">
            <v>Zābul</v>
          </cell>
        </row>
        <row r="83">
          <cell r="B83" t="str">
            <v>Zābul</v>
          </cell>
        </row>
        <row r="84">
          <cell r="B84" t="str">
            <v>Saint John</v>
          </cell>
        </row>
        <row r="85">
          <cell r="B85" t="str">
            <v>Redonda</v>
          </cell>
        </row>
        <row r="86">
          <cell r="B86" t="str">
            <v>Saint George</v>
          </cell>
        </row>
        <row r="87">
          <cell r="B87" t="str">
            <v>Saint Paul</v>
          </cell>
        </row>
        <row r="88">
          <cell r="B88" t="str">
            <v>Barbuda</v>
          </cell>
        </row>
        <row r="89">
          <cell r="B89" t="str">
            <v>Saint Peter</v>
          </cell>
        </row>
        <row r="90">
          <cell r="B90" t="str">
            <v>Saint Philip</v>
          </cell>
        </row>
        <row r="91">
          <cell r="B91" t="str">
            <v>Saint Mary</v>
          </cell>
        </row>
        <row r="92">
          <cell r="B92" t="str">
            <v>Fier</v>
          </cell>
        </row>
        <row r="93">
          <cell r="B93" t="str">
            <v>Tiranë</v>
          </cell>
        </row>
        <row r="94">
          <cell r="B94" t="str">
            <v>Vlorë</v>
          </cell>
        </row>
        <row r="95">
          <cell r="B95" t="str">
            <v>Elbasan</v>
          </cell>
        </row>
        <row r="96">
          <cell r="B96" t="str">
            <v>Dibër</v>
          </cell>
        </row>
        <row r="97">
          <cell r="B97" t="str">
            <v>Berat</v>
          </cell>
        </row>
        <row r="98">
          <cell r="B98" t="str">
            <v>Durrës</v>
          </cell>
        </row>
        <row r="99">
          <cell r="B99" t="str">
            <v>Lezhë</v>
          </cell>
        </row>
        <row r="100">
          <cell r="B100" t="str">
            <v>Shkodër</v>
          </cell>
        </row>
        <row r="101">
          <cell r="B101" t="str">
            <v>Gjirokastër</v>
          </cell>
        </row>
        <row r="102">
          <cell r="B102" t="str">
            <v>Korçë</v>
          </cell>
        </row>
        <row r="103">
          <cell r="B103" t="str">
            <v>Kukës</v>
          </cell>
        </row>
        <row r="104">
          <cell r="B104" t="str">
            <v>Ararat</v>
          </cell>
        </row>
        <row r="105">
          <cell r="B105" t="str">
            <v>Aragac̣otn</v>
          </cell>
        </row>
        <row r="106">
          <cell r="B106" t="str">
            <v>Armavir</v>
          </cell>
        </row>
        <row r="107">
          <cell r="B107" t="str">
            <v>Kotayk'</v>
          </cell>
        </row>
        <row r="108">
          <cell r="B108" t="str">
            <v>Geġark'unik'</v>
          </cell>
        </row>
        <row r="109">
          <cell r="B109" t="str">
            <v>Širak</v>
          </cell>
        </row>
        <row r="110">
          <cell r="B110" t="str">
            <v>Syunik'</v>
          </cell>
        </row>
        <row r="111">
          <cell r="B111" t="str">
            <v>Tavuš</v>
          </cell>
        </row>
        <row r="112">
          <cell r="B112" t="str">
            <v>Loṙi</v>
          </cell>
        </row>
        <row r="113">
          <cell r="B113" t="str">
            <v>Erevan</v>
          </cell>
        </row>
        <row r="114">
          <cell r="B114" t="str">
            <v>Vayoć Jor</v>
          </cell>
        </row>
        <row r="115">
          <cell r="B115" t="str">
            <v>Bié</v>
          </cell>
        </row>
        <row r="116">
          <cell r="B116" t="str">
            <v>Cabinda</v>
          </cell>
        </row>
        <row r="117">
          <cell r="B117" t="str">
            <v>Kuando Kubango</v>
          </cell>
        </row>
        <row r="118">
          <cell r="B118" t="str">
            <v>Zaire</v>
          </cell>
        </row>
        <row r="119">
          <cell r="B119" t="str">
            <v>Lunda Norte</v>
          </cell>
        </row>
        <row r="120">
          <cell r="B120" t="str">
            <v>Lunda Sul</v>
          </cell>
        </row>
        <row r="121">
          <cell r="B121" t="str">
            <v>Moxico</v>
          </cell>
        </row>
        <row r="122">
          <cell r="B122" t="str">
            <v>Namibe</v>
          </cell>
        </row>
        <row r="123">
          <cell r="B123" t="str">
            <v>Uíge</v>
          </cell>
        </row>
        <row r="124">
          <cell r="B124" t="str">
            <v>Kwanza Norte</v>
          </cell>
        </row>
        <row r="125">
          <cell r="B125" t="str">
            <v>Huíla</v>
          </cell>
        </row>
        <row r="126">
          <cell r="B126" t="str">
            <v>Luanda</v>
          </cell>
        </row>
        <row r="127">
          <cell r="B127" t="str">
            <v>Malange</v>
          </cell>
        </row>
        <row r="128">
          <cell r="B128" t="str">
            <v>Bengo</v>
          </cell>
        </row>
        <row r="129">
          <cell r="B129" t="str">
            <v>Benguela</v>
          </cell>
        </row>
        <row r="130">
          <cell r="B130" t="str">
            <v>Cunene</v>
          </cell>
        </row>
        <row r="131">
          <cell r="B131" t="str">
            <v>Kwanza Sul</v>
          </cell>
        </row>
        <row r="132">
          <cell r="B132" t="str">
            <v>Huambo</v>
          </cell>
        </row>
        <row r="133">
          <cell r="B133" t="str">
            <v>San Luis</v>
          </cell>
        </row>
        <row r="134">
          <cell r="B134" t="str">
            <v>La Pampa</v>
          </cell>
        </row>
        <row r="135">
          <cell r="B135" t="str">
            <v>Mendoza</v>
          </cell>
        </row>
        <row r="136">
          <cell r="B136" t="str">
            <v>Neuquén</v>
          </cell>
        </row>
        <row r="137">
          <cell r="B137" t="str">
            <v>Río Negro</v>
          </cell>
        </row>
        <row r="138">
          <cell r="B138" t="str">
            <v>Jujuy</v>
          </cell>
        </row>
        <row r="139">
          <cell r="B139" t="str">
            <v>Misiones</v>
          </cell>
        </row>
        <row r="140">
          <cell r="B140" t="str">
            <v>Santa Fe</v>
          </cell>
        </row>
        <row r="141">
          <cell r="B141" t="str">
            <v>Santa Cruz</v>
          </cell>
        </row>
        <row r="142">
          <cell r="B142" t="str">
            <v>Salta</v>
          </cell>
        </row>
        <row r="143">
          <cell r="B143" t="str">
            <v>Ciudad Autónoma de Buenos Aires</v>
          </cell>
        </row>
        <row r="144">
          <cell r="B144" t="str">
            <v>La Rioja</v>
          </cell>
        </row>
        <row r="145">
          <cell r="B145" t="str">
            <v>Buenos Aires</v>
          </cell>
        </row>
        <row r="146">
          <cell r="B146" t="str">
            <v>Santiago del Estero</v>
          </cell>
        </row>
        <row r="147">
          <cell r="B147" t="str">
            <v>Chaco</v>
          </cell>
        </row>
        <row r="148">
          <cell r="B148" t="str">
            <v>Formosa</v>
          </cell>
        </row>
        <row r="149">
          <cell r="B149" t="str">
            <v>Córdoba</v>
          </cell>
        </row>
        <row r="150">
          <cell r="B150" t="str">
            <v>San Juan</v>
          </cell>
        </row>
        <row r="151">
          <cell r="B151" t="str">
            <v>Tucumán</v>
          </cell>
        </row>
        <row r="152">
          <cell r="B152" t="str">
            <v>Entre Ríos</v>
          </cell>
        </row>
        <row r="153">
          <cell r="B153" t="str">
            <v>Catamarca</v>
          </cell>
        </row>
        <row r="154">
          <cell r="B154" t="str">
            <v>Tierra del Fuego</v>
          </cell>
        </row>
        <row r="155">
          <cell r="B155" t="str">
            <v>Corrientes</v>
          </cell>
        </row>
        <row r="156">
          <cell r="B156" t="str">
            <v>Chubut</v>
          </cell>
        </row>
        <row r="157">
          <cell r="B157" t="str">
            <v>Wien</v>
          </cell>
        </row>
        <row r="158">
          <cell r="B158" t="str">
            <v>Niederösterreich</v>
          </cell>
        </row>
        <row r="159">
          <cell r="B159" t="str">
            <v>Oberösterreich</v>
          </cell>
        </row>
        <row r="160">
          <cell r="B160" t="str">
            <v>Salzburg</v>
          </cell>
        </row>
        <row r="161">
          <cell r="B161" t="str">
            <v>Vorarlberg</v>
          </cell>
        </row>
        <row r="162">
          <cell r="B162" t="str">
            <v>Burgenland</v>
          </cell>
        </row>
        <row r="163">
          <cell r="B163" t="str">
            <v>Tirol</v>
          </cell>
        </row>
        <row r="164">
          <cell r="B164" t="str">
            <v>Kärnten</v>
          </cell>
        </row>
        <row r="165">
          <cell r="B165" t="str">
            <v>Steiermark</v>
          </cell>
        </row>
        <row r="166">
          <cell r="B166" t="str">
            <v>Victoria</v>
          </cell>
        </row>
        <row r="167">
          <cell r="B167" t="str">
            <v>Northern Territory</v>
          </cell>
        </row>
        <row r="168">
          <cell r="B168" t="str">
            <v>Queensland</v>
          </cell>
        </row>
        <row r="169">
          <cell r="B169" t="str">
            <v>Tasmania</v>
          </cell>
        </row>
        <row r="170">
          <cell r="B170" t="str">
            <v>Australian Capital Territory</v>
          </cell>
        </row>
        <row r="171">
          <cell r="B171" t="str">
            <v>New South Wales</v>
          </cell>
        </row>
        <row r="172">
          <cell r="B172" t="str">
            <v>South Australia</v>
          </cell>
        </row>
        <row r="173">
          <cell r="B173" t="str">
            <v>Western Australia</v>
          </cell>
        </row>
        <row r="174">
          <cell r="B174" t="str">
            <v>Goranboy</v>
          </cell>
        </row>
        <row r="175">
          <cell r="B175" t="str">
            <v>Naftalan</v>
          </cell>
        </row>
        <row r="176">
          <cell r="B176" t="str">
            <v>Qubadlı</v>
          </cell>
        </row>
        <row r="177">
          <cell r="B177" t="str">
            <v>Şəki</v>
          </cell>
        </row>
        <row r="178">
          <cell r="B178" t="str">
            <v>Şamaxı</v>
          </cell>
        </row>
        <row r="179">
          <cell r="B179" t="str">
            <v>Tovuz</v>
          </cell>
        </row>
        <row r="180">
          <cell r="B180" t="str">
            <v>Yevlax</v>
          </cell>
        </row>
        <row r="181">
          <cell r="B181" t="str">
            <v>Abşeron</v>
          </cell>
        </row>
        <row r="182">
          <cell r="B182" t="str">
            <v>Bakı</v>
          </cell>
        </row>
        <row r="183">
          <cell r="B183" t="str">
            <v>Balakən</v>
          </cell>
        </row>
        <row r="184">
          <cell r="B184" t="str">
            <v>Bərdə</v>
          </cell>
        </row>
        <row r="185">
          <cell r="B185" t="str">
            <v>Göyçay</v>
          </cell>
        </row>
        <row r="186">
          <cell r="B186" t="str">
            <v>Masallı</v>
          </cell>
        </row>
        <row r="187">
          <cell r="B187" t="str">
            <v>Şəmkir</v>
          </cell>
        </row>
        <row r="188">
          <cell r="B188" t="str">
            <v>Şirvan</v>
          </cell>
        </row>
        <row r="189">
          <cell r="B189" t="str">
            <v>Xankəndi</v>
          </cell>
        </row>
        <row r="190">
          <cell r="B190" t="str">
            <v>Xızı</v>
          </cell>
        </row>
        <row r="191">
          <cell r="B191" t="str">
            <v>Ağcabədi</v>
          </cell>
        </row>
        <row r="192">
          <cell r="B192" t="str">
            <v>Ağsu</v>
          </cell>
        </row>
        <row r="193">
          <cell r="B193" t="str">
            <v>Biləsuvar</v>
          </cell>
        </row>
        <row r="194">
          <cell r="B194" t="str">
            <v>Gəncə</v>
          </cell>
        </row>
        <row r="195">
          <cell r="B195" t="str">
            <v>Qəbələ</v>
          </cell>
        </row>
        <row r="196">
          <cell r="B196" t="str">
            <v>Samux</v>
          </cell>
        </row>
        <row r="197">
          <cell r="B197" t="str">
            <v>Xaçmaz</v>
          </cell>
        </row>
        <row r="198">
          <cell r="B198" t="str">
            <v>Yardımlı</v>
          </cell>
        </row>
        <row r="199">
          <cell r="B199" t="str">
            <v>Zəngilan</v>
          </cell>
        </row>
        <row r="200">
          <cell r="B200" t="str">
            <v>Ağstafa</v>
          </cell>
        </row>
        <row r="201">
          <cell r="B201" t="str">
            <v>Füzuli</v>
          </cell>
        </row>
        <row r="202">
          <cell r="B202" t="str">
            <v>Gədəbəy</v>
          </cell>
        </row>
        <row r="203">
          <cell r="B203" t="str">
            <v>Laçın</v>
          </cell>
        </row>
        <row r="204">
          <cell r="B204" t="str">
            <v>Qax</v>
          </cell>
        </row>
        <row r="205">
          <cell r="B205" t="str">
            <v>Ağdam</v>
          </cell>
        </row>
        <row r="206">
          <cell r="B206" t="str">
            <v>Daşkəsən</v>
          </cell>
        </row>
        <row r="207">
          <cell r="B207" t="str">
            <v>Göygöl</v>
          </cell>
        </row>
        <row r="208">
          <cell r="B208" t="str">
            <v>Lənkəran</v>
          </cell>
        </row>
        <row r="209">
          <cell r="B209" t="str">
            <v>Lənkəran</v>
          </cell>
        </row>
        <row r="210">
          <cell r="B210" t="str">
            <v>Oğuz</v>
          </cell>
        </row>
        <row r="211">
          <cell r="B211" t="str">
            <v>Quba</v>
          </cell>
        </row>
        <row r="212">
          <cell r="B212" t="str">
            <v>Qusar</v>
          </cell>
        </row>
        <row r="213">
          <cell r="B213" t="str">
            <v>Sabirabad</v>
          </cell>
        </row>
        <row r="214">
          <cell r="B214" t="str">
            <v>Cəbrayıl</v>
          </cell>
        </row>
        <row r="215">
          <cell r="B215" t="str">
            <v>Kürdəmir</v>
          </cell>
        </row>
        <row r="216">
          <cell r="B216" t="str">
            <v>Salyan</v>
          </cell>
        </row>
        <row r="217">
          <cell r="B217" t="str">
            <v>Şabran</v>
          </cell>
        </row>
        <row r="218">
          <cell r="B218" t="str">
            <v>Sumqayıt</v>
          </cell>
        </row>
        <row r="219">
          <cell r="B219" t="str">
            <v>Ucar</v>
          </cell>
        </row>
        <row r="220">
          <cell r="B220" t="str">
            <v>Xocalı</v>
          </cell>
        </row>
        <row r="221">
          <cell r="B221" t="str">
            <v>Yevlax</v>
          </cell>
        </row>
        <row r="222">
          <cell r="B222" t="str">
            <v>Ağdaş</v>
          </cell>
        </row>
        <row r="223">
          <cell r="B223" t="str">
            <v>Astara</v>
          </cell>
        </row>
        <row r="224">
          <cell r="B224" t="str">
            <v>Beyləqan</v>
          </cell>
        </row>
        <row r="225">
          <cell r="B225" t="str">
            <v>Hacıqabul</v>
          </cell>
        </row>
        <row r="226">
          <cell r="B226" t="str">
            <v>İmişli</v>
          </cell>
        </row>
        <row r="227">
          <cell r="B227" t="str">
            <v>İsmayıllı</v>
          </cell>
        </row>
        <row r="228">
          <cell r="B228" t="str">
            <v>Lerik</v>
          </cell>
        </row>
        <row r="229">
          <cell r="B229" t="str">
            <v>Mingəçevir</v>
          </cell>
        </row>
        <row r="230">
          <cell r="B230" t="str">
            <v>Neftçala</v>
          </cell>
        </row>
        <row r="231">
          <cell r="B231" t="str">
            <v>Naxçıvan</v>
          </cell>
        </row>
        <row r="232">
          <cell r="B232" t="str">
            <v>Kǝngǝrli</v>
          </cell>
        </row>
        <row r="233">
          <cell r="B233" t="str">
            <v>Culfa</v>
          </cell>
        </row>
        <row r="234">
          <cell r="B234" t="str">
            <v>Ordubad</v>
          </cell>
        </row>
        <row r="235">
          <cell r="B235" t="str">
            <v>Sədərək</v>
          </cell>
        </row>
        <row r="236">
          <cell r="B236" t="str">
            <v>Şahbuz</v>
          </cell>
        </row>
        <row r="237">
          <cell r="B237" t="str">
            <v>Babək</v>
          </cell>
        </row>
        <row r="238">
          <cell r="B238" t="str">
            <v>Şərur</v>
          </cell>
        </row>
        <row r="239">
          <cell r="B239" t="str">
            <v>Naxçıvan</v>
          </cell>
        </row>
        <row r="240">
          <cell r="B240" t="str">
            <v>Qazax</v>
          </cell>
        </row>
        <row r="241">
          <cell r="B241" t="str">
            <v>Şəki</v>
          </cell>
        </row>
        <row r="242">
          <cell r="B242" t="str">
            <v>Saatlı</v>
          </cell>
        </row>
        <row r="243">
          <cell r="B243" t="str">
            <v>Tərtər</v>
          </cell>
        </row>
        <row r="244">
          <cell r="B244" t="str">
            <v>Xocavənd</v>
          </cell>
        </row>
        <row r="245">
          <cell r="B245" t="str">
            <v>Cəlilabad</v>
          </cell>
        </row>
        <row r="246">
          <cell r="B246" t="str">
            <v>Kəlbəcər</v>
          </cell>
        </row>
        <row r="247">
          <cell r="B247" t="str">
            <v>Qobustan</v>
          </cell>
        </row>
        <row r="248">
          <cell r="B248" t="str">
            <v>Siyəzən</v>
          </cell>
        </row>
        <row r="249">
          <cell r="B249" t="str">
            <v>Şuşa</v>
          </cell>
        </row>
        <row r="250">
          <cell r="B250" t="str">
            <v>Zaqatala</v>
          </cell>
        </row>
        <row r="251">
          <cell r="B251" t="str">
            <v>Zərdab</v>
          </cell>
        </row>
        <row r="252">
          <cell r="B252" t="str">
            <v>Brčko distrikt</v>
          </cell>
        </row>
        <row r="253">
          <cell r="B253" t="str">
            <v>Brčko distrikt</v>
          </cell>
        </row>
        <row r="254">
          <cell r="B254" t="str">
            <v>Brčko distrikt</v>
          </cell>
        </row>
        <row r="255">
          <cell r="B255" t="str">
            <v>Federacija Bosne i Hercegovine</v>
          </cell>
        </row>
        <row r="256">
          <cell r="B256" t="str">
            <v>Federacija Bosne i Hercegovine</v>
          </cell>
        </row>
        <row r="257">
          <cell r="B257" t="str">
            <v>Federacija Bosne i Hercegovine</v>
          </cell>
        </row>
        <row r="258">
          <cell r="B258" t="str">
            <v>Republika Srpska</v>
          </cell>
        </row>
        <row r="259">
          <cell r="B259" t="str">
            <v>Republika Srpska</v>
          </cell>
        </row>
        <row r="260">
          <cell r="B260" t="str">
            <v>Republika Srpska</v>
          </cell>
        </row>
        <row r="261">
          <cell r="B261" t="str">
            <v>Saint Lucy</v>
          </cell>
        </row>
        <row r="262">
          <cell r="B262" t="str">
            <v>Saint George</v>
          </cell>
        </row>
        <row r="263">
          <cell r="B263" t="str">
            <v>Saint John</v>
          </cell>
        </row>
        <row r="264">
          <cell r="B264" t="str">
            <v>Saint Andrew</v>
          </cell>
        </row>
        <row r="265">
          <cell r="B265" t="str">
            <v>Saint Philip</v>
          </cell>
        </row>
        <row r="266">
          <cell r="B266" t="str">
            <v>Saint Thomas</v>
          </cell>
        </row>
        <row r="267">
          <cell r="B267" t="str">
            <v>Saint Michael</v>
          </cell>
        </row>
        <row r="268">
          <cell r="B268" t="str">
            <v>Saint James</v>
          </cell>
        </row>
        <row r="269">
          <cell r="B269" t="str">
            <v>Saint Peter</v>
          </cell>
        </row>
        <row r="270">
          <cell r="B270" t="str">
            <v>Christ Church</v>
          </cell>
        </row>
        <row r="271">
          <cell r="B271" t="str">
            <v>Saint Joseph</v>
          </cell>
        </row>
        <row r="272">
          <cell r="B272" t="str">
            <v>Chittagong</v>
          </cell>
        </row>
        <row r="273">
          <cell r="B273" t="str">
            <v>Noakhali</v>
          </cell>
        </row>
        <row r="274">
          <cell r="B274" t="str">
            <v>Chittagong</v>
          </cell>
        </row>
        <row r="275">
          <cell r="B275" t="str">
            <v>Cox's Bazar</v>
          </cell>
        </row>
        <row r="276">
          <cell r="B276" t="str">
            <v>Rangamati</v>
          </cell>
        </row>
        <row r="277">
          <cell r="B277" t="str">
            <v>Feni</v>
          </cell>
        </row>
        <row r="278">
          <cell r="B278" t="str">
            <v>Lakshmipur</v>
          </cell>
        </row>
        <row r="279">
          <cell r="B279" t="str">
            <v>Chandpur</v>
          </cell>
        </row>
        <row r="280">
          <cell r="B280" t="str">
            <v>Comilla</v>
          </cell>
        </row>
        <row r="281">
          <cell r="B281" t="str">
            <v>Khagrachhari</v>
          </cell>
        </row>
        <row r="282">
          <cell r="B282" t="str">
            <v>Bandarban</v>
          </cell>
        </row>
        <row r="283">
          <cell r="B283" t="str">
            <v>Brahmanbaria</v>
          </cell>
        </row>
        <row r="284">
          <cell r="B284" t="str">
            <v>Mymensingh</v>
          </cell>
        </row>
        <row r="285">
          <cell r="B285" t="str">
            <v>Mymensingh</v>
          </cell>
        </row>
        <row r="286">
          <cell r="B286" t="str">
            <v>Sherpur</v>
          </cell>
        </row>
        <row r="287">
          <cell r="B287" t="str">
            <v>Jamalpur</v>
          </cell>
        </row>
        <row r="288">
          <cell r="B288" t="str">
            <v>Netrakona</v>
          </cell>
        </row>
        <row r="289">
          <cell r="B289" t="str">
            <v>Barisal</v>
          </cell>
        </row>
        <row r="290">
          <cell r="B290" t="str">
            <v>Jhalakathi</v>
          </cell>
        </row>
        <row r="291">
          <cell r="B291" t="str">
            <v>Pirojpur</v>
          </cell>
        </row>
        <row r="292">
          <cell r="B292" t="str">
            <v>Barisal</v>
          </cell>
        </row>
        <row r="293">
          <cell r="B293" t="str">
            <v>Bhola</v>
          </cell>
        </row>
        <row r="294">
          <cell r="B294" t="str">
            <v>Patuakhali</v>
          </cell>
        </row>
        <row r="295">
          <cell r="B295" t="str">
            <v>Barguna</v>
          </cell>
        </row>
        <row r="296">
          <cell r="B296" t="str">
            <v>Dhaka</v>
          </cell>
        </row>
        <row r="297">
          <cell r="B297" t="str">
            <v>Madaripur</v>
          </cell>
        </row>
        <row r="298">
          <cell r="B298" t="str">
            <v>Shariatpur</v>
          </cell>
        </row>
        <row r="299">
          <cell r="B299" t="str">
            <v>Tangail</v>
          </cell>
        </row>
        <row r="300">
          <cell r="B300" t="str">
            <v>Kishoreganj</v>
          </cell>
        </row>
        <row r="301">
          <cell r="B301" t="str">
            <v>Narsingdi</v>
          </cell>
        </row>
        <row r="302">
          <cell r="B302" t="str">
            <v>Dhaka</v>
          </cell>
        </row>
        <row r="303">
          <cell r="B303" t="str">
            <v>Faridpur</v>
          </cell>
        </row>
        <row r="304">
          <cell r="B304" t="str">
            <v>Gopalganj</v>
          </cell>
        </row>
        <row r="305">
          <cell r="B305" t="str">
            <v>Rajbari</v>
          </cell>
        </row>
        <row r="306">
          <cell r="B306" t="str">
            <v>Gazipur</v>
          </cell>
        </row>
        <row r="307">
          <cell r="B307" t="str">
            <v>Manikganj</v>
          </cell>
        </row>
        <row r="308">
          <cell r="B308" t="str">
            <v>Munshiganj</v>
          </cell>
        </row>
        <row r="309">
          <cell r="B309" t="str">
            <v>Narayanganj</v>
          </cell>
        </row>
        <row r="310">
          <cell r="B310" t="str">
            <v>Khulna</v>
          </cell>
        </row>
        <row r="311">
          <cell r="B311" t="str">
            <v>Narail</v>
          </cell>
        </row>
        <row r="312">
          <cell r="B312" t="str">
            <v>Kushtia</v>
          </cell>
        </row>
        <row r="313">
          <cell r="B313" t="str">
            <v>Meherpur</v>
          </cell>
        </row>
        <row r="314">
          <cell r="B314" t="str">
            <v>Chuadanga</v>
          </cell>
        </row>
        <row r="315">
          <cell r="B315" t="str">
            <v>Jessore</v>
          </cell>
        </row>
        <row r="316">
          <cell r="B316" t="str">
            <v>Satkhira</v>
          </cell>
        </row>
        <row r="317">
          <cell r="B317" t="str">
            <v>Magura</v>
          </cell>
        </row>
        <row r="318">
          <cell r="B318" t="str">
            <v>Bagerhat</v>
          </cell>
        </row>
        <row r="319">
          <cell r="B319" t="str">
            <v>Jhenaidah</v>
          </cell>
        </row>
        <row r="320">
          <cell r="B320" t="str">
            <v>Khulna</v>
          </cell>
        </row>
        <row r="321">
          <cell r="B321" t="str">
            <v>Rajshahi</v>
          </cell>
        </row>
        <row r="322">
          <cell r="B322" t="str">
            <v>Chapai Nawabganj</v>
          </cell>
        </row>
        <row r="323">
          <cell r="B323" t="str">
            <v>Naogaon</v>
          </cell>
        </row>
        <row r="324">
          <cell r="B324" t="str">
            <v>Pabna</v>
          </cell>
        </row>
        <row r="325">
          <cell r="B325" t="str">
            <v>Rajshahi</v>
          </cell>
        </row>
        <row r="326">
          <cell r="B326" t="str">
            <v>Joypurhat</v>
          </cell>
        </row>
        <row r="327">
          <cell r="B327" t="str">
            <v>Sirajganj</v>
          </cell>
        </row>
        <row r="328">
          <cell r="B328" t="str">
            <v>Bogra</v>
          </cell>
        </row>
        <row r="329">
          <cell r="B329" t="str">
            <v>Natore</v>
          </cell>
        </row>
        <row r="330">
          <cell r="B330" t="str">
            <v>Rangpur</v>
          </cell>
        </row>
        <row r="331">
          <cell r="B331" t="str">
            <v>Rangpur</v>
          </cell>
        </row>
        <row r="332">
          <cell r="B332" t="str">
            <v>Gaibandha</v>
          </cell>
        </row>
        <row r="333">
          <cell r="B333" t="str">
            <v>Thakurgaon</v>
          </cell>
        </row>
        <row r="334">
          <cell r="B334" t="str">
            <v>Kurigram</v>
          </cell>
        </row>
        <row r="335">
          <cell r="B335" t="str">
            <v>Panchagarh</v>
          </cell>
        </row>
        <row r="336">
          <cell r="B336" t="str">
            <v>Dinajpur</v>
          </cell>
        </row>
        <row r="337">
          <cell r="B337" t="str">
            <v>Lalmonirhat</v>
          </cell>
        </row>
        <row r="338">
          <cell r="B338" t="str">
            <v>Nilphamari</v>
          </cell>
        </row>
        <row r="339">
          <cell r="B339" t="str">
            <v>Sylhet</v>
          </cell>
        </row>
        <row r="340">
          <cell r="B340" t="str">
            <v>Moulvibazar</v>
          </cell>
        </row>
        <row r="341">
          <cell r="B341" t="str">
            <v>Sylhet</v>
          </cell>
        </row>
        <row r="342">
          <cell r="B342" t="str">
            <v>Sunamganj</v>
          </cell>
        </row>
        <row r="343">
          <cell r="B343" t="str">
            <v>Habiganj</v>
          </cell>
        </row>
        <row r="344">
          <cell r="B344" t="str">
            <v>wallonne, Région</v>
          </cell>
        </row>
        <row r="345">
          <cell r="B345" t="str">
            <v>Luxembourg</v>
          </cell>
        </row>
        <row r="346">
          <cell r="B346" t="str">
            <v>Namur</v>
          </cell>
        </row>
        <row r="347">
          <cell r="B347" t="str">
            <v>Hainaut</v>
          </cell>
        </row>
        <row r="348">
          <cell r="B348" t="str">
            <v>Brabant wallon</v>
          </cell>
        </row>
        <row r="349">
          <cell r="B349" t="str">
            <v>Liège</v>
          </cell>
        </row>
        <row r="350">
          <cell r="B350" t="str">
            <v>Brussels Hoofdstedelijk Gewest</v>
          </cell>
        </row>
        <row r="351">
          <cell r="B351" t="str">
            <v>Bruxelles-Capitale, Région de</v>
          </cell>
        </row>
        <row r="352">
          <cell r="B352" t="str">
            <v>Vlaams Gewest</v>
          </cell>
        </row>
        <row r="353">
          <cell r="B353" t="str">
            <v>Vlaams-Brabant</v>
          </cell>
        </row>
        <row r="354">
          <cell r="B354" t="str">
            <v>West-Vlaanderen</v>
          </cell>
        </row>
        <row r="355">
          <cell r="B355" t="str">
            <v>Antwerpen</v>
          </cell>
        </row>
        <row r="356">
          <cell r="B356" t="str">
            <v>Limburg</v>
          </cell>
        </row>
        <row r="357">
          <cell r="B357" t="str">
            <v>Oost-Vlaanderen</v>
          </cell>
        </row>
        <row r="358">
          <cell r="B358" t="str">
            <v>Centre-Nord</v>
          </cell>
        </row>
        <row r="359">
          <cell r="B359" t="str">
            <v>Namentenga</v>
          </cell>
        </row>
        <row r="360">
          <cell r="B360" t="str">
            <v>Bam</v>
          </cell>
        </row>
        <row r="361">
          <cell r="B361" t="str">
            <v>Sanmatenga</v>
          </cell>
        </row>
        <row r="362">
          <cell r="B362" t="str">
            <v>Boucle du Mouhoun</v>
          </cell>
        </row>
        <row r="363">
          <cell r="B363" t="str">
            <v>Banwa</v>
          </cell>
        </row>
        <row r="364">
          <cell r="B364" t="str">
            <v>Mouhoun</v>
          </cell>
        </row>
        <row r="365">
          <cell r="B365" t="str">
            <v>Nayala</v>
          </cell>
        </row>
        <row r="366">
          <cell r="B366" t="str">
            <v>Sourou</v>
          </cell>
        </row>
        <row r="367">
          <cell r="B367" t="str">
            <v>Balé</v>
          </cell>
        </row>
        <row r="368">
          <cell r="B368" t="str">
            <v>Kossi</v>
          </cell>
        </row>
        <row r="369">
          <cell r="B369" t="str">
            <v>Nord</v>
          </cell>
        </row>
        <row r="370">
          <cell r="B370" t="str">
            <v>Yatenga</v>
          </cell>
        </row>
        <row r="371">
          <cell r="B371" t="str">
            <v>Loroum</v>
          </cell>
        </row>
        <row r="372">
          <cell r="B372" t="str">
            <v>Passoré</v>
          </cell>
        </row>
        <row r="373">
          <cell r="B373" t="str">
            <v>Zondoma</v>
          </cell>
        </row>
        <row r="374">
          <cell r="B374" t="str">
            <v>Cascades</v>
          </cell>
        </row>
        <row r="375">
          <cell r="B375" t="str">
            <v>Léraba</v>
          </cell>
        </row>
        <row r="376">
          <cell r="B376" t="str">
            <v>Comoé</v>
          </cell>
        </row>
        <row r="377">
          <cell r="B377" t="str">
            <v>Centre</v>
          </cell>
        </row>
        <row r="378">
          <cell r="B378" t="str">
            <v>Kadiogo</v>
          </cell>
        </row>
        <row r="379">
          <cell r="B379" t="str">
            <v>Centre-Est</v>
          </cell>
        </row>
        <row r="380">
          <cell r="B380" t="str">
            <v>Boulgou</v>
          </cell>
        </row>
        <row r="381">
          <cell r="B381" t="str">
            <v>Kouritenga</v>
          </cell>
        </row>
        <row r="382">
          <cell r="B382" t="str">
            <v>Koulpélogo</v>
          </cell>
        </row>
        <row r="383">
          <cell r="B383" t="str">
            <v>Centre-Ouest</v>
          </cell>
        </row>
        <row r="384">
          <cell r="B384" t="str">
            <v>Sissili</v>
          </cell>
        </row>
        <row r="385">
          <cell r="B385" t="str">
            <v>Ziro</v>
          </cell>
        </row>
        <row r="386">
          <cell r="B386" t="str">
            <v>Boulkiemdé</v>
          </cell>
        </row>
        <row r="387">
          <cell r="B387" t="str">
            <v>Sanguié</v>
          </cell>
        </row>
        <row r="388">
          <cell r="B388" t="str">
            <v>Centre-Sud</v>
          </cell>
        </row>
        <row r="389">
          <cell r="B389" t="str">
            <v>Zoundwéogo</v>
          </cell>
        </row>
        <row r="390">
          <cell r="B390" t="str">
            <v>Nahouri</v>
          </cell>
        </row>
        <row r="391">
          <cell r="B391" t="str">
            <v>Bazèga</v>
          </cell>
        </row>
        <row r="392">
          <cell r="B392" t="str">
            <v>Est</v>
          </cell>
        </row>
        <row r="393">
          <cell r="B393" t="str">
            <v>Gourma</v>
          </cell>
        </row>
        <row r="394">
          <cell r="B394" t="str">
            <v>Gnagna</v>
          </cell>
        </row>
        <row r="395">
          <cell r="B395" t="str">
            <v>Komondjari</v>
          </cell>
        </row>
        <row r="396">
          <cell r="B396" t="str">
            <v>Kompienga</v>
          </cell>
        </row>
        <row r="397">
          <cell r="B397" t="str">
            <v>Tapoa</v>
          </cell>
        </row>
        <row r="398">
          <cell r="B398" t="str">
            <v>Hauts-Bassins</v>
          </cell>
        </row>
        <row r="399">
          <cell r="B399" t="str">
            <v>Houet</v>
          </cell>
        </row>
        <row r="400">
          <cell r="B400" t="str">
            <v>Tuy</v>
          </cell>
        </row>
        <row r="401">
          <cell r="B401" t="str">
            <v>Kénédougou</v>
          </cell>
        </row>
        <row r="402">
          <cell r="B402" t="str">
            <v>Plateau-Central</v>
          </cell>
        </row>
        <row r="403">
          <cell r="B403" t="str">
            <v>Ganzourgou</v>
          </cell>
        </row>
        <row r="404">
          <cell r="B404" t="str">
            <v>Kourwéogo</v>
          </cell>
        </row>
        <row r="405">
          <cell r="B405" t="str">
            <v>Oubritenga</v>
          </cell>
        </row>
        <row r="406">
          <cell r="B406" t="str">
            <v>Sahel</v>
          </cell>
        </row>
        <row r="407">
          <cell r="B407" t="str">
            <v>Oudalan</v>
          </cell>
        </row>
        <row r="408">
          <cell r="B408" t="str">
            <v>Soum</v>
          </cell>
        </row>
        <row r="409">
          <cell r="B409" t="str">
            <v>Yagha</v>
          </cell>
        </row>
        <row r="410">
          <cell r="B410" t="str">
            <v>Séno</v>
          </cell>
        </row>
        <row r="411">
          <cell r="B411" t="str">
            <v>Sud-Ouest</v>
          </cell>
        </row>
        <row r="412">
          <cell r="B412" t="str">
            <v>Poni</v>
          </cell>
        </row>
        <row r="413">
          <cell r="B413" t="str">
            <v>Bougouriba</v>
          </cell>
        </row>
        <row r="414">
          <cell r="B414" t="str">
            <v>Noumbiel</v>
          </cell>
        </row>
        <row r="415">
          <cell r="B415" t="str">
            <v>Ioba</v>
          </cell>
        </row>
        <row r="416">
          <cell r="B416" t="str">
            <v>Vratsa</v>
          </cell>
        </row>
        <row r="417">
          <cell r="B417" t="str">
            <v>Gabrovo</v>
          </cell>
        </row>
        <row r="418">
          <cell r="B418" t="str">
            <v>Dobrich</v>
          </cell>
        </row>
        <row r="419">
          <cell r="B419" t="str">
            <v>Haskovo</v>
          </cell>
        </row>
        <row r="420">
          <cell r="B420" t="str">
            <v>Veliko Tarnovo</v>
          </cell>
        </row>
        <row r="421">
          <cell r="B421" t="str">
            <v>Kardzhali</v>
          </cell>
        </row>
        <row r="422">
          <cell r="B422" t="str">
            <v>Pleven</v>
          </cell>
        </row>
        <row r="423">
          <cell r="B423" t="str">
            <v>Plovdiv</v>
          </cell>
        </row>
        <row r="424">
          <cell r="B424" t="str">
            <v>Yambol</v>
          </cell>
        </row>
        <row r="425">
          <cell r="B425" t="str">
            <v>Pazardzhik</v>
          </cell>
        </row>
        <row r="426">
          <cell r="B426" t="str">
            <v>Ruse</v>
          </cell>
        </row>
        <row r="427">
          <cell r="B427" t="str">
            <v>Smolyan</v>
          </cell>
        </row>
        <row r="428">
          <cell r="B428" t="str">
            <v>Sofia (stolitsa)</v>
          </cell>
        </row>
        <row r="429">
          <cell r="B429" t="str">
            <v>Shumen</v>
          </cell>
        </row>
        <row r="430">
          <cell r="B430" t="str">
            <v>Burgas</v>
          </cell>
        </row>
        <row r="431">
          <cell r="B431" t="str">
            <v>Pernik</v>
          </cell>
        </row>
        <row r="432">
          <cell r="B432" t="str">
            <v>Silistra</v>
          </cell>
        </row>
        <row r="433">
          <cell r="B433" t="str">
            <v>Targovishte</v>
          </cell>
        </row>
        <row r="434">
          <cell r="B434" t="str">
            <v>Varna</v>
          </cell>
        </row>
        <row r="435">
          <cell r="B435" t="str">
            <v>Stara Zagora</v>
          </cell>
        </row>
        <row r="436">
          <cell r="B436" t="str">
            <v>Blagoevgrad</v>
          </cell>
        </row>
        <row r="437">
          <cell r="B437" t="str">
            <v>Kyustendil</v>
          </cell>
        </row>
        <row r="438">
          <cell r="B438" t="str">
            <v>Montana</v>
          </cell>
        </row>
        <row r="439">
          <cell r="B439" t="str">
            <v>Sliven</v>
          </cell>
        </row>
        <row r="440">
          <cell r="B440" t="str">
            <v>Sofia</v>
          </cell>
        </row>
        <row r="441">
          <cell r="B441" t="str">
            <v>Lovech</v>
          </cell>
        </row>
        <row r="442">
          <cell r="B442" t="str">
            <v>Razgrad</v>
          </cell>
        </row>
        <row r="443">
          <cell r="B443" t="str">
            <v>Vidin</v>
          </cell>
        </row>
        <row r="444">
          <cell r="B444" t="str">
            <v>Al Muḩarraq</v>
          </cell>
        </row>
        <row r="445">
          <cell r="B445" t="str">
            <v>Ash Shamālīyah</v>
          </cell>
        </row>
        <row r="446">
          <cell r="B446" t="str">
            <v>Al Janūbīyah</v>
          </cell>
        </row>
        <row r="447">
          <cell r="B447" t="str">
            <v>Al ‘Āşimah</v>
          </cell>
        </row>
        <row r="448">
          <cell r="B448" t="str">
            <v>Bubanza</v>
          </cell>
        </row>
        <row r="449">
          <cell r="B449" t="str">
            <v>Bubanza</v>
          </cell>
        </row>
        <row r="450">
          <cell r="B450" t="str">
            <v>Rumonge</v>
          </cell>
        </row>
        <row r="451">
          <cell r="B451" t="str">
            <v>Rumonge</v>
          </cell>
        </row>
        <row r="452">
          <cell r="B452" t="str">
            <v>Bujumbura Mairie</v>
          </cell>
        </row>
        <row r="453">
          <cell r="B453" t="str">
            <v>Bujumbura Mairie</v>
          </cell>
        </row>
        <row r="454">
          <cell r="B454" t="str">
            <v>Karuzi</v>
          </cell>
        </row>
        <row r="455">
          <cell r="B455" t="str">
            <v>Karuzi</v>
          </cell>
        </row>
        <row r="456">
          <cell r="B456" t="str">
            <v>Muyinga</v>
          </cell>
        </row>
        <row r="457">
          <cell r="B457" t="str">
            <v>Muyinga</v>
          </cell>
        </row>
        <row r="458">
          <cell r="B458" t="str">
            <v>Kirundo</v>
          </cell>
        </row>
        <row r="459">
          <cell r="B459" t="str">
            <v>Kirundo</v>
          </cell>
        </row>
        <row r="460">
          <cell r="B460" t="str">
            <v>Bururi</v>
          </cell>
        </row>
        <row r="461">
          <cell r="B461" t="str">
            <v>Bururi</v>
          </cell>
        </row>
        <row r="462">
          <cell r="B462" t="str">
            <v>Cibitoke</v>
          </cell>
        </row>
        <row r="463">
          <cell r="B463" t="str">
            <v>Cibitoke</v>
          </cell>
        </row>
        <row r="464">
          <cell r="B464" t="str">
            <v>Gitega</v>
          </cell>
        </row>
        <row r="465">
          <cell r="B465" t="str">
            <v>Gitega</v>
          </cell>
        </row>
        <row r="466">
          <cell r="B466" t="str">
            <v>Makamba</v>
          </cell>
        </row>
        <row r="467">
          <cell r="B467" t="str">
            <v>Makamba</v>
          </cell>
        </row>
        <row r="468">
          <cell r="B468" t="str">
            <v>Muramvya</v>
          </cell>
        </row>
        <row r="469">
          <cell r="B469" t="str">
            <v>Muramvya</v>
          </cell>
        </row>
        <row r="470">
          <cell r="B470" t="str">
            <v>Ngozi</v>
          </cell>
        </row>
        <row r="471">
          <cell r="B471" t="str">
            <v>Ngozi</v>
          </cell>
        </row>
        <row r="472">
          <cell r="B472" t="str">
            <v>Ruyigi</v>
          </cell>
        </row>
        <row r="473">
          <cell r="B473" t="str">
            <v>Ruyigi</v>
          </cell>
        </row>
        <row r="474">
          <cell r="B474" t="str">
            <v>Kayanza</v>
          </cell>
        </row>
        <row r="475">
          <cell r="B475" t="str">
            <v>Kayanza</v>
          </cell>
        </row>
        <row r="476">
          <cell r="B476" t="str">
            <v>Mwaro</v>
          </cell>
        </row>
        <row r="477">
          <cell r="B477" t="str">
            <v>Mwaro</v>
          </cell>
        </row>
        <row r="478">
          <cell r="B478" t="str">
            <v>Cankuzo</v>
          </cell>
        </row>
        <row r="479">
          <cell r="B479" t="str">
            <v>Cankuzo</v>
          </cell>
        </row>
        <row r="480">
          <cell r="B480" t="str">
            <v>Bujumbura Rural</v>
          </cell>
        </row>
        <row r="481">
          <cell r="B481" t="str">
            <v>Bujumbura Rural</v>
          </cell>
        </row>
        <row r="482">
          <cell r="B482" t="str">
            <v>Rutana</v>
          </cell>
        </row>
        <row r="483">
          <cell r="B483" t="str">
            <v>Rutana</v>
          </cell>
        </row>
        <row r="484">
          <cell r="B484" t="str">
            <v>Alibori</v>
          </cell>
        </row>
        <row r="485">
          <cell r="B485" t="str">
            <v>Donga</v>
          </cell>
        </row>
        <row r="486">
          <cell r="B486" t="str">
            <v>Couffo</v>
          </cell>
        </row>
        <row r="487">
          <cell r="B487" t="str">
            <v>Plateau</v>
          </cell>
        </row>
        <row r="488">
          <cell r="B488" t="str">
            <v>Zou</v>
          </cell>
        </row>
        <row r="489">
          <cell r="B489" t="str">
            <v>Atacora</v>
          </cell>
        </row>
        <row r="490">
          <cell r="B490" t="str">
            <v>Collines</v>
          </cell>
        </row>
        <row r="491">
          <cell r="B491" t="str">
            <v>Borgou</v>
          </cell>
        </row>
        <row r="492">
          <cell r="B492" t="str">
            <v>Ouémé</v>
          </cell>
        </row>
        <row r="493">
          <cell r="B493" t="str">
            <v>Littoral</v>
          </cell>
        </row>
        <row r="494">
          <cell r="B494" t="str">
            <v>Atlantique</v>
          </cell>
        </row>
        <row r="495">
          <cell r="B495" t="str">
            <v>Mono</v>
          </cell>
        </row>
        <row r="496">
          <cell r="B496" t="str">
            <v>Tutong</v>
          </cell>
        </row>
        <row r="497">
          <cell r="B497" t="str">
            <v>Tutong</v>
          </cell>
        </row>
        <row r="498">
          <cell r="B498" t="str">
            <v>Brunei-Muara</v>
          </cell>
        </row>
        <row r="499">
          <cell r="B499" t="str">
            <v>Brunei-Muara</v>
          </cell>
        </row>
        <row r="500">
          <cell r="B500" t="str">
            <v>Belait</v>
          </cell>
        </row>
        <row r="501">
          <cell r="B501" t="str">
            <v>Belait</v>
          </cell>
        </row>
        <row r="502">
          <cell r="B502" t="str">
            <v>Temburong</v>
          </cell>
        </row>
        <row r="503">
          <cell r="B503" t="str">
            <v>Temburong</v>
          </cell>
        </row>
        <row r="504">
          <cell r="B504" t="str">
            <v>Cochabamba</v>
          </cell>
        </row>
        <row r="505">
          <cell r="B505" t="str">
            <v>La Paz</v>
          </cell>
        </row>
        <row r="506">
          <cell r="B506" t="str">
            <v>El Beni</v>
          </cell>
        </row>
        <row r="507">
          <cell r="B507" t="str">
            <v>Oruro</v>
          </cell>
        </row>
        <row r="508">
          <cell r="B508" t="str">
            <v>Santa Cruz</v>
          </cell>
        </row>
        <row r="509">
          <cell r="B509" t="str">
            <v>Potosí</v>
          </cell>
        </row>
        <row r="510">
          <cell r="B510" t="str">
            <v>Tarija</v>
          </cell>
        </row>
        <row r="511">
          <cell r="B511" t="str">
            <v>Chuquisaca</v>
          </cell>
        </row>
        <row r="512">
          <cell r="B512" t="str">
            <v>Pando</v>
          </cell>
        </row>
        <row r="513">
          <cell r="B513" t="str">
            <v>Bonaire</v>
          </cell>
        </row>
        <row r="514">
          <cell r="B514" t="str">
            <v xml:space="preserve"> Boneiru</v>
          </cell>
        </row>
        <row r="515">
          <cell r="B515" t="str">
            <v>Bonaire</v>
          </cell>
        </row>
        <row r="516">
          <cell r="B516" t="str">
            <v>Saba</v>
          </cell>
        </row>
        <row r="517">
          <cell r="B517" t="str">
            <v>Saba</v>
          </cell>
        </row>
        <row r="518">
          <cell r="B518" t="str">
            <v>Saba</v>
          </cell>
        </row>
        <row r="519">
          <cell r="B519" t="str">
            <v>Sint Eustatius</v>
          </cell>
        </row>
        <row r="520">
          <cell r="B520" t="str">
            <v>Sint Eustatius</v>
          </cell>
        </row>
        <row r="521">
          <cell r="B521" t="str">
            <v>Sint Eustatius</v>
          </cell>
        </row>
        <row r="522">
          <cell r="B522" t="str">
            <v>Acre</v>
          </cell>
        </row>
        <row r="523">
          <cell r="B523" t="str">
            <v>Amazonas</v>
          </cell>
        </row>
        <row r="524">
          <cell r="B524" t="str">
            <v>Ceará</v>
          </cell>
        </row>
        <row r="525">
          <cell r="B525" t="str">
            <v>Roraima</v>
          </cell>
        </row>
        <row r="526">
          <cell r="B526" t="str">
            <v>Goiás</v>
          </cell>
        </row>
        <row r="527">
          <cell r="B527" t="str">
            <v>Minas Gerais</v>
          </cell>
        </row>
        <row r="528">
          <cell r="B528" t="str">
            <v>Espírito Santo</v>
          </cell>
        </row>
        <row r="529">
          <cell r="B529" t="str">
            <v>Amapá</v>
          </cell>
        </row>
        <row r="530">
          <cell r="B530" t="str">
            <v>Bahia</v>
          </cell>
        </row>
        <row r="531">
          <cell r="B531" t="str">
            <v>Mato Grosso do Sul</v>
          </cell>
        </row>
        <row r="532">
          <cell r="B532" t="str">
            <v>Paraná</v>
          </cell>
        </row>
        <row r="533">
          <cell r="B533" t="str">
            <v>Rio Grande do Norte</v>
          </cell>
        </row>
        <row r="534">
          <cell r="B534" t="str">
            <v>Mato Grosso</v>
          </cell>
        </row>
        <row r="535">
          <cell r="B535" t="str">
            <v>Paraíba</v>
          </cell>
        </row>
        <row r="536">
          <cell r="B536" t="str">
            <v>Pernambuco</v>
          </cell>
        </row>
        <row r="537">
          <cell r="B537" t="str">
            <v>Rio de Janeiro</v>
          </cell>
        </row>
        <row r="538">
          <cell r="B538" t="str">
            <v>Rondônia</v>
          </cell>
        </row>
        <row r="539">
          <cell r="B539" t="str">
            <v>Santa Catarina</v>
          </cell>
        </row>
        <row r="540">
          <cell r="B540" t="str">
            <v>São Paulo</v>
          </cell>
        </row>
        <row r="541">
          <cell r="B541" t="str">
            <v>Alagoas</v>
          </cell>
        </row>
        <row r="542">
          <cell r="B542" t="str">
            <v>Distrito Federal</v>
          </cell>
        </row>
        <row r="543">
          <cell r="B543" t="str">
            <v>Maranhão</v>
          </cell>
        </row>
        <row r="544">
          <cell r="B544" t="str">
            <v>Pará</v>
          </cell>
        </row>
        <row r="545">
          <cell r="B545" t="str">
            <v>Piauí</v>
          </cell>
        </row>
        <row r="546">
          <cell r="B546" t="str">
            <v>Rio Grande do Sul</v>
          </cell>
        </row>
        <row r="547">
          <cell r="B547" t="str">
            <v>Sergipe</v>
          </cell>
        </row>
        <row r="548">
          <cell r="B548" t="str">
            <v>Tocantins</v>
          </cell>
        </row>
        <row r="549">
          <cell r="B549" t="str">
            <v>Crooked Island and Long Cay</v>
          </cell>
        </row>
        <row r="550">
          <cell r="B550" t="str">
            <v>Hope Town</v>
          </cell>
        </row>
        <row r="551">
          <cell r="B551" t="str">
            <v>Ragged Island</v>
          </cell>
        </row>
        <row r="552">
          <cell r="B552" t="str">
            <v>New Providence</v>
          </cell>
        </row>
        <row r="553">
          <cell r="B553" t="str">
            <v>Central Abaco</v>
          </cell>
        </row>
        <row r="554">
          <cell r="B554" t="str">
            <v>East Grand Bahama</v>
          </cell>
        </row>
        <row r="555">
          <cell r="B555" t="str">
            <v>Harbour Island</v>
          </cell>
        </row>
        <row r="556">
          <cell r="B556" t="str">
            <v>Moore's Island</v>
          </cell>
        </row>
        <row r="557">
          <cell r="B557" t="str">
            <v>San Salvador</v>
          </cell>
        </row>
        <row r="558">
          <cell r="B558" t="str">
            <v>Spanish Wells</v>
          </cell>
        </row>
        <row r="559">
          <cell r="B559" t="str">
            <v>Acklins</v>
          </cell>
        </row>
        <row r="560">
          <cell r="B560" t="str">
            <v>Long Island</v>
          </cell>
        </row>
        <row r="561">
          <cell r="B561" t="str">
            <v>Berry Islands</v>
          </cell>
        </row>
        <row r="562">
          <cell r="B562" t="str">
            <v>City of Freeport</v>
          </cell>
        </row>
        <row r="563">
          <cell r="B563" t="str">
            <v>North Andros</v>
          </cell>
        </row>
        <row r="564">
          <cell r="B564" t="str">
            <v>Rum Cay</v>
          </cell>
        </row>
        <row r="565">
          <cell r="B565" t="str">
            <v>South Abaco</v>
          </cell>
        </row>
        <row r="566">
          <cell r="B566" t="str">
            <v>Central Eleuthera</v>
          </cell>
        </row>
        <row r="567">
          <cell r="B567" t="str">
            <v>Cat Island</v>
          </cell>
        </row>
        <row r="568">
          <cell r="B568" t="str">
            <v>Central Andros</v>
          </cell>
        </row>
        <row r="569">
          <cell r="B569" t="str">
            <v>Exuma</v>
          </cell>
        </row>
        <row r="570">
          <cell r="B570" t="str">
            <v>Inagua</v>
          </cell>
        </row>
        <row r="571">
          <cell r="B571" t="str">
            <v>Mangrove Cay</v>
          </cell>
        </row>
        <row r="572">
          <cell r="B572" t="str">
            <v>South Andros</v>
          </cell>
        </row>
        <row r="573">
          <cell r="B573" t="str">
            <v>Grand Cay</v>
          </cell>
        </row>
        <row r="574">
          <cell r="B574" t="str">
            <v>Mayaguana</v>
          </cell>
        </row>
        <row r="575">
          <cell r="B575" t="str">
            <v>West Grand Bahama</v>
          </cell>
        </row>
        <row r="576">
          <cell r="B576" t="str">
            <v>Bimini</v>
          </cell>
        </row>
        <row r="577">
          <cell r="B577" t="str">
            <v>Black Point</v>
          </cell>
        </row>
        <row r="578">
          <cell r="B578" t="str">
            <v>North Eleuthera</v>
          </cell>
        </row>
        <row r="579">
          <cell r="B579" t="str">
            <v>North Abaco</v>
          </cell>
        </row>
        <row r="580">
          <cell r="B580" t="str">
            <v>South Eleuthera</v>
          </cell>
        </row>
        <row r="581">
          <cell r="B581" t="str">
            <v>Paro</v>
          </cell>
        </row>
        <row r="582">
          <cell r="B582" t="str">
            <v>Monggar</v>
          </cell>
        </row>
        <row r="583">
          <cell r="B583" t="str">
            <v>Samdrup Jongkhar</v>
          </cell>
        </row>
        <row r="584">
          <cell r="B584" t="str">
            <v>Chhukha</v>
          </cell>
        </row>
        <row r="585">
          <cell r="B585" t="str">
            <v>Punakha</v>
          </cell>
        </row>
        <row r="586">
          <cell r="B586" t="str">
            <v>Wangdue Phodrang</v>
          </cell>
        </row>
        <row r="587">
          <cell r="B587" t="str">
            <v>Tsirang</v>
          </cell>
        </row>
        <row r="588">
          <cell r="B588" t="str">
            <v>Bumthang</v>
          </cell>
        </row>
        <row r="589">
          <cell r="B589" t="str">
            <v>Zhemgang</v>
          </cell>
        </row>
        <row r="590">
          <cell r="B590" t="str">
            <v>Sarpang</v>
          </cell>
        </row>
        <row r="591">
          <cell r="B591" t="str">
            <v>Samtse</v>
          </cell>
        </row>
        <row r="592">
          <cell r="B592" t="str">
            <v>Thimphu</v>
          </cell>
        </row>
        <row r="593">
          <cell r="B593" t="str">
            <v>Lhuentse</v>
          </cell>
        </row>
        <row r="594">
          <cell r="B594" t="str">
            <v>Trashi Yangtse</v>
          </cell>
        </row>
        <row r="595">
          <cell r="B595" t="str">
            <v>Haa</v>
          </cell>
        </row>
        <row r="596">
          <cell r="B596" t="str">
            <v>Trashigang</v>
          </cell>
        </row>
        <row r="597">
          <cell r="B597" t="str">
            <v>Gasa</v>
          </cell>
        </row>
        <row r="598">
          <cell r="B598" t="str">
            <v>Dagana</v>
          </cell>
        </row>
        <row r="599">
          <cell r="B599" t="str">
            <v>Trongsa</v>
          </cell>
        </row>
        <row r="600">
          <cell r="B600" t="str">
            <v>Pemagatshel</v>
          </cell>
        </row>
        <row r="601">
          <cell r="B601" t="str">
            <v>North East</v>
          </cell>
        </row>
        <row r="602">
          <cell r="B602" t="str">
            <v>Kgatleng</v>
          </cell>
        </row>
        <row r="603">
          <cell r="B603" t="str">
            <v>Ghanzi</v>
          </cell>
        </row>
        <row r="604">
          <cell r="B604" t="str">
            <v>North West</v>
          </cell>
        </row>
        <row r="605">
          <cell r="B605" t="str">
            <v>Southern</v>
          </cell>
        </row>
        <row r="606">
          <cell r="B606" t="str">
            <v>Kweneng</v>
          </cell>
        </row>
        <row r="607">
          <cell r="B607" t="str">
            <v>Chobe</v>
          </cell>
        </row>
        <row r="608">
          <cell r="B608" t="str">
            <v>Lobatse</v>
          </cell>
        </row>
        <row r="609">
          <cell r="B609" t="str">
            <v>Selibe Phikwe</v>
          </cell>
        </row>
        <row r="610">
          <cell r="B610" t="str">
            <v>Jwaneng</v>
          </cell>
        </row>
        <row r="611">
          <cell r="B611" t="str">
            <v>Sowa Town</v>
          </cell>
        </row>
        <row r="612">
          <cell r="B612" t="str">
            <v>Francistown</v>
          </cell>
        </row>
        <row r="613">
          <cell r="B613" t="str">
            <v>Gaborone</v>
          </cell>
        </row>
        <row r="614">
          <cell r="B614" t="str">
            <v>Kgalagadi</v>
          </cell>
        </row>
        <row r="615">
          <cell r="B615" t="str">
            <v>Central</v>
          </cell>
        </row>
        <row r="616">
          <cell r="B616" t="str">
            <v>South East</v>
          </cell>
        </row>
        <row r="617">
          <cell r="B617" t="str">
            <v>Mogilevskaja oblast'</v>
          </cell>
        </row>
        <row r="618">
          <cell r="B618" t="str">
            <v>Mahilioŭskaja voblasć</v>
          </cell>
        </row>
        <row r="619">
          <cell r="B619" t="str">
            <v>Mogilevskaya oblast'</v>
          </cell>
        </row>
        <row r="620">
          <cell r="B620" t="str">
            <v>Mahilyowskaya voblasts'</v>
          </cell>
        </row>
        <row r="621">
          <cell r="B621" t="str">
            <v>Viciebskaja voblasć</v>
          </cell>
        </row>
        <row r="622">
          <cell r="B622" t="str">
            <v>Vitebskaja oblast'</v>
          </cell>
        </row>
        <row r="623">
          <cell r="B623" t="str">
            <v>Vitsyebskaya voblasts'</v>
          </cell>
        </row>
        <row r="624">
          <cell r="B624" t="str">
            <v>Vitebskaya oblast'</v>
          </cell>
        </row>
        <row r="625">
          <cell r="B625" t="str">
            <v>Brestskaya oblast'</v>
          </cell>
        </row>
        <row r="626">
          <cell r="B626" t="str">
            <v>Bresckaja voblasć</v>
          </cell>
        </row>
        <row r="627">
          <cell r="B627" t="str">
            <v>Brestskaja oblast'</v>
          </cell>
        </row>
        <row r="628">
          <cell r="B628" t="str">
            <v>Brestskaya voblasts'</v>
          </cell>
        </row>
        <row r="629">
          <cell r="B629" t="str">
            <v>Horad Minsk</v>
          </cell>
        </row>
        <row r="630">
          <cell r="B630" t="str">
            <v>Gorod Minsk</v>
          </cell>
        </row>
        <row r="631">
          <cell r="B631" t="str">
            <v>Gorod Minsk</v>
          </cell>
        </row>
        <row r="632">
          <cell r="B632" t="str">
            <v>Horad Minsk</v>
          </cell>
        </row>
        <row r="633">
          <cell r="B633" t="str">
            <v>Gomel'skaja oblast'</v>
          </cell>
        </row>
        <row r="634">
          <cell r="B634" t="str">
            <v>Homieĺskaja voblasć</v>
          </cell>
        </row>
        <row r="635">
          <cell r="B635" t="str">
            <v>Gomel'skaya oblast'</v>
          </cell>
        </row>
        <row r="636">
          <cell r="B636" t="str">
            <v>Homyel'skaya voblasts'</v>
          </cell>
        </row>
        <row r="637">
          <cell r="B637" t="str">
            <v>Grodnenskaja oblast'</v>
          </cell>
        </row>
        <row r="638">
          <cell r="B638" t="str">
            <v>Hrodzenskaya voblasts'</v>
          </cell>
        </row>
        <row r="639">
          <cell r="B639" t="str">
            <v>Grodnenskaya oblast'</v>
          </cell>
        </row>
        <row r="640">
          <cell r="B640" t="str">
            <v>Hrodzienskaja voblasć</v>
          </cell>
        </row>
        <row r="641">
          <cell r="B641" t="str">
            <v>Minskaja voblasć</v>
          </cell>
        </row>
        <row r="642">
          <cell r="B642" t="str">
            <v>Minskaya oblast'</v>
          </cell>
        </row>
        <row r="643">
          <cell r="B643" t="str">
            <v>Minskaya voblasts'</v>
          </cell>
        </row>
        <row r="644">
          <cell r="B644" t="str">
            <v>Minskaja oblast'</v>
          </cell>
        </row>
        <row r="645">
          <cell r="B645" t="str">
            <v>Belize</v>
          </cell>
        </row>
        <row r="646">
          <cell r="B646" t="str">
            <v>Cayo</v>
          </cell>
        </row>
        <row r="647">
          <cell r="B647" t="str">
            <v>Orange Walk</v>
          </cell>
        </row>
        <row r="648">
          <cell r="B648" t="str">
            <v>Corozal</v>
          </cell>
        </row>
        <row r="649">
          <cell r="B649" t="str">
            <v>Stann Creek</v>
          </cell>
        </row>
        <row r="650">
          <cell r="B650" t="str">
            <v>Toledo</v>
          </cell>
        </row>
        <row r="651">
          <cell r="B651" t="str">
            <v>Colombie-Britannique</v>
          </cell>
        </row>
        <row r="652">
          <cell r="B652" t="str">
            <v>British Columbia</v>
          </cell>
        </row>
        <row r="653">
          <cell r="B653" t="str">
            <v>Manitoba</v>
          </cell>
        </row>
        <row r="654">
          <cell r="B654" t="str">
            <v>Manitoba</v>
          </cell>
        </row>
        <row r="655">
          <cell r="B655" t="str">
            <v>Nouveau-Brunswick</v>
          </cell>
        </row>
        <row r="656">
          <cell r="B656" t="str">
            <v>New Brunswick</v>
          </cell>
        </row>
        <row r="657">
          <cell r="B657" t="str">
            <v>Saskatchewan</v>
          </cell>
        </row>
        <row r="658">
          <cell r="B658" t="str">
            <v>Saskatchewan</v>
          </cell>
        </row>
        <row r="659">
          <cell r="B659" t="str">
            <v>Alberta</v>
          </cell>
        </row>
        <row r="660">
          <cell r="B660" t="str">
            <v>Alberta</v>
          </cell>
        </row>
        <row r="661">
          <cell r="B661" t="str">
            <v>Ontario</v>
          </cell>
        </row>
        <row r="662">
          <cell r="B662" t="str">
            <v>Ontario</v>
          </cell>
        </row>
        <row r="663">
          <cell r="B663" t="str">
            <v>Yukon</v>
          </cell>
        </row>
        <row r="664">
          <cell r="B664" t="str">
            <v>Yukon</v>
          </cell>
        </row>
        <row r="665">
          <cell r="B665" t="str">
            <v>Territoires du Nord-Ouest</v>
          </cell>
        </row>
        <row r="666">
          <cell r="B666" t="str">
            <v>Northwest Territories</v>
          </cell>
        </row>
        <row r="667">
          <cell r="B667" t="str">
            <v>Nunavut</v>
          </cell>
        </row>
        <row r="668">
          <cell r="B668" t="str">
            <v>Nunavut</v>
          </cell>
        </row>
        <row r="669">
          <cell r="B669" t="str">
            <v>Newfoundland and Labrador</v>
          </cell>
        </row>
        <row r="670">
          <cell r="B670" t="str">
            <v>Terre-Neuve-et-Labrador</v>
          </cell>
        </row>
        <row r="671">
          <cell r="B671" t="str">
            <v>Île-du-Prince-Édouard</v>
          </cell>
        </row>
        <row r="672">
          <cell r="B672" t="str">
            <v>Prince Edward Island</v>
          </cell>
        </row>
        <row r="673">
          <cell r="B673" t="str">
            <v>Nova Scotia</v>
          </cell>
        </row>
        <row r="674">
          <cell r="B674" t="str">
            <v>Nouvelle-Écosse</v>
          </cell>
        </row>
        <row r="675">
          <cell r="B675" t="str">
            <v>Quebec</v>
          </cell>
        </row>
        <row r="676">
          <cell r="B676" t="str">
            <v>Québec</v>
          </cell>
        </row>
        <row r="677">
          <cell r="B677" t="str">
            <v>Maniema</v>
          </cell>
        </row>
        <row r="678">
          <cell r="B678" t="str">
            <v>Haut-Katanga</v>
          </cell>
        </row>
        <row r="679">
          <cell r="B679" t="str">
            <v>Haut-Lomami</v>
          </cell>
        </row>
        <row r="680">
          <cell r="B680" t="str">
            <v>Haut-Uélé</v>
          </cell>
        </row>
        <row r="681">
          <cell r="B681" t="str">
            <v>Ituri</v>
          </cell>
        </row>
        <row r="682">
          <cell r="B682" t="str">
            <v>Kasaï</v>
          </cell>
        </row>
        <row r="683">
          <cell r="B683" t="str">
            <v>Kasaï Central</v>
          </cell>
        </row>
        <row r="684">
          <cell r="B684" t="str">
            <v>Kwango</v>
          </cell>
        </row>
        <row r="685">
          <cell r="B685" t="str">
            <v>Kwilu</v>
          </cell>
        </row>
        <row r="686">
          <cell r="B686" t="str">
            <v>Lomami</v>
          </cell>
        </row>
        <row r="687">
          <cell r="B687" t="str">
            <v>Lualaba</v>
          </cell>
        </row>
        <row r="688">
          <cell r="B688" t="str">
            <v>Mai-Ndombe</v>
          </cell>
        </row>
        <row r="689">
          <cell r="B689" t="str">
            <v>Mongala</v>
          </cell>
        </row>
        <row r="690">
          <cell r="B690" t="str">
            <v>Nord-Ubangi</v>
          </cell>
        </row>
        <row r="691">
          <cell r="B691" t="str">
            <v>Sankuru</v>
          </cell>
        </row>
        <row r="692">
          <cell r="B692" t="str">
            <v>Sud-Ubangi</v>
          </cell>
        </row>
        <row r="693">
          <cell r="B693" t="str">
            <v>Tanganyika</v>
          </cell>
        </row>
        <row r="694">
          <cell r="B694" t="str">
            <v>Tshopo</v>
          </cell>
        </row>
        <row r="695">
          <cell r="B695" t="str">
            <v>Tshuapa</v>
          </cell>
        </row>
        <row r="696">
          <cell r="B696" t="str">
            <v>Équateur</v>
          </cell>
        </row>
        <row r="697">
          <cell r="B697" t="str">
            <v>Kongo Central</v>
          </cell>
        </row>
        <row r="698">
          <cell r="B698" t="str">
            <v>Sud-Kivu</v>
          </cell>
        </row>
        <row r="699">
          <cell r="B699" t="str">
            <v>Nord-Kivu</v>
          </cell>
        </row>
        <row r="700">
          <cell r="B700" t="str">
            <v>Kasaï Oriental</v>
          </cell>
        </row>
        <row r="701">
          <cell r="B701" t="str">
            <v>Kinshasa</v>
          </cell>
        </row>
        <row r="702">
          <cell r="B702" t="str">
            <v>Bas-Uélé</v>
          </cell>
        </row>
        <row r="703">
          <cell r="B703" t="str">
            <v>Basse-Kotto</v>
          </cell>
        </row>
        <row r="704">
          <cell r="B704" t="str">
            <v>Do-Kötö</v>
          </cell>
        </row>
        <row r="705">
          <cell r="B705" t="str">
            <v>Tö-Mbömü</v>
          </cell>
        </row>
        <row r="706">
          <cell r="B706" t="str">
            <v>Haut-Mbomou</v>
          </cell>
        </row>
        <row r="707">
          <cell r="B707" t="str">
            <v>Tö-Sangä / Mbaere-Kadeï</v>
          </cell>
        </row>
        <row r="708">
          <cell r="B708" t="str">
            <v>Haute-Sangha / Mambéré-Kadéï</v>
          </cell>
        </row>
        <row r="709">
          <cell r="B709" t="str">
            <v>Lobaye</v>
          </cell>
        </row>
        <row r="710">
          <cell r="B710" t="str">
            <v>Lobâye</v>
          </cell>
        </row>
        <row r="711">
          <cell r="B711" t="str">
            <v>Ouham</v>
          </cell>
        </row>
        <row r="712">
          <cell r="B712" t="str">
            <v>Wâmo</v>
          </cell>
        </row>
        <row r="713">
          <cell r="B713" t="str">
            <v>Gribingui</v>
          </cell>
        </row>
        <row r="714">
          <cell r="B714" t="str">
            <v>Gïrïbïngï</v>
          </cell>
        </row>
        <row r="715">
          <cell r="B715" t="str">
            <v>Bamïngï-Bangoran</v>
          </cell>
        </row>
        <row r="716">
          <cell r="B716" t="str">
            <v>Bamingui-Bangoran</v>
          </cell>
        </row>
        <row r="717">
          <cell r="B717" t="str">
            <v>Ömbëlä-Pökö</v>
          </cell>
        </row>
        <row r="718">
          <cell r="B718" t="str">
            <v>Ombella-Mpoko</v>
          </cell>
        </row>
        <row r="719">
          <cell r="B719" t="str">
            <v>Tö-Kötö</v>
          </cell>
        </row>
        <row r="720">
          <cell r="B720" t="str">
            <v>Haute-Kotto</v>
          </cell>
        </row>
        <row r="721">
          <cell r="B721" t="str">
            <v>Kemö-Gïrïbïngï</v>
          </cell>
        </row>
        <row r="722">
          <cell r="B722" t="str">
            <v>Kémo-Gribingui</v>
          </cell>
        </row>
        <row r="723">
          <cell r="B723" t="str">
            <v>Mbömü</v>
          </cell>
        </row>
        <row r="724">
          <cell r="B724" t="str">
            <v>Mbomou</v>
          </cell>
        </row>
        <row r="725">
          <cell r="B725" t="str">
            <v>Nana-Mambéré</v>
          </cell>
        </row>
        <row r="726">
          <cell r="B726" t="str">
            <v>Nanä-Mbaere</v>
          </cell>
        </row>
        <row r="727">
          <cell r="B727" t="str">
            <v>Sangha</v>
          </cell>
        </row>
        <row r="728">
          <cell r="B728" t="str">
            <v>Sangä</v>
          </cell>
        </row>
        <row r="729">
          <cell r="B729" t="str">
            <v>Vakaga</v>
          </cell>
        </row>
        <row r="730">
          <cell r="B730" t="str">
            <v>Vakaga</v>
          </cell>
        </row>
        <row r="731">
          <cell r="B731" t="str">
            <v>Bangî</v>
          </cell>
        </row>
        <row r="732">
          <cell r="B732" t="str">
            <v>Bangui</v>
          </cell>
        </row>
        <row r="733">
          <cell r="B733" t="str">
            <v>Wâmo-Pendë</v>
          </cell>
        </row>
        <row r="734">
          <cell r="B734" t="str">
            <v>Ouham-Pendé</v>
          </cell>
        </row>
        <row r="735">
          <cell r="B735" t="str">
            <v>Wäkä</v>
          </cell>
        </row>
        <row r="736">
          <cell r="B736" t="str">
            <v>Ouaka</v>
          </cell>
        </row>
        <row r="737">
          <cell r="B737" t="str">
            <v>Plateaux</v>
          </cell>
        </row>
        <row r="738">
          <cell r="B738" t="str">
            <v>Lékoumou</v>
          </cell>
        </row>
        <row r="739">
          <cell r="B739" t="str">
            <v>Cuvette</v>
          </cell>
        </row>
        <row r="740">
          <cell r="B740" t="str">
            <v>Niari</v>
          </cell>
        </row>
        <row r="741">
          <cell r="B741" t="str">
            <v>Cuvette-Ouest</v>
          </cell>
        </row>
        <row r="742">
          <cell r="B742" t="str">
            <v>Kouilou</v>
          </cell>
        </row>
        <row r="743">
          <cell r="B743" t="str">
            <v>Bouenza</v>
          </cell>
        </row>
        <row r="744">
          <cell r="B744" t="str">
            <v>Brazzaville</v>
          </cell>
        </row>
        <row r="745">
          <cell r="B745" t="str">
            <v>Pointe-Noire</v>
          </cell>
        </row>
        <row r="746">
          <cell r="B746" t="str">
            <v>Pool</v>
          </cell>
        </row>
        <row r="747">
          <cell r="B747" t="str">
            <v>Sangha</v>
          </cell>
        </row>
        <row r="748">
          <cell r="B748" t="str">
            <v>Likouala</v>
          </cell>
        </row>
        <row r="749">
          <cell r="B749" t="str">
            <v>Basel-Landschaft</v>
          </cell>
        </row>
        <row r="750">
          <cell r="B750" t="str">
            <v>Uri</v>
          </cell>
        </row>
        <row r="751">
          <cell r="B751" t="str">
            <v>Jura</v>
          </cell>
        </row>
        <row r="752">
          <cell r="B752" t="str">
            <v>Luzern</v>
          </cell>
        </row>
        <row r="753">
          <cell r="B753" t="str">
            <v>Solothurn</v>
          </cell>
        </row>
        <row r="754">
          <cell r="B754" t="str">
            <v>Thurgau</v>
          </cell>
        </row>
        <row r="755">
          <cell r="B755" t="str">
            <v>Basel-Stadt</v>
          </cell>
        </row>
        <row r="756">
          <cell r="B756" t="str">
            <v>Schwyz</v>
          </cell>
        </row>
        <row r="757">
          <cell r="B757" t="str">
            <v>Zug</v>
          </cell>
        </row>
        <row r="758">
          <cell r="B758" t="str">
            <v>Aargau</v>
          </cell>
        </row>
        <row r="759">
          <cell r="B759" t="str">
            <v>Bern</v>
          </cell>
        </row>
        <row r="760">
          <cell r="B760" t="str">
            <v>Berne</v>
          </cell>
        </row>
        <row r="761">
          <cell r="B761" t="str">
            <v>Freiburg</v>
          </cell>
        </row>
        <row r="762">
          <cell r="B762" t="str">
            <v>Fribourg</v>
          </cell>
        </row>
        <row r="763">
          <cell r="B763" t="str">
            <v>Neuchâtel</v>
          </cell>
        </row>
        <row r="764">
          <cell r="B764" t="str">
            <v>Obwalden</v>
          </cell>
        </row>
        <row r="765">
          <cell r="B765" t="str">
            <v>Ticino</v>
          </cell>
        </row>
        <row r="766">
          <cell r="B766" t="str">
            <v>Vaud</v>
          </cell>
        </row>
        <row r="767">
          <cell r="B767" t="str">
            <v>Appenzell Ausserrhoden</v>
          </cell>
        </row>
        <row r="768">
          <cell r="B768" t="str">
            <v>Genève</v>
          </cell>
        </row>
        <row r="769">
          <cell r="B769" t="str">
            <v>Glarus</v>
          </cell>
        </row>
        <row r="770">
          <cell r="B770" t="str">
            <v>Sankt Gallen</v>
          </cell>
        </row>
        <row r="771">
          <cell r="B771" t="str">
            <v>Grigioni</v>
          </cell>
        </row>
        <row r="772">
          <cell r="B772" t="str">
            <v>Grischun</v>
          </cell>
        </row>
        <row r="773">
          <cell r="B773" t="str">
            <v>Grisons</v>
          </cell>
        </row>
        <row r="774">
          <cell r="B774" t="str">
            <v>Graubünden</v>
          </cell>
        </row>
        <row r="775">
          <cell r="B775" t="str">
            <v>Nidwalden</v>
          </cell>
        </row>
        <row r="776">
          <cell r="B776" t="str">
            <v>Schaffhausen</v>
          </cell>
        </row>
        <row r="777">
          <cell r="B777" t="str">
            <v>Zürich</v>
          </cell>
        </row>
        <row r="778">
          <cell r="B778" t="str">
            <v>Appenzell Innerrhoden</v>
          </cell>
        </row>
        <row r="779">
          <cell r="B779" t="str">
            <v>Valais</v>
          </cell>
        </row>
        <row r="780">
          <cell r="B780" t="str">
            <v>Wallis</v>
          </cell>
        </row>
        <row r="781">
          <cell r="B781" t="str">
            <v>Abidjan</v>
          </cell>
        </row>
        <row r="782">
          <cell r="B782" t="str">
            <v>Yamoussoukro</v>
          </cell>
        </row>
        <row r="783">
          <cell r="B783" t="str">
            <v>Bas-Sassandra</v>
          </cell>
        </row>
        <row r="784">
          <cell r="B784" t="str">
            <v>Comoé</v>
          </cell>
        </row>
        <row r="785">
          <cell r="B785" t="str">
            <v>Denguélé</v>
          </cell>
        </row>
        <row r="786">
          <cell r="B786" t="str">
            <v>Gôh-Djiboua</v>
          </cell>
        </row>
        <row r="787">
          <cell r="B787" t="str">
            <v>Lacs</v>
          </cell>
        </row>
        <row r="788">
          <cell r="B788" t="str">
            <v>Lagunes</v>
          </cell>
        </row>
        <row r="789">
          <cell r="B789" t="str">
            <v>Montagnes</v>
          </cell>
        </row>
        <row r="790">
          <cell r="B790" t="str">
            <v>Sassandra-Marahoué</v>
          </cell>
        </row>
        <row r="791">
          <cell r="B791" t="str">
            <v>Savanes</v>
          </cell>
        </row>
        <row r="792">
          <cell r="B792" t="str">
            <v>Vallée du Bandama</v>
          </cell>
        </row>
        <row r="793">
          <cell r="B793" t="str">
            <v>Woroba</v>
          </cell>
        </row>
        <row r="794">
          <cell r="B794" t="str">
            <v>Zanzan</v>
          </cell>
        </row>
        <row r="795">
          <cell r="B795" t="str">
            <v>Magallanes</v>
          </cell>
        </row>
        <row r="796">
          <cell r="B796" t="str">
            <v>Ñuble</v>
          </cell>
        </row>
        <row r="797">
          <cell r="B797" t="str">
            <v>Antofagasta</v>
          </cell>
        </row>
        <row r="798">
          <cell r="B798" t="str">
            <v>Región Metropolitana de Santiago</v>
          </cell>
        </row>
        <row r="799">
          <cell r="B799" t="str">
            <v>Tarapacá</v>
          </cell>
        </row>
        <row r="800">
          <cell r="B800" t="str">
            <v>Biobío</v>
          </cell>
        </row>
        <row r="801">
          <cell r="B801" t="str">
            <v>Arica y Parinacota</v>
          </cell>
        </row>
        <row r="802">
          <cell r="B802" t="str">
            <v>Atacama</v>
          </cell>
        </row>
        <row r="803">
          <cell r="B803" t="str">
            <v>Los Lagos</v>
          </cell>
        </row>
        <row r="804">
          <cell r="B804" t="str">
            <v>Los Ríos</v>
          </cell>
        </row>
        <row r="805">
          <cell r="B805" t="str">
            <v>Maule</v>
          </cell>
        </row>
        <row r="806">
          <cell r="B806" t="str">
            <v>La Araucanía</v>
          </cell>
        </row>
        <row r="807">
          <cell r="B807" t="str">
            <v>Libertador General Bernardo O'Higgins</v>
          </cell>
        </row>
        <row r="808">
          <cell r="B808" t="str">
            <v>Aisén del General Carlos Ibañez del Campo</v>
          </cell>
        </row>
        <row r="809">
          <cell r="B809" t="str">
            <v>Valparaíso</v>
          </cell>
        </row>
        <row r="810">
          <cell r="B810" t="str">
            <v>Coquimbo</v>
          </cell>
        </row>
        <row r="811">
          <cell r="B811" t="str">
            <v>South</v>
          </cell>
        </row>
        <row r="812">
          <cell r="B812" t="str">
            <v>Sud</v>
          </cell>
        </row>
        <row r="813">
          <cell r="B813" t="str">
            <v>Sud-Ouest</v>
          </cell>
        </row>
        <row r="814">
          <cell r="B814" t="str">
            <v>South-West</v>
          </cell>
        </row>
        <row r="815">
          <cell r="B815" t="str">
            <v>Nord-Ouest</v>
          </cell>
        </row>
        <row r="816">
          <cell r="B816" t="str">
            <v>North-West</v>
          </cell>
        </row>
        <row r="817">
          <cell r="B817" t="str">
            <v>West</v>
          </cell>
        </row>
        <row r="818">
          <cell r="B818" t="str">
            <v>Ouest</v>
          </cell>
        </row>
        <row r="819">
          <cell r="B819" t="str">
            <v>Adamaoua</v>
          </cell>
        </row>
        <row r="820">
          <cell r="B820" t="str">
            <v>Adamaoua</v>
          </cell>
        </row>
        <row r="821">
          <cell r="B821" t="str">
            <v>Littoral</v>
          </cell>
        </row>
        <row r="822">
          <cell r="B822" t="str">
            <v>Littoral</v>
          </cell>
        </row>
        <row r="823">
          <cell r="B823" t="str">
            <v>Nord</v>
          </cell>
        </row>
        <row r="824">
          <cell r="B824" t="str">
            <v>North</v>
          </cell>
        </row>
        <row r="825">
          <cell r="B825" t="str">
            <v>Centre</v>
          </cell>
        </row>
        <row r="826">
          <cell r="B826" t="str">
            <v>Centre</v>
          </cell>
        </row>
        <row r="827">
          <cell r="B827" t="str">
            <v>Extrême-Nord</v>
          </cell>
        </row>
        <row r="828">
          <cell r="B828" t="str">
            <v>Far North</v>
          </cell>
        </row>
        <row r="829">
          <cell r="B829" t="str">
            <v>East</v>
          </cell>
        </row>
        <row r="830">
          <cell r="B830" t="str">
            <v>Est</v>
          </cell>
        </row>
        <row r="831">
          <cell r="B831" t="str">
            <v>Nei Mongol Zizhiqu</v>
          </cell>
        </row>
        <row r="832">
          <cell r="B832" t="str">
            <v>Guangxi Zhuangzu Zizhiqu</v>
          </cell>
        </row>
        <row r="833">
          <cell r="B833" t="str">
            <v>Xizang Zizhiqu</v>
          </cell>
        </row>
        <row r="834">
          <cell r="B834" t="str">
            <v>Ningxia Huizi Zizhiqu</v>
          </cell>
        </row>
        <row r="835">
          <cell r="B835" t="str">
            <v>Xinjiang Uygur Zizhiqu</v>
          </cell>
        </row>
        <row r="836">
          <cell r="B836" t="str">
            <v>Beijing Shi</v>
          </cell>
        </row>
        <row r="837">
          <cell r="B837" t="str">
            <v>Tianjin Shi</v>
          </cell>
        </row>
        <row r="838">
          <cell r="B838" t="str">
            <v>Shanghai Shi</v>
          </cell>
        </row>
        <row r="839">
          <cell r="B839" t="str">
            <v>Chongqing Shi</v>
          </cell>
        </row>
        <row r="840">
          <cell r="B840" t="str">
            <v>Hebei Sheng</v>
          </cell>
        </row>
        <row r="841">
          <cell r="B841" t="str">
            <v>Shanxi Sheng</v>
          </cell>
        </row>
        <row r="842">
          <cell r="B842" t="str">
            <v>Liaoning Sheng</v>
          </cell>
        </row>
        <row r="843">
          <cell r="B843" t="str">
            <v>Jilin Sheng</v>
          </cell>
        </row>
        <row r="844">
          <cell r="B844" t="str">
            <v>Heilongjiang Sheng</v>
          </cell>
        </row>
        <row r="845">
          <cell r="B845" t="str">
            <v>Zhejiang Sheng</v>
          </cell>
        </row>
        <row r="846">
          <cell r="B846" t="str">
            <v>Anhui Sheng</v>
          </cell>
        </row>
        <row r="847">
          <cell r="B847" t="str">
            <v>Fujian Sheng</v>
          </cell>
        </row>
        <row r="848">
          <cell r="B848" t="str">
            <v>Jiangxi Sheng</v>
          </cell>
        </row>
        <row r="849">
          <cell r="B849" t="str">
            <v>Shandong Sheng</v>
          </cell>
        </row>
        <row r="850">
          <cell r="B850" t="str">
            <v>Henan Sheng</v>
          </cell>
        </row>
        <row r="851">
          <cell r="B851" t="str">
            <v>Hubei Sheng</v>
          </cell>
        </row>
        <row r="852">
          <cell r="B852" t="str">
            <v>Hunan Sheng</v>
          </cell>
        </row>
        <row r="853">
          <cell r="B853" t="str">
            <v>Guangdong Sheng</v>
          </cell>
        </row>
        <row r="854">
          <cell r="B854" t="str">
            <v>Hainan Sheng</v>
          </cell>
        </row>
        <row r="855">
          <cell r="B855" t="str">
            <v>Sichuan Sheng</v>
          </cell>
        </row>
        <row r="856">
          <cell r="B856" t="str">
            <v>Guizhou Sheng</v>
          </cell>
        </row>
        <row r="857">
          <cell r="B857" t="str">
            <v>Yunnan Sheng</v>
          </cell>
        </row>
        <row r="858">
          <cell r="B858" t="str">
            <v>Shaanxi Sheng</v>
          </cell>
        </row>
        <row r="859">
          <cell r="B859" t="str">
            <v>Gansu Sheng</v>
          </cell>
        </row>
        <row r="860">
          <cell r="B860" t="str">
            <v>Qinghai Sheng</v>
          </cell>
        </row>
        <row r="861">
          <cell r="B861" t="str">
            <v>Taiwan Sheng</v>
          </cell>
        </row>
        <row r="862">
          <cell r="B862" t="str">
            <v>Hong Kong SAR</v>
          </cell>
        </row>
        <row r="863">
          <cell r="B863" t="str">
            <v>Xianggang Tebiexingzhengqu</v>
          </cell>
        </row>
        <row r="864">
          <cell r="B864" t="str">
            <v>Macao SAR</v>
          </cell>
        </row>
        <row r="865">
          <cell r="B865" t="str">
            <v>Macau SAR</v>
          </cell>
        </row>
        <row r="866">
          <cell r="B866" t="str">
            <v>Aomen Tebiexingzhengqu</v>
          </cell>
        </row>
        <row r="867">
          <cell r="B867" t="str">
            <v>Jiangsu Sheng</v>
          </cell>
        </row>
        <row r="868">
          <cell r="B868" t="str">
            <v>Boyacá</v>
          </cell>
        </row>
        <row r="869">
          <cell r="B869" t="str">
            <v>Caquetá</v>
          </cell>
        </row>
        <row r="870">
          <cell r="B870" t="str">
            <v>Cundinamarca</v>
          </cell>
        </row>
        <row r="871">
          <cell r="B871" t="str">
            <v>Nariño</v>
          </cell>
        </row>
        <row r="872">
          <cell r="B872" t="str">
            <v>Bolívar</v>
          </cell>
        </row>
        <row r="873">
          <cell r="B873" t="str">
            <v>Magdalena</v>
          </cell>
        </row>
        <row r="874">
          <cell r="B874" t="str">
            <v>Meta</v>
          </cell>
        </row>
        <row r="875">
          <cell r="B875" t="str">
            <v>Putumayo</v>
          </cell>
        </row>
        <row r="876">
          <cell r="B876" t="str">
            <v>Vichada</v>
          </cell>
        </row>
        <row r="877">
          <cell r="B877" t="str">
            <v>Amazonas</v>
          </cell>
        </row>
        <row r="878">
          <cell r="B878" t="str">
            <v>Caldas</v>
          </cell>
        </row>
        <row r="879">
          <cell r="B879" t="str">
            <v>Cauca</v>
          </cell>
        </row>
        <row r="880">
          <cell r="B880" t="str">
            <v>Cesar</v>
          </cell>
        </row>
        <row r="881">
          <cell r="B881" t="str">
            <v>Distrito Capital de Bogotá</v>
          </cell>
        </row>
        <row r="882">
          <cell r="B882" t="str">
            <v>La Guajira</v>
          </cell>
        </row>
        <row r="883">
          <cell r="B883" t="str">
            <v>Arauca</v>
          </cell>
        </row>
        <row r="884">
          <cell r="B884" t="str">
            <v>Norte de Santander</v>
          </cell>
        </row>
        <row r="885">
          <cell r="B885" t="str">
            <v>Tolima</v>
          </cell>
        </row>
        <row r="886">
          <cell r="B886" t="str">
            <v>Valle del Cauca</v>
          </cell>
        </row>
        <row r="887">
          <cell r="B887" t="str">
            <v>Guaviare</v>
          </cell>
        </row>
        <row r="888">
          <cell r="B888" t="str">
            <v>Huila</v>
          </cell>
        </row>
        <row r="889">
          <cell r="B889" t="str">
            <v>Sucre</v>
          </cell>
        </row>
        <row r="890">
          <cell r="B890" t="str">
            <v>Casanare</v>
          </cell>
        </row>
        <row r="891">
          <cell r="B891" t="str">
            <v>Chocó</v>
          </cell>
        </row>
        <row r="892">
          <cell r="B892" t="str">
            <v>Guainía</v>
          </cell>
        </row>
        <row r="893">
          <cell r="B893" t="str">
            <v>Quindío</v>
          </cell>
        </row>
        <row r="894">
          <cell r="B894" t="str">
            <v>Risaralda</v>
          </cell>
        </row>
        <row r="895">
          <cell r="B895" t="str">
            <v>Santander</v>
          </cell>
        </row>
        <row r="896">
          <cell r="B896" t="str">
            <v>Vaupés</v>
          </cell>
        </row>
        <row r="897">
          <cell r="B897" t="str">
            <v>Antioquia</v>
          </cell>
        </row>
        <row r="898">
          <cell r="B898" t="str">
            <v>Atlántico</v>
          </cell>
        </row>
        <row r="899">
          <cell r="B899" t="str">
            <v>Córdoba</v>
          </cell>
        </row>
        <row r="900">
          <cell r="B900" t="str">
            <v>San Andrés, Providencia y Santa Catalina</v>
          </cell>
        </row>
        <row r="901">
          <cell r="B901" t="str">
            <v>Heredia</v>
          </cell>
        </row>
        <row r="902">
          <cell r="B902" t="str">
            <v>Limón</v>
          </cell>
        </row>
        <row r="903">
          <cell r="B903" t="str">
            <v>Guanacaste</v>
          </cell>
        </row>
        <row r="904">
          <cell r="B904" t="str">
            <v>Puntarenas</v>
          </cell>
        </row>
        <row r="905">
          <cell r="B905" t="str">
            <v>Alajuela</v>
          </cell>
        </row>
        <row r="906">
          <cell r="B906" t="str">
            <v>Cartago</v>
          </cell>
        </row>
        <row r="907">
          <cell r="B907" t="str">
            <v>San José</v>
          </cell>
        </row>
        <row r="908">
          <cell r="B908" t="str">
            <v>Matanzas</v>
          </cell>
        </row>
        <row r="909">
          <cell r="B909" t="str">
            <v>Cienfuegos</v>
          </cell>
        </row>
        <row r="910">
          <cell r="B910" t="str">
            <v>La Habana</v>
          </cell>
        </row>
        <row r="911">
          <cell r="B911" t="str">
            <v>Sancti Spíritus</v>
          </cell>
        </row>
        <row r="912">
          <cell r="B912" t="str">
            <v>Granma</v>
          </cell>
        </row>
        <row r="913">
          <cell r="B913" t="str">
            <v>Villa Clara</v>
          </cell>
        </row>
        <row r="914">
          <cell r="B914" t="str">
            <v>Holguín</v>
          </cell>
        </row>
        <row r="915">
          <cell r="B915" t="str">
            <v>Ciego de Ávila</v>
          </cell>
        </row>
        <row r="916">
          <cell r="B916" t="str">
            <v>Camagüey</v>
          </cell>
        </row>
        <row r="917">
          <cell r="B917" t="str">
            <v>Las Tunas</v>
          </cell>
        </row>
        <row r="918">
          <cell r="B918" t="str">
            <v>Santiago de Cuba</v>
          </cell>
        </row>
        <row r="919">
          <cell r="B919" t="str">
            <v>Artemisa</v>
          </cell>
        </row>
        <row r="920">
          <cell r="B920" t="str">
            <v>Mayabeque</v>
          </cell>
        </row>
        <row r="921">
          <cell r="B921" t="str">
            <v>Pinar del Río</v>
          </cell>
        </row>
        <row r="922">
          <cell r="B922" t="str">
            <v>Guantánamo</v>
          </cell>
        </row>
        <row r="923">
          <cell r="B923" t="str">
            <v>Isla de la Juventud</v>
          </cell>
        </row>
        <row r="924">
          <cell r="B924" t="str">
            <v>Ilhas de Barlavento</v>
          </cell>
        </row>
        <row r="925">
          <cell r="B925" t="str">
            <v>São Vicente</v>
          </cell>
        </row>
        <row r="926">
          <cell r="B926" t="str">
            <v>Boa Vista</v>
          </cell>
        </row>
        <row r="927">
          <cell r="B927" t="str">
            <v>Sal</v>
          </cell>
        </row>
        <row r="928">
          <cell r="B928" t="str">
            <v>Tarrafal de São Nicolau</v>
          </cell>
        </row>
        <row r="929">
          <cell r="B929" t="str">
            <v>Paul</v>
          </cell>
        </row>
        <row r="930">
          <cell r="B930" t="str">
            <v>Ribeira Brava</v>
          </cell>
        </row>
        <row r="931">
          <cell r="B931" t="str">
            <v>Porto Novo</v>
          </cell>
        </row>
        <row r="932">
          <cell r="B932" t="str">
            <v>Ribeira Grande</v>
          </cell>
        </row>
        <row r="933">
          <cell r="B933" t="str">
            <v>Ilhas de Sotavento</v>
          </cell>
        </row>
        <row r="934">
          <cell r="B934" t="str">
            <v>Brava</v>
          </cell>
        </row>
        <row r="935">
          <cell r="B935" t="str">
            <v>Maio</v>
          </cell>
        </row>
        <row r="936">
          <cell r="B936" t="str">
            <v>Praia</v>
          </cell>
        </row>
        <row r="937">
          <cell r="B937" t="str">
            <v>Ribeira Grande de Santiago</v>
          </cell>
        </row>
        <row r="938">
          <cell r="B938" t="str">
            <v>São Salvador do Mundo</v>
          </cell>
        </row>
        <row r="939">
          <cell r="B939" t="str">
            <v>Tarrafal</v>
          </cell>
        </row>
        <row r="940">
          <cell r="B940" t="str">
            <v>Santa Cruz</v>
          </cell>
        </row>
        <row r="941">
          <cell r="B941" t="str">
            <v>São Domingos</v>
          </cell>
        </row>
        <row r="942">
          <cell r="B942" t="str">
            <v>São Filipe</v>
          </cell>
        </row>
        <row r="943">
          <cell r="B943" t="str">
            <v>Santa Catarina</v>
          </cell>
        </row>
        <row r="944">
          <cell r="B944" t="str">
            <v>Mosteiros</v>
          </cell>
        </row>
        <row r="945">
          <cell r="B945" t="str">
            <v>São Miguel</v>
          </cell>
        </row>
        <row r="946">
          <cell r="B946" t="str">
            <v>São Lourenço dos Órgãos</v>
          </cell>
        </row>
        <row r="947">
          <cell r="B947" t="str">
            <v>Santa Catarina do Fogo</v>
          </cell>
        </row>
        <row r="948">
          <cell r="B948" t="str">
            <v>Larnaka</v>
          </cell>
        </row>
        <row r="949">
          <cell r="B949" t="str">
            <v>Larnaka</v>
          </cell>
        </row>
        <row r="950">
          <cell r="B950" t="str">
            <v>Keryneia</v>
          </cell>
        </row>
        <row r="951">
          <cell r="B951" t="str">
            <v>Girne</v>
          </cell>
        </row>
        <row r="952">
          <cell r="B952" t="str">
            <v>Lefkosia</v>
          </cell>
        </row>
        <row r="953">
          <cell r="B953" t="str">
            <v>Lefkoşa</v>
          </cell>
        </row>
        <row r="954">
          <cell r="B954" t="str">
            <v>Mağusa</v>
          </cell>
        </row>
        <row r="955">
          <cell r="B955" t="str">
            <v>Ammochostos</v>
          </cell>
        </row>
        <row r="956">
          <cell r="B956" t="str">
            <v>Pafos</v>
          </cell>
        </row>
        <row r="957">
          <cell r="B957" t="str">
            <v>Baf</v>
          </cell>
        </row>
        <row r="958">
          <cell r="B958" t="str">
            <v>Leymasun</v>
          </cell>
        </row>
        <row r="959">
          <cell r="B959" t="str">
            <v>Lemesos</v>
          </cell>
        </row>
        <row r="960">
          <cell r="B960" t="str">
            <v>Jihočeský kraj</v>
          </cell>
        </row>
        <row r="961">
          <cell r="B961" t="str">
            <v>Písek</v>
          </cell>
        </row>
        <row r="962">
          <cell r="B962" t="str">
            <v>Prachatice</v>
          </cell>
        </row>
        <row r="963">
          <cell r="B963" t="str">
            <v>Český Krumlov</v>
          </cell>
        </row>
        <row r="964">
          <cell r="B964" t="str">
            <v>Strakonice</v>
          </cell>
        </row>
        <row r="965">
          <cell r="B965" t="str">
            <v>Tábor</v>
          </cell>
        </row>
        <row r="966">
          <cell r="B966" t="str">
            <v>Jindřichův Hradec</v>
          </cell>
        </row>
        <row r="967">
          <cell r="B967" t="str">
            <v>České Budějovice</v>
          </cell>
        </row>
        <row r="968">
          <cell r="B968" t="str">
            <v>Jihomoravský kraj</v>
          </cell>
        </row>
        <row r="969">
          <cell r="B969" t="str">
            <v>Brno-město</v>
          </cell>
        </row>
        <row r="970">
          <cell r="B970" t="str">
            <v>Brno-venkov</v>
          </cell>
        </row>
        <row r="971">
          <cell r="B971" t="str">
            <v>Hodonín</v>
          </cell>
        </row>
        <row r="972">
          <cell r="B972" t="str">
            <v>Vyškov</v>
          </cell>
        </row>
        <row r="973">
          <cell r="B973" t="str">
            <v>Znojmo</v>
          </cell>
        </row>
        <row r="974">
          <cell r="B974" t="str">
            <v>Blansko</v>
          </cell>
        </row>
        <row r="975">
          <cell r="B975" t="str">
            <v>Břeclav</v>
          </cell>
        </row>
        <row r="976">
          <cell r="B976" t="str">
            <v>Karlovarský kraj</v>
          </cell>
        </row>
        <row r="977">
          <cell r="B977" t="str">
            <v>Cheb</v>
          </cell>
        </row>
        <row r="978">
          <cell r="B978" t="str">
            <v>Karlovy Vary</v>
          </cell>
        </row>
        <row r="979">
          <cell r="B979" t="str">
            <v>Sokolov</v>
          </cell>
        </row>
        <row r="980">
          <cell r="B980" t="str">
            <v>Královéhradecký kraj</v>
          </cell>
        </row>
        <row r="981">
          <cell r="B981" t="str">
            <v>Hradec Králové</v>
          </cell>
        </row>
        <row r="982">
          <cell r="B982" t="str">
            <v>Rychnov nad Kněžnou</v>
          </cell>
        </row>
        <row r="983">
          <cell r="B983" t="str">
            <v>Jičín</v>
          </cell>
        </row>
        <row r="984">
          <cell r="B984" t="str">
            <v>Trutnov</v>
          </cell>
        </row>
        <row r="985">
          <cell r="B985" t="str">
            <v>Náchod</v>
          </cell>
        </row>
        <row r="986">
          <cell r="B986" t="str">
            <v>Liberecký kraj</v>
          </cell>
        </row>
        <row r="987">
          <cell r="B987" t="str">
            <v>Jablonec nad Nisou</v>
          </cell>
        </row>
        <row r="988">
          <cell r="B988" t="str">
            <v>Liberec</v>
          </cell>
        </row>
        <row r="989">
          <cell r="B989" t="str">
            <v>Česká Lípa</v>
          </cell>
        </row>
        <row r="990">
          <cell r="B990" t="str">
            <v>Semily</v>
          </cell>
        </row>
        <row r="991">
          <cell r="B991" t="str">
            <v>Moravskoslezský kraj</v>
          </cell>
        </row>
        <row r="992">
          <cell r="B992" t="str">
            <v>Bruntál</v>
          </cell>
        </row>
        <row r="993">
          <cell r="B993" t="str">
            <v>Frýdek Místek</v>
          </cell>
        </row>
        <row r="994">
          <cell r="B994" t="str">
            <v>Karviná</v>
          </cell>
        </row>
        <row r="995">
          <cell r="B995" t="str">
            <v>Ostrava-město</v>
          </cell>
        </row>
        <row r="996">
          <cell r="B996" t="str">
            <v>Nový Jičín</v>
          </cell>
        </row>
        <row r="997">
          <cell r="B997" t="str">
            <v>Opava</v>
          </cell>
        </row>
        <row r="998">
          <cell r="B998" t="str">
            <v>Olomoucký kraj</v>
          </cell>
        </row>
        <row r="999">
          <cell r="B999" t="str">
            <v>Přerov</v>
          </cell>
        </row>
        <row r="1000">
          <cell r="B1000" t="str">
            <v>Olomouc</v>
          </cell>
        </row>
        <row r="1001">
          <cell r="B1001" t="str">
            <v>Jeseník</v>
          </cell>
        </row>
        <row r="1002">
          <cell r="B1002" t="str">
            <v>Šumperk</v>
          </cell>
        </row>
        <row r="1003">
          <cell r="B1003" t="str">
            <v>Prostějov</v>
          </cell>
        </row>
        <row r="1004">
          <cell r="B1004" t="str">
            <v>Pardubický kraj</v>
          </cell>
        </row>
        <row r="1005">
          <cell r="B1005" t="str">
            <v>Pardubice</v>
          </cell>
        </row>
        <row r="1006">
          <cell r="B1006" t="str">
            <v>Ústí nad Orlicí</v>
          </cell>
        </row>
        <row r="1007">
          <cell r="B1007" t="str">
            <v>Svitavy</v>
          </cell>
        </row>
        <row r="1008">
          <cell r="B1008" t="str">
            <v>Chrudim</v>
          </cell>
        </row>
        <row r="1009">
          <cell r="B1009" t="str">
            <v>Plzeňský kraj</v>
          </cell>
        </row>
        <row r="1010">
          <cell r="B1010" t="str">
            <v>Domažlice</v>
          </cell>
        </row>
        <row r="1011">
          <cell r="B1011" t="str">
            <v>Tachov</v>
          </cell>
        </row>
        <row r="1012">
          <cell r="B1012" t="str">
            <v>Plzeň-sever</v>
          </cell>
        </row>
        <row r="1013">
          <cell r="B1013" t="str">
            <v>Plzeň-jih</v>
          </cell>
        </row>
        <row r="1014">
          <cell r="B1014" t="str">
            <v>Plzeň-město</v>
          </cell>
        </row>
        <row r="1015">
          <cell r="B1015" t="str">
            <v>Rokycany</v>
          </cell>
        </row>
        <row r="1016">
          <cell r="B1016" t="str">
            <v>Klatovy</v>
          </cell>
        </row>
        <row r="1017">
          <cell r="B1017" t="str">
            <v>Středočeský kraj</v>
          </cell>
        </row>
        <row r="1018">
          <cell r="B1018" t="str">
            <v>Kutná Hora</v>
          </cell>
        </row>
        <row r="1019">
          <cell r="B1019" t="str">
            <v>Rakovník</v>
          </cell>
        </row>
        <row r="1020">
          <cell r="B1020" t="str">
            <v>Kladno</v>
          </cell>
        </row>
        <row r="1021">
          <cell r="B1021" t="str">
            <v>Mladá Boleslav</v>
          </cell>
        </row>
        <row r="1022">
          <cell r="B1022" t="str">
            <v>Mělník</v>
          </cell>
        </row>
        <row r="1023">
          <cell r="B1023" t="str">
            <v>Praha-západ</v>
          </cell>
        </row>
        <row r="1024">
          <cell r="B1024" t="str">
            <v>Příbram</v>
          </cell>
        </row>
        <row r="1025">
          <cell r="B1025" t="str">
            <v>Benešov</v>
          </cell>
        </row>
        <row r="1026">
          <cell r="B1026" t="str">
            <v>Beroun</v>
          </cell>
        </row>
        <row r="1027">
          <cell r="B1027" t="str">
            <v>Kolín</v>
          </cell>
        </row>
        <row r="1028">
          <cell r="B1028" t="str">
            <v>Praha-východ</v>
          </cell>
        </row>
        <row r="1029">
          <cell r="B1029" t="str">
            <v>Nymburk</v>
          </cell>
        </row>
        <row r="1030">
          <cell r="B1030" t="str">
            <v>Praha, Hlavní mešto</v>
          </cell>
        </row>
        <row r="1031">
          <cell r="B1031" t="str">
            <v>Ústecký kraj</v>
          </cell>
        </row>
        <row r="1032">
          <cell r="B1032" t="str">
            <v>Most</v>
          </cell>
        </row>
        <row r="1033">
          <cell r="B1033" t="str">
            <v>Litoměřice</v>
          </cell>
        </row>
        <row r="1034">
          <cell r="B1034" t="str">
            <v>Děčín</v>
          </cell>
        </row>
        <row r="1035">
          <cell r="B1035" t="str">
            <v>Chomutov</v>
          </cell>
        </row>
        <row r="1036">
          <cell r="B1036" t="str">
            <v>Louny</v>
          </cell>
        </row>
        <row r="1037">
          <cell r="B1037" t="str">
            <v>Teplice</v>
          </cell>
        </row>
        <row r="1038">
          <cell r="B1038" t="str">
            <v>Ústí nad Labem</v>
          </cell>
        </row>
        <row r="1039">
          <cell r="B1039" t="str">
            <v>Kraj Vysočina</v>
          </cell>
        </row>
        <row r="1040">
          <cell r="B1040" t="str">
            <v>Havlíčkův Brod</v>
          </cell>
        </row>
        <row r="1041">
          <cell r="B1041" t="str">
            <v>Jihlava</v>
          </cell>
        </row>
        <row r="1042">
          <cell r="B1042" t="str">
            <v>Pelhřimov</v>
          </cell>
        </row>
        <row r="1043">
          <cell r="B1043" t="str">
            <v>Třebíč</v>
          </cell>
        </row>
        <row r="1044">
          <cell r="B1044" t="str">
            <v>Žďár nad Sázavou</v>
          </cell>
        </row>
        <row r="1045">
          <cell r="B1045" t="str">
            <v>Zlínský kraj</v>
          </cell>
        </row>
        <row r="1046">
          <cell r="B1046" t="str">
            <v>Zlín</v>
          </cell>
        </row>
        <row r="1047">
          <cell r="B1047" t="str">
            <v>Kroměříž</v>
          </cell>
        </row>
        <row r="1048">
          <cell r="B1048" t="str">
            <v>Uherské Hradiště</v>
          </cell>
        </row>
        <row r="1049">
          <cell r="B1049" t="str">
            <v>Vsetín</v>
          </cell>
        </row>
        <row r="1050">
          <cell r="B1050" t="str">
            <v>Rheinland-Pfalz</v>
          </cell>
        </row>
        <row r="1051">
          <cell r="B1051" t="str">
            <v>Sachsen</v>
          </cell>
        </row>
        <row r="1052">
          <cell r="B1052" t="str">
            <v>Baden-Württemberg</v>
          </cell>
        </row>
        <row r="1053">
          <cell r="B1053" t="str">
            <v>Mecklenburg-Vorpommern</v>
          </cell>
        </row>
        <row r="1054">
          <cell r="B1054" t="str">
            <v>Nordrhein-Westfalen</v>
          </cell>
        </row>
        <row r="1055">
          <cell r="B1055" t="str">
            <v>Saarland</v>
          </cell>
        </row>
        <row r="1056">
          <cell r="B1056" t="str">
            <v>Thüringen</v>
          </cell>
        </row>
        <row r="1057">
          <cell r="B1057" t="str">
            <v>Sachsen-Anhalt</v>
          </cell>
        </row>
        <row r="1058">
          <cell r="B1058" t="str">
            <v>Hamburg</v>
          </cell>
        </row>
        <row r="1059">
          <cell r="B1059" t="str">
            <v>Brandenburg</v>
          </cell>
        </row>
        <row r="1060">
          <cell r="B1060" t="str">
            <v>Berlin</v>
          </cell>
        </row>
        <row r="1061">
          <cell r="B1061" t="str">
            <v>Bayern</v>
          </cell>
        </row>
        <row r="1062">
          <cell r="B1062" t="str">
            <v>Bremen</v>
          </cell>
        </row>
        <row r="1063">
          <cell r="B1063" t="str">
            <v>Hessen</v>
          </cell>
        </row>
        <row r="1064">
          <cell r="B1064" t="str">
            <v>Niedersachsen</v>
          </cell>
        </row>
        <row r="1065">
          <cell r="B1065" t="str">
            <v>Schleswig-Holstein</v>
          </cell>
        </row>
        <row r="1066">
          <cell r="B1066" t="str">
            <v>Tadjourah</v>
          </cell>
        </row>
        <row r="1067">
          <cell r="B1067" t="str">
            <v>Tājūrah</v>
          </cell>
        </row>
        <row r="1068">
          <cell r="B1068" t="str">
            <v>Awbūk</v>
          </cell>
        </row>
        <row r="1069">
          <cell r="B1069" t="str">
            <v>Obock</v>
          </cell>
        </row>
        <row r="1070">
          <cell r="B1070" t="str">
            <v>Arta</v>
          </cell>
        </row>
        <row r="1071">
          <cell r="B1071" t="str">
            <v>‘Artā</v>
          </cell>
        </row>
        <row r="1072">
          <cell r="B1072" t="str">
            <v>Dikhīl</v>
          </cell>
        </row>
        <row r="1073">
          <cell r="B1073" t="str">
            <v>Dikhil</v>
          </cell>
        </row>
        <row r="1074">
          <cell r="B1074" t="str">
            <v>Jībūtī</v>
          </cell>
        </row>
        <row r="1075">
          <cell r="B1075" t="str">
            <v>Djibouti</v>
          </cell>
        </row>
        <row r="1076">
          <cell r="B1076" t="str">
            <v>‘Alī Şabīḩ</v>
          </cell>
        </row>
        <row r="1077">
          <cell r="B1077" t="str">
            <v>Ali Sabieh</v>
          </cell>
        </row>
        <row r="1078">
          <cell r="B1078" t="str">
            <v>Syddanmark</v>
          </cell>
        </row>
        <row r="1079">
          <cell r="B1079" t="str">
            <v>Midtjylland</v>
          </cell>
        </row>
        <row r="1080">
          <cell r="B1080" t="str">
            <v>Sjælland</v>
          </cell>
        </row>
        <row r="1081">
          <cell r="B1081" t="str">
            <v>Nordjylland</v>
          </cell>
        </row>
        <row r="1082">
          <cell r="B1082" t="str">
            <v>Hovedstaden</v>
          </cell>
        </row>
        <row r="1083">
          <cell r="B1083" t="str">
            <v>Saint John</v>
          </cell>
        </row>
        <row r="1084">
          <cell r="B1084" t="str">
            <v>Saint Luke</v>
          </cell>
        </row>
        <row r="1085">
          <cell r="B1085" t="str">
            <v>Saint Joseph</v>
          </cell>
        </row>
        <row r="1086">
          <cell r="B1086" t="str">
            <v>Saint Mark</v>
          </cell>
        </row>
        <row r="1087">
          <cell r="B1087" t="str">
            <v>Saint Patrick</v>
          </cell>
        </row>
        <row r="1088">
          <cell r="B1088" t="str">
            <v>Saint David</v>
          </cell>
        </row>
        <row r="1089">
          <cell r="B1089" t="str">
            <v>Saint Andrew</v>
          </cell>
        </row>
        <row r="1090">
          <cell r="B1090" t="str">
            <v>Saint Peter</v>
          </cell>
        </row>
        <row r="1091">
          <cell r="B1091" t="str">
            <v>Saint George</v>
          </cell>
        </row>
        <row r="1092">
          <cell r="B1092" t="str">
            <v>Saint Paul</v>
          </cell>
        </row>
        <row r="1093">
          <cell r="B1093" t="str">
            <v>Cibao Nordeste</v>
          </cell>
        </row>
        <row r="1094">
          <cell r="B1094" t="str">
            <v>Hermanas Mirabal</v>
          </cell>
        </row>
        <row r="1095">
          <cell r="B1095" t="str">
            <v>Samaná</v>
          </cell>
        </row>
        <row r="1096">
          <cell r="B1096" t="str">
            <v>María Trinidad Sánchez</v>
          </cell>
        </row>
        <row r="1097">
          <cell r="B1097" t="str">
            <v>Duarte</v>
          </cell>
        </row>
        <row r="1098">
          <cell r="B1098" t="str">
            <v>Cibao Noroeste</v>
          </cell>
        </row>
        <row r="1099">
          <cell r="B1099" t="str">
            <v>Santiago Rodríguez</v>
          </cell>
        </row>
        <row r="1100">
          <cell r="B1100" t="str">
            <v>Valverde</v>
          </cell>
        </row>
        <row r="1101">
          <cell r="B1101" t="str">
            <v>Dajabón</v>
          </cell>
        </row>
        <row r="1102">
          <cell r="B1102" t="str">
            <v>Monte Cristi</v>
          </cell>
        </row>
        <row r="1103">
          <cell r="B1103" t="str">
            <v>Cibao Norte</v>
          </cell>
        </row>
        <row r="1104">
          <cell r="B1104" t="str">
            <v>Espaillat</v>
          </cell>
        </row>
        <row r="1105">
          <cell r="B1105" t="str">
            <v>Puerto Plata</v>
          </cell>
        </row>
        <row r="1106">
          <cell r="B1106" t="str">
            <v>Santiago</v>
          </cell>
        </row>
        <row r="1107">
          <cell r="B1107" t="str">
            <v>Cibao Sur</v>
          </cell>
        </row>
        <row r="1108">
          <cell r="B1108" t="str">
            <v>Sánchez Ramírez</v>
          </cell>
        </row>
        <row r="1109">
          <cell r="B1109" t="str">
            <v>La Vega</v>
          </cell>
        </row>
        <row r="1110">
          <cell r="B1110" t="str">
            <v>Monseñor Nouel</v>
          </cell>
        </row>
        <row r="1111">
          <cell r="B1111" t="str">
            <v>El Valle</v>
          </cell>
        </row>
        <row r="1112">
          <cell r="B1112" t="str">
            <v>Elías Piña</v>
          </cell>
        </row>
        <row r="1113">
          <cell r="B1113" t="str">
            <v>San Juan</v>
          </cell>
        </row>
        <row r="1114">
          <cell r="B1114" t="str">
            <v>Enriquillo</v>
          </cell>
        </row>
        <row r="1115">
          <cell r="B1115" t="str">
            <v>Baoruco</v>
          </cell>
        </row>
        <row r="1116">
          <cell r="B1116" t="str">
            <v>Pedernales</v>
          </cell>
        </row>
        <row r="1117">
          <cell r="B1117" t="str">
            <v>Barahona</v>
          </cell>
        </row>
        <row r="1118">
          <cell r="B1118" t="str">
            <v>Independencia</v>
          </cell>
        </row>
        <row r="1119">
          <cell r="B1119" t="str">
            <v>Higuamo</v>
          </cell>
        </row>
        <row r="1120">
          <cell r="B1120" t="str">
            <v>San Pedro de Macorís</v>
          </cell>
        </row>
        <row r="1121">
          <cell r="B1121" t="str">
            <v>Hato Mayor</v>
          </cell>
        </row>
        <row r="1122">
          <cell r="B1122" t="str">
            <v>Monte Plata</v>
          </cell>
        </row>
        <row r="1123">
          <cell r="B1123" t="str">
            <v>Ozama</v>
          </cell>
        </row>
        <row r="1124">
          <cell r="B1124" t="str">
            <v>Santo Domingo</v>
          </cell>
        </row>
        <row r="1125">
          <cell r="B1125" t="str">
            <v>Distrito Nacional (Santo Domingo)</v>
          </cell>
        </row>
        <row r="1126">
          <cell r="B1126" t="str">
            <v>Valdesia</v>
          </cell>
        </row>
        <row r="1127">
          <cell r="B1127" t="str">
            <v>Peravia</v>
          </cell>
        </row>
        <row r="1128">
          <cell r="B1128" t="str">
            <v>San Cristóbal</v>
          </cell>
        </row>
        <row r="1129">
          <cell r="B1129" t="str">
            <v>San José de Ocoa</v>
          </cell>
        </row>
        <row r="1130">
          <cell r="B1130" t="str">
            <v>Azua</v>
          </cell>
        </row>
        <row r="1131">
          <cell r="B1131" t="str">
            <v>Yuma</v>
          </cell>
        </row>
        <row r="1132">
          <cell r="B1132" t="str">
            <v>La Altagracia</v>
          </cell>
        </row>
        <row r="1133">
          <cell r="B1133" t="str">
            <v>El Seibo</v>
          </cell>
        </row>
        <row r="1134">
          <cell r="B1134" t="str">
            <v>La Romana</v>
          </cell>
        </row>
        <row r="1135">
          <cell r="B1135" t="str">
            <v>Tébessa</v>
          </cell>
        </row>
        <row r="1136">
          <cell r="B1136" t="str">
            <v>Médéa</v>
          </cell>
        </row>
        <row r="1137">
          <cell r="B1137" t="str">
            <v>Mascara</v>
          </cell>
        </row>
        <row r="1138">
          <cell r="B1138" t="str">
            <v>Bordj Bou Arréridj</v>
          </cell>
        </row>
        <row r="1139">
          <cell r="B1139" t="str">
            <v>Tindouf</v>
          </cell>
        </row>
        <row r="1140">
          <cell r="B1140" t="str">
            <v>Béjaïa</v>
          </cell>
        </row>
        <row r="1141">
          <cell r="B1141" t="str">
            <v>Tamanrasset</v>
          </cell>
        </row>
        <row r="1142">
          <cell r="B1142" t="str">
            <v>Tlemcen</v>
          </cell>
        </row>
        <row r="1143">
          <cell r="B1143" t="str">
            <v>Mostaganem</v>
          </cell>
        </row>
        <row r="1144">
          <cell r="B1144" t="str">
            <v>Khenchela</v>
          </cell>
        </row>
        <row r="1145">
          <cell r="B1145" t="str">
            <v>Laghouat</v>
          </cell>
        </row>
        <row r="1146">
          <cell r="B1146" t="str">
            <v>Blida</v>
          </cell>
        </row>
        <row r="1147">
          <cell r="B1147" t="str">
            <v>Tiaret</v>
          </cell>
        </row>
        <row r="1148">
          <cell r="B1148" t="str">
            <v>Tizi Ouzou</v>
          </cell>
        </row>
        <row r="1149">
          <cell r="B1149" t="str">
            <v>Sétif</v>
          </cell>
        </row>
        <row r="1150">
          <cell r="B1150" t="str">
            <v>Saïda</v>
          </cell>
        </row>
        <row r="1151">
          <cell r="B1151" t="str">
            <v>Boumerdès</v>
          </cell>
        </row>
        <row r="1152">
          <cell r="B1152" t="str">
            <v>Souk Ahras</v>
          </cell>
        </row>
        <row r="1153">
          <cell r="B1153" t="str">
            <v>Tipaza</v>
          </cell>
        </row>
        <row r="1154">
          <cell r="B1154" t="str">
            <v>Aïn Defla</v>
          </cell>
        </row>
        <row r="1155">
          <cell r="B1155" t="str">
            <v>Chlef</v>
          </cell>
        </row>
        <row r="1156">
          <cell r="B1156" t="str">
            <v>Oum el Bouaghi</v>
          </cell>
        </row>
        <row r="1157">
          <cell r="B1157" t="str">
            <v>Batna</v>
          </cell>
        </row>
        <row r="1158">
          <cell r="B1158" t="str">
            <v>Annaba</v>
          </cell>
        </row>
        <row r="1159">
          <cell r="B1159" t="str">
            <v>El Oued</v>
          </cell>
        </row>
        <row r="1160">
          <cell r="B1160" t="str">
            <v>Adrar</v>
          </cell>
        </row>
        <row r="1161">
          <cell r="B1161" t="str">
            <v>Béchar</v>
          </cell>
        </row>
        <row r="1162">
          <cell r="B1162" t="str">
            <v>Alger</v>
          </cell>
        </row>
        <row r="1163">
          <cell r="B1163" t="str">
            <v>M'sila</v>
          </cell>
        </row>
        <row r="1164">
          <cell r="B1164" t="str">
            <v>Oran</v>
          </cell>
        </row>
        <row r="1165">
          <cell r="B1165" t="str">
            <v>Biskra</v>
          </cell>
        </row>
        <row r="1166">
          <cell r="B1166" t="str">
            <v>Guelma</v>
          </cell>
        </row>
        <row r="1167">
          <cell r="B1167" t="str">
            <v>Illizi</v>
          </cell>
        </row>
        <row r="1168">
          <cell r="B1168" t="str">
            <v>El Tarf</v>
          </cell>
        </row>
        <row r="1169">
          <cell r="B1169" t="str">
            <v>Tissemsilt</v>
          </cell>
        </row>
        <row r="1170">
          <cell r="B1170" t="str">
            <v>Naama</v>
          </cell>
        </row>
        <row r="1171">
          <cell r="B1171" t="str">
            <v>Bouira</v>
          </cell>
        </row>
        <row r="1172">
          <cell r="B1172" t="str">
            <v>Skikda</v>
          </cell>
        </row>
        <row r="1173">
          <cell r="B1173" t="str">
            <v>Constantine</v>
          </cell>
        </row>
        <row r="1174">
          <cell r="B1174" t="str">
            <v>El Bayadh</v>
          </cell>
        </row>
        <row r="1175">
          <cell r="B1175" t="str">
            <v>Mila</v>
          </cell>
        </row>
        <row r="1176">
          <cell r="B1176" t="str">
            <v>Aïn Témouchent</v>
          </cell>
        </row>
        <row r="1177">
          <cell r="B1177" t="str">
            <v>Relizane</v>
          </cell>
        </row>
        <row r="1178">
          <cell r="B1178" t="str">
            <v>Djelfa</v>
          </cell>
        </row>
        <row r="1179">
          <cell r="B1179" t="str">
            <v>Jijel</v>
          </cell>
        </row>
        <row r="1180">
          <cell r="B1180" t="str">
            <v>Sidi Bel Abbès</v>
          </cell>
        </row>
        <row r="1181">
          <cell r="B1181" t="str">
            <v>Ouargla</v>
          </cell>
        </row>
        <row r="1182">
          <cell r="B1182" t="str">
            <v>Ghardaïa</v>
          </cell>
        </row>
        <row r="1183">
          <cell r="B1183" t="str">
            <v>Bolívar</v>
          </cell>
        </row>
        <row r="1184">
          <cell r="B1184" t="str">
            <v>Los Ríos</v>
          </cell>
        </row>
        <row r="1185">
          <cell r="B1185" t="str">
            <v>Esmeraldas</v>
          </cell>
        </row>
        <row r="1186">
          <cell r="B1186" t="str">
            <v>Guayas</v>
          </cell>
        </row>
        <row r="1187">
          <cell r="B1187" t="str">
            <v>Cotopaxi</v>
          </cell>
        </row>
        <row r="1188">
          <cell r="B1188" t="str">
            <v>Pastaza</v>
          </cell>
        </row>
        <row r="1189">
          <cell r="B1189" t="str">
            <v>Azuay</v>
          </cell>
        </row>
        <row r="1190">
          <cell r="B1190" t="str">
            <v>Orellana</v>
          </cell>
        </row>
        <row r="1191">
          <cell r="B1191" t="str">
            <v>Loja</v>
          </cell>
        </row>
        <row r="1192">
          <cell r="B1192" t="str">
            <v>El Oro</v>
          </cell>
        </row>
        <row r="1193">
          <cell r="B1193" t="str">
            <v>Santa Elena</v>
          </cell>
        </row>
        <row r="1194">
          <cell r="B1194" t="str">
            <v>Zamora Chinchipe</v>
          </cell>
        </row>
        <row r="1195">
          <cell r="B1195" t="str">
            <v>Chimborazo</v>
          </cell>
        </row>
        <row r="1196">
          <cell r="B1196" t="str">
            <v>Santo Domingo de los Tsáchilas</v>
          </cell>
        </row>
        <row r="1197">
          <cell r="B1197" t="str">
            <v>Imbabura</v>
          </cell>
        </row>
        <row r="1198">
          <cell r="B1198" t="str">
            <v>Manabí</v>
          </cell>
        </row>
        <row r="1199">
          <cell r="B1199" t="str">
            <v>Pichincha</v>
          </cell>
        </row>
        <row r="1200">
          <cell r="B1200" t="str">
            <v>Galápagos</v>
          </cell>
        </row>
        <row r="1201">
          <cell r="B1201" t="str">
            <v>Carchi</v>
          </cell>
        </row>
        <row r="1202">
          <cell r="B1202" t="str">
            <v>Cañar</v>
          </cell>
        </row>
        <row r="1203">
          <cell r="B1203" t="str">
            <v>Morona Santiago</v>
          </cell>
        </row>
        <row r="1204">
          <cell r="B1204" t="str">
            <v>Sucumbíos</v>
          </cell>
        </row>
        <row r="1205">
          <cell r="B1205" t="str">
            <v>Napo</v>
          </cell>
        </row>
        <row r="1206">
          <cell r="B1206" t="str">
            <v>Tungurahua</v>
          </cell>
        </row>
        <row r="1207">
          <cell r="B1207" t="str">
            <v>Põlvamaa</v>
          </cell>
        </row>
        <row r="1208">
          <cell r="B1208" t="str">
            <v>Hiiumaa</v>
          </cell>
        </row>
        <row r="1209">
          <cell r="B1209" t="str">
            <v>Tartumaa</v>
          </cell>
        </row>
        <row r="1210">
          <cell r="B1210" t="str">
            <v>Jõgevamaa</v>
          </cell>
        </row>
        <row r="1211">
          <cell r="B1211" t="str">
            <v>Järvamaa</v>
          </cell>
        </row>
        <row r="1212">
          <cell r="B1212" t="str">
            <v>Raplamaa</v>
          </cell>
        </row>
        <row r="1213">
          <cell r="B1213" t="str">
            <v>Viljandimaa</v>
          </cell>
        </row>
        <row r="1214">
          <cell r="B1214" t="str">
            <v>Harjumaa</v>
          </cell>
        </row>
        <row r="1215">
          <cell r="B1215" t="str">
            <v>Ida-Virumaa</v>
          </cell>
        </row>
        <row r="1216">
          <cell r="B1216" t="str">
            <v>Läänemaa</v>
          </cell>
        </row>
        <row r="1217">
          <cell r="B1217" t="str">
            <v>Lääne-Virumaa</v>
          </cell>
        </row>
        <row r="1218">
          <cell r="B1218" t="str">
            <v>Pärnumaa</v>
          </cell>
        </row>
        <row r="1219">
          <cell r="B1219" t="str">
            <v>Saaremaa</v>
          </cell>
        </row>
        <row r="1220">
          <cell r="B1220" t="str">
            <v>Valgamaa</v>
          </cell>
        </row>
        <row r="1221">
          <cell r="B1221" t="str">
            <v>Võrumaa</v>
          </cell>
        </row>
        <row r="1222">
          <cell r="B1222" t="str">
            <v>Al Iskandarīyah</v>
          </cell>
        </row>
        <row r="1223">
          <cell r="B1223" t="str">
            <v>Aswān</v>
          </cell>
        </row>
        <row r="1224">
          <cell r="B1224" t="str">
            <v>Janūb Sīnā'</v>
          </cell>
        </row>
        <row r="1225">
          <cell r="B1225" t="str">
            <v>Kafr ash Shaykh</v>
          </cell>
        </row>
        <row r="1226">
          <cell r="B1226" t="str">
            <v>Al Minyā</v>
          </cell>
        </row>
        <row r="1227">
          <cell r="B1227" t="str">
            <v>Asyūţ</v>
          </cell>
        </row>
        <row r="1228">
          <cell r="B1228" t="str">
            <v>Banī Suwayf</v>
          </cell>
        </row>
        <row r="1229">
          <cell r="B1229" t="str">
            <v>Al Qāhirah</v>
          </cell>
        </row>
        <row r="1230">
          <cell r="B1230" t="str">
            <v>Al Fayyūm</v>
          </cell>
        </row>
        <row r="1231">
          <cell r="B1231" t="str">
            <v>Būr Sa‘īd</v>
          </cell>
        </row>
        <row r="1232">
          <cell r="B1232" t="str">
            <v>Dumyāţ</v>
          </cell>
        </row>
        <row r="1233">
          <cell r="B1233" t="str">
            <v>Al Jīzah</v>
          </cell>
        </row>
        <row r="1234">
          <cell r="B1234" t="str">
            <v>Al Ismā'īlīyah</v>
          </cell>
        </row>
        <row r="1235">
          <cell r="B1235" t="str">
            <v>Sūhāj</v>
          </cell>
        </row>
        <row r="1236">
          <cell r="B1236" t="str">
            <v>Al Baḩr al Aḩmar</v>
          </cell>
        </row>
        <row r="1237">
          <cell r="B1237" t="str">
            <v>Al Qalyūbīyah</v>
          </cell>
        </row>
        <row r="1238">
          <cell r="B1238" t="str">
            <v>Ash Sharqīyah</v>
          </cell>
        </row>
        <row r="1239">
          <cell r="B1239" t="str">
            <v>Ad Daqahlīyah</v>
          </cell>
        </row>
        <row r="1240">
          <cell r="B1240" t="str">
            <v>Al Uqşur</v>
          </cell>
        </row>
        <row r="1241">
          <cell r="B1241" t="str">
            <v>Shamāl Sīnā'</v>
          </cell>
        </row>
        <row r="1242">
          <cell r="B1242" t="str">
            <v>Al Wādī al Jadīd</v>
          </cell>
        </row>
        <row r="1243">
          <cell r="B1243" t="str">
            <v>Al Gharbīyah</v>
          </cell>
        </row>
        <row r="1244">
          <cell r="B1244" t="str">
            <v>Qinā</v>
          </cell>
        </row>
        <row r="1245">
          <cell r="B1245" t="str">
            <v>Al Minūfīyah</v>
          </cell>
        </row>
        <row r="1246">
          <cell r="B1246" t="str">
            <v>As Suways</v>
          </cell>
        </row>
        <row r="1247">
          <cell r="B1247" t="str">
            <v>Al Buḩayrah</v>
          </cell>
        </row>
        <row r="1248">
          <cell r="B1248" t="str">
            <v>Maţrūḩ</v>
          </cell>
        </row>
        <row r="1249">
          <cell r="B1249" t="str">
            <v>Gash-Barka</v>
          </cell>
        </row>
        <row r="1250">
          <cell r="B1250" t="str">
            <v>Qāsh-Barkah</v>
          </cell>
        </row>
        <row r="1251">
          <cell r="B1251" t="str">
            <v>Al Awsaţ</v>
          </cell>
        </row>
        <row r="1252">
          <cell r="B1252" t="str">
            <v>Ma’ĭkel</v>
          </cell>
        </row>
        <row r="1253">
          <cell r="B1253" t="str">
            <v>Semienawi K’eyyĭḥ Baḥri</v>
          </cell>
        </row>
        <row r="1254">
          <cell r="B1254" t="str">
            <v>Shimālī al Baḩrī al Aḩmar</v>
          </cell>
        </row>
        <row r="1255">
          <cell r="B1255" t="str">
            <v>Janūbī al Baḩrī al Aḩmar</v>
          </cell>
        </row>
        <row r="1256">
          <cell r="B1256" t="str">
            <v>Debubawi K’eyyĭḥ Baḥri</v>
          </cell>
        </row>
        <row r="1257">
          <cell r="B1257" t="str">
            <v>Debub</v>
          </cell>
        </row>
        <row r="1258">
          <cell r="B1258" t="str">
            <v>Al Janūbī</v>
          </cell>
        </row>
        <row r="1259">
          <cell r="B1259" t="str">
            <v>‘Anseba</v>
          </cell>
        </row>
        <row r="1260">
          <cell r="B1260" t="str">
            <v>Ansabā</v>
          </cell>
        </row>
        <row r="1261">
          <cell r="B1261" t="str">
            <v>Andalucía</v>
          </cell>
        </row>
        <row r="1262">
          <cell r="B1262" t="str">
            <v>Sevilla</v>
          </cell>
        </row>
        <row r="1263">
          <cell r="B1263" t="str">
            <v>Cádiz</v>
          </cell>
        </row>
        <row r="1264">
          <cell r="B1264" t="str">
            <v>Granada</v>
          </cell>
        </row>
        <row r="1265">
          <cell r="B1265" t="str">
            <v>Huelva</v>
          </cell>
        </row>
        <row r="1266">
          <cell r="B1266" t="str">
            <v>Málaga</v>
          </cell>
        </row>
        <row r="1267">
          <cell r="B1267" t="str">
            <v>Córdoba</v>
          </cell>
        </row>
        <row r="1268">
          <cell r="B1268" t="str">
            <v>Almería</v>
          </cell>
        </row>
        <row r="1269">
          <cell r="B1269" t="str">
            <v>Jaén</v>
          </cell>
        </row>
        <row r="1270">
          <cell r="B1270" t="str">
            <v>Euskal Herria</v>
          </cell>
        </row>
        <row r="1271">
          <cell r="B1271" t="str">
            <v>País Vasco</v>
          </cell>
        </row>
        <row r="1272">
          <cell r="B1272" t="str">
            <v>Bizkaia</v>
          </cell>
        </row>
        <row r="1273">
          <cell r="B1273" t="str">
            <v>Gipuzkoa</v>
          </cell>
        </row>
        <row r="1274">
          <cell r="B1274" t="str">
            <v>Araba*</v>
          </cell>
        </row>
        <row r="1275">
          <cell r="B1275" t="str">
            <v>Álava</v>
          </cell>
        </row>
        <row r="1276">
          <cell r="B1276" t="str">
            <v>Cantabria</v>
          </cell>
        </row>
        <row r="1277">
          <cell r="B1277" t="str">
            <v>Cantabria</v>
          </cell>
        </row>
        <row r="1278">
          <cell r="B1278" t="str">
            <v>Murcia, Región de</v>
          </cell>
        </row>
        <row r="1279">
          <cell r="B1279" t="str">
            <v>Murcia</v>
          </cell>
        </row>
        <row r="1280">
          <cell r="B1280" t="str">
            <v>Aragón</v>
          </cell>
        </row>
        <row r="1281">
          <cell r="B1281" t="str">
            <v>Zaragoza</v>
          </cell>
        </row>
        <row r="1282">
          <cell r="B1282" t="str">
            <v>Huesca</v>
          </cell>
        </row>
        <row r="1283">
          <cell r="B1283" t="str">
            <v>Teruel</v>
          </cell>
        </row>
        <row r="1284">
          <cell r="B1284" t="str">
            <v>Asturias, Principado de</v>
          </cell>
        </row>
        <row r="1285">
          <cell r="B1285" t="str">
            <v>Asturias</v>
          </cell>
        </row>
        <row r="1286">
          <cell r="B1286" t="str">
            <v>Ceuta</v>
          </cell>
        </row>
        <row r="1287">
          <cell r="B1287" t="str">
            <v>Galicia [Galicia]</v>
          </cell>
        </row>
        <row r="1288">
          <cell r="B1288" t="str">
            <v>A Coruña [La Coruña]</v>
          </cell>
        </row>
        <row r="1289">
          <cell r="B1289" t="str">
            <v>Lugo [Lugo]</v>
          </cell>
        </row>
        <row r="1290">
          <cell r="B1290" t="str">
            <v>Ourense [Orense]</v>
          </cell>
        </row>
        <row r="1291">
          <cell r="B1291" t="str">
            <v>Pontevedra [Pontevedra]</v>
          </cell>
        </row>
        <row r="1292">
          <cell r="B1292" t="str">
            <v>La Rioja</v>
          </cell>
        </row>
        <row r="1293">
          <cell r="B1293" t="str">
            <v>La Rioja</v>
          </cell>
        </row>
        <row r="1294">
          <cell r="B1294" t="str">
            <v>Valenciana, Comunitat*</v>
          </cell>
        </row>
        <row r="1295">
          <cell r="B1295" t="str">
            <v>Valenciana, Comunidad</v>
          </cell>
        </row>
        <row r="1296">
          <cell r="B1296" t="str">
            <v>València*</v>
          </cell>
        </row>
        <row r="1297">
          <cell r="B1297" t="str">
            <v>Valencia</v>
          </cell>
        </row>
        <row r="1298">
          <cell r="B1298" t="str">
            <v>Castellón</v>
          </cell>
        </row>
        <row r="1299">
          <cell r="B1299" t="str">
            <v>Castelló*</v>
          </cell>
        </row>
        <row r="1300">
          <cell r="B1300" t="str">
            <v>Alacant*</v>
          </cell>
        </row>
        <row r="1301">
          <cell r="B1301" t="str">
            <v>Alicante</v>
          </cell>
        </row>
        <row r="1302">
          <cell r="B1302" t="str">
            <v>Catalunya [Cataluña]</v>
          </cell>
        </row>
        <row r="1303">
          <cell r="B1303" t="str">
            <v>Tarragona [Tarragona]</v>
          </cell>
        </row>
        <row r="1304">
          <cell r="B1304" t="str">
            <v>Girona [Gerona]</v>
          </cell>
        </row>
        <row r="1305">
          <cell r="B1305" t="str">
            <v>Barcelona [Barcelona]</v>
          </cell>
        </row>
        <row r="1306">
          <cell r="B1306" t="str">
            <v>Lleida [Lérida]</v>
          </cell>
        </row>
        <row r="1307">
          <cell r="B1307" t="str">
            <v>Illes Balears [Islas Baleares]</v>
          </cell>
        </row>
        <row r="1308">
          <cell r="B1308" t="str">
            <v>Balears [Baleares]</v>
          </cell>
        </row>
        <row r="1309">
          <cell r="B1309" t="str">
            <v>Castilla-La Mancha</v>
          </cell>
        </row>
        <row r="1310">
          <cell r="B1310" t="str">
            <v>Albacete</v>
          </cell>
        </row>
        <row r="1311">
          <cell r="B1311" t="str">
            <v>Cuenca</v>
          </cell>
        </row>
        <row r="1312">
          <cell r="B1312" t="str">
            <v>Toledo</v>
          </cell>
        </row>
        <row r="1313">
          <cell r="B1313" t="str">
            <v>Ciudad Real</v>
          </cell>
        </row>
        <row r="1314">
          <cell r="B1314" t="str">
            <v>Guadalajara</v>
          </cell>
        </row>
        <row r="1315">
          <cell r="B1315" t="str">
            <v>Extremadura</v>
          </cell>
        </row>
        <row r="1316">
          <cell r="B1316" t="str">
            <v>Cáceres</v>
          </cell>
        </row>
        <row r="1317">
          <cell r="B1317" t="str">
            <v>Badajoz</v>
          </cell>
        </row>
        <row r="1318">
          <cell r="B1318" t="str">
            <v>Madrid, Comunidad de</v>
          </cell>
        </row>
        <row r="1319">
          <cell r="B1319" t="str">
            <v>Madrid</v>
          </cell>
        </row>
        <row r="1320">
          <cell r="B1320" t="str">
            <v>Melilla</v>
          </cell>
        </row>
        <row r="1321">
          <cell r="B1321" t="str">
            <v>Castilla y León</v>
          </cell>
        </row>
        <row r="1322">
          <cell r="B1322" t="str">
            <v>Salamanca</v>
          </cell>
        </row>
        <row r="1323">
          <cell r="B1323" t="str">
            <v>Ávila</v>
          </cell>
        </row>
        <row r="1324">
          <cell r="B1324" t="str">
            <v>Soria</v>
          </cell>
        </row>
        <row r="1325">
          <cell r="B1325" t="str">
            <v>Palencia</v>
          </cell>
        </row>
        <row r="1326">
          <cell r="B1326" t="str">
            <v>Valladolid</v>
          </cell>
        </row>
        <row r="1327">
          <cell r="B1327" t="str">
            <v>Burgos</v>
          </cell>
        </row>
        <row r="1328">
          <cell r="B1328" t="str">
            <v>Segovia</v>
          </cell>
        </row>
        <row r="1329">
          <cell r="B1329" t="str">
            <v>Zamora</v>
          </cell>
        </row>
        <row r="1330">
          <cell r="B1330" t="str">
            <v>León</v>
          </cell>
        </row>
        <row r="1331">
          <cell r="B1331" t="str">
            <v>Canarias</v>
          </cell>
        </row>
        <row r="1332">
          <cell r="B1332" t="str">
            <v>Santa Cruz de Tenerife</v>
          </cell>
        </row>
        <row r="1333">
          <cell r="B1333" t="str">
            <v>Las Palmas</v>
          </cell>
        </row>
        <row r="1334">
          <cell r="B1334" t="str">
            <v>Nafarroako Foru Komunitatea*</v>
          </cell>
        </row>
        <row r="1335">
          <cell r="B1335" t="str">
            <v>Navarra, Comunidad Foral de</v>
          </cell>
        </row>
        <row r="1336">
          <cell r="B1336" t="str">
            <v>Navarra</v>
          </cell>
        </row>
        <row r="1337">
          <cell r="B1337" t="str">
            <v>Nafarroa*</v>
          </cell>
        </row>
        <row r="1338">
          <cell r="B1338" t="str">
            <v>Bīnshangul Gumuz</v>
          </cell>
        </row>
        <row r="1339">
          <cell r="B1339" t="str">
            <v>Benshangul-Gumaz</v>
          </cell>
        </row>
        <row r="1340">
          <cell r="B1340" t="str">
            <v>Harari People</v>
          </cell>
        </row>
        <row r="1341">
          <cell r="B1341" t="str">
            <v>Hārerī Hizb</v>
          </cell>
        </row>
        <row r="1342">
          <cell r="B1342" t="str">
            <v>Sumalē</v>
          </cell>
        </row>
        <row r="1343">
          <cell r="B1343" t="str">
            <v>Somali</v>
          </cell>
        </row>
        <row r="1344">
          <cell r="B1344" t="str">
            <v>Dire Dawa</v>
          </cell>
        </row>
        <row r="1345">
          <cell r="B1345" t="str">
            <v>Dirē Dawa</v>
          </cell>
        </row>
        <row r="1346">
          <cell r="B1346" t="str">
            <v>Gambēla Hizboch</v>
          </cell>
        </row>
        <row r="1347">
          <cell r="B1347" t="str">
            <v>Gambela Peoples</v>
          </cell>
        </row>
        <row r="1348">
          <cell r="B1348" t="str">
            <v>Amara</v>
          </cell>
        </row>
        <row r="1349">
          <cell r="B1349" t="str">
            <v>Āmara</v>
          </cell>
        </row>
        <row r="1350">
          <cell r="B1350" t="str">
            <v>Ādīs Ābeba</v>
          </cell>
        </row>
        <row r="1351">
          <cell r="B1351" t="str">
            <v>Addis Ababa</v>
          </cell>
        </row>
        <row r="1352">
          <cell r="B1352" t="str">
            <v>Afar</v>
          </cell>
        </row>
        <row r="1353">
          <cell r="B1353" t="str">
            <v>Āfar</v>
          </cell>
        </row>
        <row r="1354">
          <cell r="B1354" t="str">
            <v>Oromia</v>
          </cell>
        </row>
        <row r="1355">
          <cell r="B1355" t="str">
            <v>Oromīya</v>
          </cell>
        </row>
        <row r="1356">
          <cell r="B1356" t="str">
            <v>Tigrai</v>
          </cell>
        </row>
        <row r="1357">
          <cell r="B1357" t="str">
            <v>Tigray</v>
          </cell>
        </row>
        <row r="1358">
          <cell r="B1358" t="str">
            <v>YeDebub Bihēroch Bihēreseboch na Hizboch</v>
          </cell>
        </row>
        <row r="1359">
          <cell r="B1359" t="str">
            <v>Southern Nations, Nationalities and Peoples</v>
          </cell>
        </row>
        <row r="1360">
          <cell r="B1360" t="str">
            <v>Södra Karelen</v>
          </cell>
        </row>
        <row r="1361">
          <cell r="B1361" t="str">
            <v>Etelä-Karjala</v>
          </cell>
        </row>
        <row r="1362">
          <cell r="B1362" t="str">
            <v>Päijänne-Tavastland</v>
          </cell>
        </row>
        <row r="1363">
          <cell r="B1363" t="str">
            <v>Päijät-Häme</v>
          </cell>
        </row>
        <row r="1364">
          <cell r="B1364" t="str">
            <v>Egentliga Tavastland</v>
          </cell>
        </row>
        <row r="1365">
          <cell r="B1365" t="str">
            <v>Kanta-Häme</v>
          </cell>
        </row>
        <row r="1366">
          <cell r="B1366" t="str">
            <v>Mellersta Finland</v>
          </cell>
        </row>
        <row r="1367">
          <cell r="B1367" t="str">
            <v>Keski-Suomi</v>
          </cell>
        </row>
        <row r="1368">
          <cell r="B1368" t="str">
            <v>Pohjois-Karjala</v>
          </cell>
        </row>
        <row r="1369">
          <cell r="B1369" t="str">
            <v>Norra Karelen</v>
          </cell>
        </row>
        <row r="1370">
          <cell r="B1370" t="str">
            <v>Nyland</v>
          </cell>
        </row>
        <row r="1371">
          <cell r="B1371" t="str">
            <v>Uusimaa</v>
          </cell>
        </row>
        <row r="1372">
          <cell r="B1372" t="str">
            <v>Ahvenanmaan maakunta</v>
          </cell>
        </row>
        <row r="1373">
          <cell r="B1373" t="str">
            <v>Landskapet Åland</v>
          </cell>
        </row>
        <row r="1374">
          <cell r="B1374" t="str">
            <v>Norra Savolax</v>
          </cell>
        </row>
        <row r="1375">
          <cell r="B1375" t="str">
            <v>Pohjois-Savo</v>
          </cell>
        </row>
        <row r="1376">
          <cell r="B1376" t="str">
            <v>Norra Österbotten</v>
          </cell>
        </row>
        <row r="1377">
          <cell r="B1377" t="str">
            <v>Pohjois-Pohjanmaa</v>
          </cell>
        </row>
        <row r="1378">
          <cell r="B1378" t="str">
            <v>Etelä-Savo</v>
          </cell>
        </row>
        <row r="1379">
          <cell r="B1379" t="str">
            <v>Södra Savolax</v>
          </cell>
        </row>
        <row r="1380">
          <cell r="B1380" t="str">
            <v>Mellersta Österbotten</v>
          </cell>
        </row>
        <row r="1381">
          <cell r="B1381" t="str">
            <v>Keski-Pohjanmaa</v>
          </cell>
        </row>
        <row r="1382">
          <cell r="B1382" t="str">
            <v>Kymmenedalen</v>
          </cell>
        </row>
        <row r="1383">
          <cell r="B1383" t="str">
            <v>Kymenlaakso</v>
          </cell>
        </row>
        <row r="1384">
          <cell r="B1384" t="str">
            <v>Pirkanmaa</v>
          </cell>
        </row>
        <row r="1385">
          <cell r="B1385" t="str">
            <v>Birkaland</v>
          </cell>
        </row>
        <row r="1386">
          <cell r="B1386" t="str">
            <v>Pohjanmaa</v>
          </cell>
        </row>
        <row r="1387">
          <cell r="B1387" t="str">
            <v>Österbotten</v>
          </cell>
        </row>
        <row r="1388">
          <cell r="B1388" t="str">
            <v>Varsinais-Suomi</v>
          </cell>
        </row>
        <row r="1389">
          <cell r="B1389" t="str">
            <v>Egentliga Finland</v>
          </cell>
        </row>
        <row r="1390">
          <cell r="B1390" t="str">
            <v>Satakunda</v>
          </cell>
        </row>
        <row r="1391">
          <cell r="B1391" t="str">
            <v>Satakunta</v>
          </cell>
        </row>
        <row r="1392">
          <cell r="B1392" t="str">
            <v>Södra Österbotten</v>
          </cell>
        </row>
        <row r="1393">
          <cell r="B1393" t="str">
            <v>Etelä-Pohjanmaa</v>
          </cell>
        </row>
        <row r="1394">
          <cell r="B1394" t="str">
            <v>Kainuu</v>
          </cell>
        </row>
        <row r="1395">
          <cell r="B1395" t="str">
            <v>Kajanaland</v>
          </cell>
        </row>
        <row r="1396">
          <cell r="B1396" t="str">
            <v>Lappi</v>
          </cell>
        </row>
        <row r="1397">
          <cell r="B1397" t="str">
            <v>Lappland</v>
          </cell>
        </row>
        <row r="1398">
          <cell r="B1398" t="str">
            <v>Central</v>
          </cell>
        </row>
        <row r="1399">
          <cell r="B1399" t="str">
            <v>Naitasiri</v>
          </cell>
        </row>
        <row r="1400">
          <cell r="B1400" t="str">
            <v>Namosi</v>
          </cell>
        </row>
        <row r="1401">
          <cell r="B1401" t="str">
            <v>Rewa</v>
          </cell>
        </row>
        <row r="1402">
          <cell r="B1402" t="str">
            <v>Serua</v>
          </cell>
        </row>
        <row r="1403">
          <cell r="B1403" t="str">
            <v>Tailevu</v>
          </cell>
        </row>
        <row r="1404">
          <cell r="B1404" t="str">
            <v>Rotuma</v>
          </cell>
        </row>
        <row r="1405">
          <cell r="B1405" t="str">
            <v>Western</v>
          </cell>
        </row>
        <row r="1406">
          <cell r="B1406" t="str">
            <v>Ba</v>
          </cell>
        </row>
        <row r="1407">
          <cell r="B1407" t="str">
            <v>Nadroga and Navosa</v>
          </cell>
        </row>
        <row r="1408">
          <cell r="B1408" t="str">
            <v>Ra</v>
          </cell>
        </row>
        <row r="1409">
          <cell r="B1409" t="str">
            <v>Northern</v>
          </cell>
        </row>
        <row r="1410">
          <cell r="B1410" t="str">
            <v>Bua</v>
          </cell>
        </row>
        <row r="1411">
          <cell r="B1411" t="str">
            <v>Cakaudrove</v>
          </cell>
        </row>
        <row r="1412">
          <cell r="B1412" t="str">
            <v>Macuata</v>
          </cell>
        </row>
        <row r="1413">
          <cell r="B1413" t="str">
            <v>Eastern</v>
          </cell>
        </row>
        <row r="1414">
          <cell r="B1414" t="str">
            <v>Kadavu</v>
          </cell>
        </row>
        <row r="1415">
          <cell r="B1415" t="str">
            <v>Lau</v>
          </cell>
        </row>
        <row r="1416">
          <cell r="B1416" t="str">
            <v>Lomaiviti</v>
          </cell>
        </row>
        <row r="1417">
          <cell r="B1417" t="str">
            <v>Chuuk</v>
          </cell>
        </row>
        <row r="1418">
          <cell r="B1418" t="str">
            <v>Pohnpei</v>
          </cell>
        </row>
        <row r="1419">
          <cell r="B1419" t="str">
            <v>Kosrae</v>
          </cell>
        </row>
        <row r="1420">
          <cell r="B1420" t="str">
            <v>Yap</v>
          </cell>
        </row>
        <row r="1421">
          <cell r="B1421" t="str">
            <v>Saint-Barthélemy (see also separate country code entry under BL)</v>
          </cell>
        </row>
        <row r="1422">
          <cell r="B1422" t="str">
            <v>Polynésie française (see also separate country code entry under PF)</v>
          </cell>
        </row>
        <row r="1423">
          <cell r="B1423" t="str">
            <v>Auvergne-Rhône-Alpes</v>
          </cell>
        </row>
        <row r="1424">
          <cell r="B1424" t="str">
            <v>Loire</v>
          </cell>
        </row>
        <row r="1425">
          <cell r="B1425" t="str">
            <v>Puy-de-Dôme</v>
          </cell>
        </row>
        <row r="1426">
          <cell r="B1426" t="str">
            <v>Savoie</v>
          </cell>
        </row>
        <row r="1427">
          <cell r="B1427" t="str">
            <v>Allier</v>
          </cell>
        </row>
        <row r="1428">
          <cell r="B1428" t="str">
            <v>Drôme</v>
          </cell>
        </row>
        <row r="1429">
          <cell r="B1429" t="str">
            <v>Cantal</v>
          </cell>
        </row>
        <row r="1430">
          <cell r="B1430" t="str">
            <v>Ardèche</v>
          </cell>
        </row>
        <row r="1431">
          <cell r="B1431" t="str">
            <v>Ain</v>
          </cell>
        </row>
        <row r="1432">
          <cell r="B1432" t="str">
            <v>Isère</v>
          </cell>
        </row>
        <row r="1433">
          <cell r="B1433" t="str">
            <v>Haute-Loire</v>
          </cell>
        </row>
        <row r="1434">
          <cell r="B1434" t="str">
            <v>Haute-Savoie</v>
          </cell>
        </row>
        <row r="1435">
          <cell r="B1435" t="str">
            <v>Rhône</v>
          </cell>
        </row>
        <row r="1436">
          <cell r="B1436" t="str">
            <v>Bourgogne-Franche-Comté</v>
          </cell>
        </row>
        <row r="1437">
          <cell r="B1437" t="str">
            <v>Haute-Saône</v>
          </cell>
        </row>
        <row r="1438">
          <cell r="B1438" t="str">
            <v>Saône-et-Loire</v>
          </cell>
        </row>
        <row r="1439">
          <cell r="B1439" t="str">
            <v>Côte-d'Or</v>
          </cell>
        </row>
        <row r="1440">
          <cell r="B1440" t="str">
            <v>Yonne</v>
          </cell>
        </row>
        <row r="1441">
          <cell r="B1441" t="str">
            <v>Territoire de Belfort</v>
          </cell>
        </row>
        <row r="1442">
          <cell r="B1442" t="str">
            <v>Jura</v>
          </cell>
        </row>
        <row r="1443">
          <cell r="B1443" t="str">
            <v>Nièvre</v>
          </cell>
        </row>
        <row r="1444">
          <cell r="B1444" t="str">
            <v>Doubs</v>
          </cell>
        </row>
        <row r="1445">
          <cell r="B1445" t="str">
            <v>Bretagne</v>
          </cell>
        </row>
        <row r="1446">
          <cell r="B1446" t="str">
            <v>Côtes-d'Armor</v>
          </cell>
        </row>
        <row r="1447">
          <cell r="B1447" t="str">
            <v>Finistère</v>
          </cell>
        </row>
        <row r="1448">
          <cell r="B1448" t="str">
            <v>Morbihan</v>
          </cell>
        </row>
        <row r="1449">
          <cell r="B1449" t="str">
            <v>Ille-et-Vilaine</v>
          </cell>
        </row>
        <row r="1450">
          <cell r="B1450" t="str">
            <v>Centre-Val de Loire</v>
          </cell>
        </row>
        <row r="1451">
          <cell r="B1451" t="str">
            <v>Cher</v>
          </cell>
        </row>
        <row r="1452">
          <cell r="B1452" t="str">
            <v>Loir-et-Cher</v>
          </cell>
        </row>
        <row r="1453">
          <cell r="B1453" t="str">
            <v>Loiret</v>
          </cell>
        </row>
        <row r="1454">
          <cell r="B1454" t="str">
            <v>Indre-et-Loire</v>
          </cell>
        </row>
        <row r="1455">
          <cell r="B1455" t="str">
            <v>Indre</v>
          </cell>
        </row>
        <row r="1456">
          <cell r="B1456" t="str">
            <v>Eure-et-Loir</v>
          </cell>
        </row>
        <row r="1457">
          <cell r="B1457" t="str">
            <v>Grand-Est</v>
          </cell>
        </row>
        <row r="1458">
          <cell r="B1458" t="str">
            <v>Marne</v>
          </cell>
        </row>
        <row r="1459">
          <cell r="B1459" t="str">
            <v>Meuse</v>
          </cell>
        </row>
        <row r="1460">
          <cell r="B1460" t="str">
            <v>Moselle</v>
          </cell>
        </row>
        <row r="1461">
          <cell r="B1461" t="str">
            <v>Bas-Rhin</v>
          </cell>
        </row>
        <row r="1462">
          <cell r="B1462" t="str">
            <v>Haut-Rhin</v>
          </cell>
        </row>
        <row r="1463">
          <cell r="B1463" t="str">
            <v>Aube</v>
          </cell>
        </row>
        <row r="1464">
          <cell r="B1464" t="str">
            <v>Haute-Marne</v>
          </cell>
        </row>
        <row r="1465">
          <cell r="B1465" t="str">
            <v>Meurthe-et-Moselle</v>
          </cell>
        </row>
        <row r="1466">
          <cell r="B1466" t="str">
            <v>Ardennes</v>
          </cell>
        </row>
        <row r="1467">
          <cell r="B1467" t="str">
            <v>Vosges</v>
          </cell>
        </row>
        <row r="1468">
          <cell r="B1468" t="str">
            <v>Hauts-de-France</v>
          </cell>
        </row>
        <row r="1469">
          <cell r="B1469" t="str">
            <v>Pas-de-Calais</v>
          </cell>
        </row>
        <row r="1470">
          <cell r="B1470" t="str">
            <v>Aisne</v>
          </cell>
        </row>
        <row r="1471">
          <cell r="B1471" t="str">
            <v>Somme</v>
          </cell>
        </row>
        <row r="1472">
          <cell r="B1472" t="str">
            <v>Nord</v>
          </cell>
        </row>
        <row r="1473">
          <cell r="B1473" t="str">
            <v>Oise</v>
          </cell>
        </row>
        <row r="1474">
          <cell r="B1474" t="str">
            <v>Île-de-France</v>
          </cell>
        </row>
        <row r="1475">
          <cell r="B1475" t="str">
            <v>Paris</v>
          </cell>
        </row>
        <row r="1476">
          <cell r="B1476" t="str">
            <v>Essonne</v>
          </cell>
        </row>
        <row r="1477">
          <cell r="B1477" t="str">
            <v>Val-de-Marne</v>
          </cell>
        </row>
        <row r="1478">
          <cell r="B1478" t="str">
            <v>Seine-et-Marne</v>
          </cell>
        </row>
        <row r="1479">
          <cell r="B1479" t="str">
            <v>Yvelines</v>
          </cell>
        </row>
        <row r="1480">
          <cell r="B1480" t="str">
            <v>Val-d'Oise</v>
          </cell>
        </row>
        <row r="1481">
          <cell r="B1481" t="str">
            <v>Hauts-de-Seine</v>
          </cell>
        </row>
        <row r="1482">
          <cell r="B1482" t="str">
            <v>Seine-Saint-Denis</v>
          </cell>
        </row>
        <row r="1483">
          <cell r="B1483" t="str">
            <v>Normandie</v>
          </cell>
        </row>
        <row r="1484">
          <cell r="B1484" t="str">
            <v>Orne</v>
          </cell>
        </row>
        <row r="1485">
          <cell r="B1485" t="str">
            <v>Calvados</v>
          </cell>
        </row>
        <row r="1486">
          <cell r="B1486" t="str">
            <v>Seine-Maritime</v>
          </cell>
        </row>
        <row r="1487">
          <cell r="B1487" t="str">
            <v>Eure</v>
          </cell>
        </row>
        <row r="1488">
          <cell r="B1488" t="str">
            <v>Manche</v>
          </cell>
        </row>
        <row r="1489">
          <cell r="B1489" t="str">
            <v>Nouvelle-Aquitaine</v>
          </cell>
        </row>
        <row r="1490">
          <cell r="B1490" t="str">
            <v>Creuse</v>
          </cell>
        </row>
        <row r="1491">
          <cell r="B1491" t="str">
            <v>Landes</v>
          </cell>
        </row>
        <row r="1492">
          <cell r="B1492" t="str">
            <v>Haute-Vienne</v>
          </cell>
        </row>
        <row r="1493">
          <cell r="B1493" t="str">
            <v>Charente</v>
          </cell>
        </row>
        <row r="1494">
          <cell r="B1494" t="str">
            <v>Dordogne</v>
          </cell>
        </row>
        <row r="1495">
          <cell r="B1495" t="str">
            <v>Deux-Sèvres</v>
          </cell>
        </row>
        <row r="1496">
          <cell r="B1496" t="str">
            <v>Corrèze</v>
          </cell>
        </row>
        <row r="1497">
          <cell r="B1497" t="str">
            <v>Lot-et-Garonne</v>
          </cell>
        </row>
        <row r="1498">
          <cell r="B1498" t="str">
            <v>Charente-Maritime</v>
          </cell>
        </row>
        <row r="1499">
          <cell r="B1499" t="str">
            <v>Vienne</v>
          </cell>
        </row>
        <row r="1500">
          <cell r="B1500" t="str">
            <v>Gironde</v>
          </cell>
        </row>
        <row r="1501">
          <cell r="B1501" t="str">
            <v>Pyrénées-Atlantiques</v>
          </cell>
        </row>
        <row r="1502">
          <cell r="B1502" t="str">
            <v>Occitanie</v>
          </cell>
        </row>
        <row r="1503">
          <cell r="B1503" t="str">
            <v>Tarn</v>
          </cell>
        </row>
        <row r="1504">
          <cell r="B1504" t="str">
            <v>Gard</v>
          </cell>
        </row>
        <row r="1505">
          <cell r="B1505" t="str">
            <v>Aude</v>
          </cell>
        </row>
        <row r="1506">
          <cell r="B1506" t="str">
            <v>Lozère</v>
          </cell>
        </row>
        <row r="1507">
          <cell r="B1507" t="str">
            <v>Ariège</v>
          </cell>
        </row>
        <row r="1508">
          <cell r="B1508" t="str">
            <v>Hautes-Pyrénées</v>
          </cell>
        </row>
        <row r="1509">
          <cell r="B1509" t="str">
            <v>Hérault</v>
          </cell>
        </row>
        <row r="1510">
          <cell r="B1510" t="str">
            <v>Lot</v>
          </cell>
        </row>
        <row r="1511">
          <cell r="B1511" t="str">
            <v>Tarn-et-Garonne</v>
          </cell>
        </row>
        <row r="1512">
          <cell r="B1512" t="str">
            <v>Pyrénées-Orientales</v>
          </cell>
        </row>
        <row r="1513">
          <cell r="B1513" t="str">
            <v>Aveyron</v>
          </cell>
        </row>
        <row r="1514">
          <cell r="B1514" t="str">
            <v>Haute-Garonne</v>
          </cell>
        </row>
        <row r="1515">
          <cell r="B1515" t="str">
            <v>Gers</v>
          </cell>
        </row>
        <row r="1516">
          <cell r="B1516" t="str">
            <v>Pays-de-la-Loire</v>
          </cell>
        </row>
        <row r="1517">
          <cell r="B1517" t="str">
            <v>Mayenne</v>
          </cell>
        </row>
        <row r="1518">
          <cell r="B1518" t="str">
            <v>Maine-et-Loire</v>
          </cell>
        </row>
        <row r="1519">
          <cell r="B1519" t="str">
            <v>Sarthe</v>
          </cell>
        </row>
        <row r="1520">
          <cell r="B1520" t="str">
            <v>Loire-Atlantique</v>
          </cell>
        </row>
        <row r="1521">
          <cell r="B1521" t="str">
            <v>Vendée</v>
          </cell>
        </row>
        <row r="1522">
          <cell r="B1522" t="str">
            <v>Provence-Alpes-Côte-d’Azur</v>
          </cell>
        </row>
        <row r="1523">
          <cell r="B1523" t="str">
            <v>Alpes-de-Haute-Provence</v>
          </cell>
        </row>
        <row r="1524">
          <cell r="B1524" t="str">
            <v>Hautes-Alpes</v>
          </cell>
        </row>
        <row r="1525">
          <cell r="B1525" t="str">
            <v>Var</v>
          </cell>
        </row>
        <row r="1526">
          <cell r="B1526" t="str">
            <v>Alpes-Maritimes</v>
          </cell>
        </row>
        <row r="1527">
          <cell r="B1527" t="str">
            <v>Vaucluse</v>
          </cell>
        </row>
        <row r="1528">
          <cell r="B1528" t="str">
            <v>Bouches-du-Rhône</v>
          </cell>
        </row>
        <row r="1529">
          <cell r="B1529" t="str">
            <v>Guadeloupe</v>
          </cell>
        </row>
        <row r="1530">
          <cell r="B1530" t="str">
            <v>Guadeloupe (see also separate country code entry under GP)</v>
          </cell>
        </row>
        <row r="1531">
          <cell r="B1531" t="str">
            <v>La Réunion</v>
          </cell>
        </row>
        <row r="1532">
          <cell r="B1532" t="str">
            <v>La Réunion (see also separate country code entry under RE)</v>
          </cell>
        </row>
        <row r="1533">
          <cell r="B1533" t="str">
            <v>Mayotte</v>
          </cell>
        </row>
        <row r="1534">
          <cell r="B1534" t="str">
            <v>Mayotte (see also separate country code entry under YT)</v>
          </cell>
        </row>
        <row r="1535">
          <cell r="B1535" t="str">
            <v>Guyane (française) (see also separate country code entry under GF)</v>
          </cell>
        </row>
        <row r="1536">
          <cell r="B1536" t="str">
            <v>Martinique (see also separate country code entry under MQ)</v>
          </cell>
        </row>
        <row r="1537">
          <cell r="B1537" t="str">
            <v>Corse</v>
          </cell>
        </row>
        <row r="1538">
          <cell r="B1538" t="str">
            <v>Corse-du-Sud</v>
          </cell>
        </row>
        <row r="1539">
          <cell r="B1539" t="str">
            <v>Haute-Corse</v>
          </cell>
        </row>
        <row r="1540">
          <cell r="B1540" t="str">
            <v>Clipperton</v>
          </cell>
        </row>
        <row r="1541">
          <cell r="B1541" t="str">
            <v>Saint-Martin (see also separate country code entry under MF)</v>
          </cell>
        </row>
        <row r="1542">
          <cell r="B1542" t="str">
            <v>Nouvelle-Calédonie (see also separate country code entry under NC)</v>
          </cell>
        </row>
        <row r="1543">
          <cell r="B1543" t="str">
            <v>Saint-Pierre-et-Miquelon (see also separate country code entry under PM)</v>
          </cell>
        </row>
        <row r="1544">
          <cell r="B1544" t="str">
            <v>Terres australes françaises (see also separate country code entry under TF)</v>
          </cell>
        </row>
        <row r="1545">
          <cell r="B1545" t="str">
            <v>Wallis-et-Futuna (see also separate country code entry under WF)</v>
          </cell>
        </row>
        <row r="1546">
          <cell r="B1546" t="str">
            <v>Moyen-Ogooué</v>
          </cell>
        </row>
        <row r="1547">
          <cell r="B1547" t="str">
            <v>Nyanga</v>
          </cell>
        </row>
        <row r="1548">
          <cell r="B1548" t="str">
            <v>Estuaire</v>
          </cell>
        </row>
        <row r="1549">
          <cell r="B1549" t="str">
            <v>Ogooué-Ivindo</v>
          </cell>
        </row>
        <row r="1550">
          <cell r="B1550" t="str">
            <v>Ogooué-Lolo</v>
          </cell>
        </row>
        <row r="1551">
          <cell r="B1551" t="str">
            <v>Ogooué-Maritime</v>
          </cell>
        </row>
        <row r="1552">
          <cell r="B1552" t="str">
            <v>Haut-Ogooué</v>
          </cell>
        </row>
        <row r="1553">
          <cell r="B1553" t="str">
            <v>Ngounié</v>
          </cell>
        </row>
        <row r="1554">
          <cell r="B1554" t="str">
            <v>Woleu-Ntem</v>
          </cell>
        </row>
        <row r="1555">
          <cell r="B1555" t="str">
            <v>United Kingdom</v>
          </cell>
        </row>
        <row r="1556">
          <cell r="B1556" t="str">
            <v>Great Britain</v>
          </cell>
        </row>
        <row r="1557">
          <cell r="B1557" t="str">
            <v>Scotland</v>
          </cell>
        </row>
        <row r="1558">
          <cell r="B1558" t="str">
            <v>Edinburgh, City of</v>
          </cell>
        </row>
        <row r="1559">
          <cell r="B1559" t="str">
            <v>North Lanarkshire</v>
          </cell>
        </row>
        <row r="1560">
          <cell r="B1560" t="str">
            <v>Renfrewshire</v>
          </cell>
        </row>
        <row r="1561">
          <cell r="B1561" t="str">
            <v>Angus</v>
          </cell>
        </row>
        <row r="1562">
          <cell r="B1562" t="str">
            <v>Falkirk</v>
          </cell>
        </row>
        <row r="1563">
          <cell r="B1563" t="str">
            <v>Glasgow City</v>
          </cell>
        </row>
        <row r="1564">
          <cell r="B1564" t="str">
            <v>Moray</v>
          </cell>
        </row>
        <row r="1565">
          <cell r="B1565" t="str">
            <v>Dumfries and Galloway</v>
          </cell>
        </row>
        <row r="1566">
          <cell r="B1566" t="str">
            <v>East Lothian</v>
          </cell>
        </row>
        <row r="1567">
          <cell r="B1567" t="str">
            <v>South Ayrshire</v>
          </cell>
        </row>
        <row r="1568">
          <cell r="B1568" t="str">
            <v>Aberdeenshire</v>
          </cell>
        </row>
        <row r="1569">
          <cell r="B1569" t="str">
            <v>Eilean Siar</v>
          </cell>
        </row>
        <row r="1570">
          <cell r="B1570" t="str">
            <v>North Ayrshire</v>
          </cell>
        </row>
        <row r="1571">
          <cell r="B1571" t="str">
            <v>West Lothian</v>
          </cell>
        </row>
        <row r="1572">
          <cell r="B1572" t="str">
            <v>Argyll and Bute</v>
          </cell>
        </row>
        <row r="1573">
          <cell r="B1573" t="str">
            <v>Clackmannanshire</v>
          </cell>
        </row>
        <row r="1574">
          <cell r="B1574" t="str">
            <v>East Dunbartonshire</v>
          </cell>
        </row>
        <row r="1575">
          <cell r="B1575" t="str">
            <v>Fife</v>
          </cell>
        </row>
        <row r="1576">
          <cell r="B1576" t="str">
            <v>Midlothian</v>
          </cell>
        </row>
        <row r="1577">
          <cell r="B1577" t="str">
            <v>Orkney Islands</v>
          </cell>
        </row>
        <row r="1578">
          <cell r="B1578" t="str">
            <v>Scottish Borders, The</v>
          </cell>
        </row>
        <row r="1579">
          <cell r="B1579" t="str">
            <v>South Lanarkshire</v>
          </cell>
        </row>
        <row r="1580">
          <cell r="B1580" t="str">
            <v>Stirling</v>
          </cell>
        </row>
        <row r="1581">
          <cell r="B1581" t="str">
            <v>Shetland Islands</v>
          </cell>
        </row>
        <row r="1582">
          <cell r="B1582" t="str">
            <v>West Dunbartonshire</v>
          </cell>
        </row>
        <row r="1583">
          <cell r="B1583" t="str">
            <v>Aberdeen City</v>
          </cell>
        </row>
        <row r="1584">
          <cell r="B1584" t="str">
            <v>Dundee City</v>
          </cell>
        </row>
        <row r="1585">
          <cell r="B1585" t="str">
            <v>East Ayrshire</v>
          </cell>
        </row>
        <row r="1586">
          <cell r="B1586" t="str">
            <v>East Renfrewshire</v>
          </cell>
        </row>
        <row r="1587">
          <cell r="B1587" t="str">
            <v>Highland</v>
          </cell>
        </row>
        <row r="1588">
          <cell r="B1588" t="str">
            <v>Inverclyde</v>
          </cell>
        </row>
        <row r="1589">
          <cell r="B1589" t="str">
            <v>Perth and Kinross</v>
          </cell>
        </row>
        <row r="1590">
          <cell r="B1590" t="str">
            <v>England and Wales</v>
          </cell>
        </row>
        <row r="1591">
          <cell r="B1591" t="str">
            <v>England</v>
          </cell>
        </row>
        <row r="1592">
          <cell r="B1592" t="str">
            <v>Bromley</v>
          </cell>
        </row>
        <row r="1593">
          <cell r="B1593" t="str">
            <v>Ealing</v>
          </cell>
        </row>
        <row r="1594">
          <cell r="B1594" t="str">
            <v>Greenwich</v>
          </cell>
        </row>
        <row r="1595">
          <cell r="B1595" t="str">
            <v>Halton</v>
          </cell>
        </row>
        <row r="1596">
          <cell r="B1596" t="str">
            <v>Haringey</v>
          </cell>
        </row>
        <row r="1597">
          <cell r="B1597" t="str">
            <v>Kingston upon Hull</v>
          </cell>
        </row>
        <row r="1598">
          <cell r="B1598" t="str">
            <v>North East Lincolnshire</v>
          </cell>
        </row>
        <row r="1599">
          <cell r="B1599" t="str">
            <v>Norfolk</v>
          </cell>
        </row>
        <row r="1600">
          <cell r="B1600" t="str">
            <v>Portsmouth</v>
          </cell>
        </row>
        <row r="1601">
          <cell r="B1601" t="str">
            <v>South Gloucestershire</v>
          </cell>
        </row>
        <row r="1602">
          <cell r="B1602" t="str">
            <v>West Berkshire</v>
          </cell>
        </row>
        <row r="1603">
          <cell r="B1603" t="str">
            <v>Wandsworth</v>
          </cell>
        </row>
        <row r="1604">
          <cell r="B1604" t="str">
            <v>Warrington</v>
          </cell>
        </row>
        <row r="1605">
          <cell r="B1605" t="str">
            <v>Isles of Scilly</v>
          </cell>
        </row>
        <row r="1606">
          <cell r="B1606" t="str">
            <v>Bath and North East Somerset</v>
          </cell>
        </row>
        <row r="1607">
          <cell r="B1607" t="str">
            <v>Birmingham</v>
          </cell>
        </row>
        <row r="1608">
          <cell r="B1608" t="str">
            <v>Blackpool</v>
          </cell>
        </row>
        <row r="1609">
          <cell r="B1609" t="str">
            <v>Cheshire West and Chester</v>
          </cell>
        </row>
        <row r="1610">
          <cell r="B1610" t="str">
            <v>Hounslow</v>
          </cell>
        </row>
        <row r="1611">
          <cell r="B1611" t="str">
            <v>Hertfordshire</v>
          </cell>
        </row>
        <row r="1612">
          <cell r="B1612" t="str">
            <v>Kingston upon Thames</v>
          </cell>
        </row>
        <row r="1613">
          <cell r="B1613" t="str">
            <v>Leicestershire</v>
          </cell>
        </row>
        <row r="1614">
          <cell r="B1614" t="str">
            <v>Rochdale</v>
          </cell>
        </row>
        <row r="1615">
          <cell r="B1615" t="str">
            <v>Rotherham</v>
          </cell>
        </row>
        <row r="1616">
          <cell r="B1616" t="str">
            <v>Suffolk</v>
          </cell>
        </row>
        <row r="1617">
          <cell r="B1617" t="str">
            <v>Surrey</v>
          </cell>
        </row>
        <row r="1618">
          <cell r="B1618" t="str">
            <v>Southampton</v>
          </cell>
        </row>
        <row r="1619">
          <cell r="B1619" t="str">
            <v>Stockton-on-Tees</v>
          </cell>
        </row>
        <row r="1620">
          <cell r="B1620" t="str">
            <v>Swindon</v>
          </cell>
        </row>
        <row r="1621">
          <cell r="B1621" t="str">
            <v>Telford and Wrekin</v>
          </cell>
        </row>
        <row r="1622">
          <cell r="B1622" t="str">
            <v>Windsor and Maidenhead</v>
          </cell>
        </row>
        <row r="1623">
          <cell r="B1623" t="str">
            <v>Worcestershire</v>
          </cell>
        </row>
        <row r="1624">
          <cell r="B1624" t="str">
            <v>West Sussex</v>
          </cell>
        </row>
        <row r="1625">
          <cell r="B1625" t="str">
            <v>Bexley</v>
          </cell>
        </row>
        <row r="1626">
          <cell r="B1626" t="str">
            <v>Bournemouth</v>
          </cell>
        </row>
        <row r="1627">
          <cell r="B1627" t="str">
            <v>Bradford</v>
          </cell>
        </row>
        <row r="1628">
          <cell r="B1628" t="str">
            <v>Bury</v>
          </cell>
        </row>
        <row r="1629">
          <cell r="B1629" t="str">
            <v>Cheshire East</v>
          </cell>
        </row>
        <row r="1630">
          <cell r="B1630" t="str">
            <v>Cornwall</v>
          </cell>
        </row>
        <row r="1631">
          <cell r="B1631" t="str">
            <v>Hampshire</v>
          </cell>
        </row>
        <row r="1632">
          <cell r="B1632" t="str">
            <v>Liverpool</v>
          </cell>
        </row>
        <row r="1633">
          <cell r="B1633" t="str">
            <v>North Yorkshire</v>
          </cell>
        </row>
        <row r="1634">
          <cell r="B1634" t="str">
            <v>Oxfordshire</v>
          </cell>
        </row>
        <row r="1635">
          <cell r="B1635" t="str">
            <v>Richmond upon Thames</v>
          </cell>
        </row>
        <row r="1636">
          <cell r="B1636" t="str">
            <v>Rutland</v>
          </cell>
        </row>
        <row r="1637">
          <cell r="B1637" t="str">
            <v>Sandwell</v>
          </cell>
        </row>
        <row r="1638">
          <cell r="B1638" t="str">
            <v>Sheffield</v>
          </cell>
        </row>
        <row r="1639">
          <cell r="B1639" t="str">
            <v>Slough</v>
          </cell>
        </row>
        <row r="1640">
          <cell r="B1640" t="str">
            <v>Thurrock</v>
          </cell>
        </row>
        <row r="1641">
          <cell r="B1641" t="str">
            <v>Torbay</v>
          </cell>
        </row>
        <row r="1642">
          <cell r="B1642" t="str">
            <v>Waltham Forest</v>
          </cell>
        </row>
        <row r="1643">
          <cell r="B1643" t="str">
            <v>Wiltshire</v>
          </cell>
        </row>
        <row r="1644">
          <cell r="B1644" t="str">
            <v>Wakefield</v>
          </cell>
        </row>
        <row r="1645">
          <cell r="B1645" t="str">
            <v>York</v>
          </cell>
        </row>
        <row r="1646">
          <cell r="B1646" t="str">
            <v>Calderdale</v>
          </cell>
        </row>
        <row r="1647">
          <cell r="B1647" t="str">
            <v>Coventry</v>
          </cell>
        </row>
        <row r="1648">
          <cell r="B1648" t="str">
            <v>Derby</v>
          </cell>
        </row>
        <row r="1649">
          <cell r="B1649" t="str">
            <v>Devon</v>
          </cell>
        </row>
        <row r="1650">
          <cell r="B1650" t="str">
            <v>Dudley</v>
          </cell>
        </row>
        <row r="1651">
          <cell r="B1651" t="str">
            <v>Gloucestershire</v>
          </cell>
        </row>
        <row r="1652">
          <cell r="B1652" t="str">
            <v>Hackney</v>
          </cell>
        </row>
        <row r="1653">
          <cell r="B1653" t="str">
            <v>Harrow</v>
          </cell>
        </row>
        <row r="1654">
          <cell r="B1654" t="str">
            <v>Isle of Wight</v>
          </cell>
        </row>
        <row r="1655">
          <cell r="B1655" t="str">
            <v>Islington</v>
          </cell>
        </row>
        <row r="1656">
          <cell r="B1656" t="str">
            <v>Kensington and Chelsea</v>
          </cell>
        </row>
        <row r="1657">
          <cell r="B1657" t="str">
            <v>Lambeth</v>
          </cell>
        </row>
        <row r="1658">
          <cell r="B1658" t="str">
            <v>Leeds</v>
          </cell>
        </row>
        <row r="1659">
          <cell r="B1659" t="str">
            <v>Newcastle upon Tyne</v>
          </cell>
        </row>
        <row r="1660">
          <cell r="B1660" t="str">
            <v>Nottingham</v>
          </cell>
        </row>
        <row r="1661">
          <cell r="B1661" t="str">
            <v>Salford</v>
          </cell>
        </row>
        <row r="1662">
          <cell r="B1662" t="str">
            <v>Solihull</v>
          </cell>
        </row>
        <row r="1663">
          <cell r="B1663" t="str">
            <v>Stoke-on-Trent</v>
          </cell>
        </row>
        <row r="1664">
          <cell r="B1664" t="str">
            <v>Wolverhampton</v>
          </cell>
        </row>
        <row r="1665">
          <cell r="B1665" t="str">
            <v>Wokingham</v>
          </cell>
        </row>
        <row r="1666">
          <cell r="B1666" t="str">
            <v>Barnet</v>
          </cell>
        </row>
        <row r="1667">
          <cell r="B1667" t="str">
            <v>Brighton and Hove</v>
          </cell>
        </row>
        <row r="1668">
          <cell r="B1668" t="str">
            <v>Barnsley</v>
          </cell>
        </row>
        <row r="1669">
          <cell r="B1669" t="str">
            <v>Darlington</v>
          </cell>
        </row>
        <row r="1670">
          <cell r="B1670" t="str">
            <v>East Riding of Yorkshire</v>
          </cell>
        </row>
        <row r="1671">
          <cell r="B1671" t="str">
            <v>Essex</v>
          </cell>
        </row>
        <row r="1672">
          <cell r="B1672" t="str">
            <v>Havering</v>
          </cell>
        </row>
        <row r="1673">
          <cell r="B1673" t="str">
            <v>Hillingdon</v>
          </cell>
        </row>
        <row r="1674">
          <cell r="B1674" t="str">
            <v>Hartlepool</v>
          </cell>
        </row>
        <row r="1675">
          <cell r="B1675" t="str">
            <v>Kent</v>
          </cell>
        </row>
        <row r="1676">
          <cell r="B1676" t="str">
            <v>Leicester</v>
          </cell>
        </row>
        <row r="1677">
          <cell r="B1677" t="str">
            <v>Middlesbrough</v>
          </cell>
        </row>
        <row r="1678">
          <cell r="B1678" t="str">
            <v>Merton</v>
          </cell>
        </row>
        <row r="1679">
          <cell r="B1679" t="str">
            <v>Redbridge</v>
          </cell>
        </row>
        <row r="1680">
          <cell r="B1680" t="str">
            <v>Sefton</v>
          </cell>
        </row>
        <row r="1681">
          <cell r="B1681" t="str">
            <v>St. Helens</v>
          </cell>
        </row>
        <row r="1682">
          <cell r="B1682" t="str">
            <v>Trafford</v>
          </cell>
        </row>
        <row r="1683">
          <cell r="B1683" t="str">
            <v>Tower Hamlets</v>
          </cell>
        </row>
        <row r="1684">
          <cell r="B1684" t="str">
            <v>Warwickshire</v>
          </cell>
        </row>
        <row r="1685">
          <cell r="B1685" t="str">
            <v>Walsall</v>
          </cell>
        </row>
        <row r="1686">
          <cell r="B1686" t="str">
            <v>Derbyshire</v>
          </cell>
        </row>
        <row r="1687">
          <cell r="B1687" t="str">
            <v>Dorset</v>
          </cell>
        </row>
        <row r="1688">
          <cell r="B1688" t="str">
            <v>Enfield</v>
          </cell>
        </row>
        <row r="1689">
          <cell r="B1689" t="str">
            <v>Gateshead</v>
          </cell>
        </row>
        <row r="1690">
          <cell r="B1690" t="str">
            <v>Hammersmith and Fulham</v>
          </cell>
        </row>
        <row r="1691">
          <cell r="B1691" t="str">
            <v>Knowsley</v>
          </cell>
        </row>
        <row r="1692">
          <cell r="B1692" t="str">
            <v>Lancashire</v>
          </cell>
        </row>
        <row r="1693">
          <cell r="B1693" t="str">
            <v>Lewisham</v>
          </cell>
        </row>
        <row r="1694">
          <cell r="B1694" t="str">
            <v>Lincolnshire</v>
          </cell>
        </row>
        <row r="1695">
          <cell r="B1695" t="str">
            <v>Northumberland</v>
          </cell>
        </row>
        <row r="1696">
          <cell r="B1696" t="str">
            <v>Poole</v>
          </cell>
        </row>
        <row r="1697">
          <cell r="B1697" t="str">
            <v>Redcar and Cleveland</v>
          </cell>
        </row>
        <row r="1698">
          <cell r="B1698" t="str">
            <v>Staffordshire</v>
          </cell>
        </row>
        <row r="1699">
          <cell r="B1699" t="str">
            <v>Tameside</v>
          </cell>
        </row>
        <row r="1700">
          <cell r="B1700" t="str">
            <v>Wigan</v>
          </cell>
        </row>
        <row r="1701">
          <cell r="B1701" t="str">
            <v>Blackburn with Darwen</v>
          </cell>
        </row>
        <row r="1702">
          <cell r="B1702" t="str">
            <v>Brent</v>
          </cell>
        </row>
        <row r="1703">
          <cell r="B1703" t="str">
            <v>Bolton</v>
          </cell>
        </row>
        <row r="1704">
          <cell r="B1704" t="str">
            <v>Bracknell Forest</v>
          </cell>
        </row>
        <row r="1705">
          <cell r="B1705" t="str">
            <v>Central Bedfordshire</v>
          </cell>
        </row>
        <row r="1706">
          <cell r="B1706" t="str">
            <v>Cumbria</v>
          </cell>
        </row>
        <row r="1707">
          <cell r="B1707" t="str">
            <v>Camden</v>
          </cell>
        </row>
        <row r="1708">
          <cell r="B1708" t="str">
            <v>Croydon</v>
          </cell>
        </row>
        <row r="1709">
          <cell r="B1709" t="str">
            <v>Durham County</v>
          </cell>
        </row>
        <row r="1710">
          <cell r="B1710" t="str">
            <v>East Sussex</v>
          </cell>
        </row>
        <row r="1711">
          <cell r="B1711" t="str">
            <v>Herefordshire</v>
          </cell>
        </row>
        <row r="1712">
          <cell r="B1712" t="str">
            <v>Medway</v>
          </cell>
        </row>
        <row r="1713">
          <cell r="B1713" t="str">
            <v>Northamptonshire</v>
          </cell>
        </row>
        <row r="1714">
          <cell r="B1714" t="str">
            <v>Nottinghamshire</v>
          </cell>
        </row>
        <row r="1715">
          <cell r="B1715" t="str">
            <v>Newham</v>
          </cell>
        </row>
        <row r="1716">
          <cell r="B1716" t="str">
            <v>Oldham</v>
          </cell>
        </row>
        <row r="1717">
          <cell r="B1717" t="str">
            <v>Peterborough</v>
          </cell>
        </row>
        <row r="1718">
          <cell r="B1718" t="str">
            <v>Stockport</v>
          </cell>
        </row>
        <row r="1719">
          <cell r="B1719" t="str">
            <v>Somerset</v>
          </cell>
        </row>
        <row r="1720">
          <cell r="B1720" t="str">
            <v>Southend-on-Sea</v>
          </cell>
        </row>
        <row r="1721">
          <cell r="B1721" t="str">
            <v>Sutton</v>
          </cell>
        </row>
        <row r="1722">
          <cell r="B1722" t="str">
            <v>Bedford</v>
          </cell>
        </row>
        <row r="1723">
          <cell r="B1723" t="str">
            <v>Barking and Dagenham</v>
          </cell>
        </row>
        <row r="1724">
          <cell r="B1724" t="str">
            <v>Buckinghamshire</v>
          </cell>
        </row>
        <row r="1725">
          <cell r="B1725" t="str">
            <v>Bristol, City of</v>
          </cell>
        </row>
        <row r="1726">
          <cell r="B1726" t="str">
            <v>Cambridgeshire</v>
          </cell>
        </row>
        <row r="1727">
          <cell r="B1727" t="str">
            <v>Doncaster</v>
          </cell>
        </row>
        <row r="1728">
          <cell r="B1728" t="str">
            <v>Kirklees</v>
          </cell>
        </row>
        <row r="1729">
          <cell r="B1729" t="str">
            <v>London, City of</v>
          </cell>
        </row>
        <row r="1730">
          <cell r="B1730" t="str">
            <v>Luton</v>
          </cell>
        </row>
        <row r="1731">
          <cell r="B1731" t="str">
            <v>Manchester</v>
          </cell>
        </row>
        <row r="1732">
          <cell r="B1732" t="str">
            <v>Milton Keynes</v>
          </cell>
        </row>
        <row r="1733">
          <cell r="B1733" t="str">
            <v>North Lincolnshire</v>
          </cell>
        </row>
        <row r="1734">
          <cell r="B1734" t="str">
            <v>North Somerset</v>
          </cell>
        </row>
        <row r="1735">
          <cell r="B1735" t="str">
            <v>North Tyneside</v>
          </cell>
        </row>
        <row r="1736">
          <cell r="B1736" t="str">
            <v>Plymouth</v>
          </cell>
        </row>
        <row r="1737">
          <cell r="B1737" t="str">
            <v>Reading</v>
          </cell>
        </row>
        <row r="1738">
          <cell r="B1738" t="str">
            <v>Shropshire</v>
          </cell>
        </row>
        <row r="1739">
          <cell r="B1739" t="str">
            <v>Sunderland</v>
          </cell>
        </row>
        <row r="1740">
          <cell r="B1740" t="str">
            <v>South Tyneside</v>
          </cell>
        </row>
        <row r="1741">
          <cell r="B1741" t="str">
            <v>Southwark</v>
          </cell>
        </row>
        <row r="1742">
          <cell r="B1742" t="str">
            <v>Wirral</v>
          </cell>
        </row>
        <row r="1743">
          <cell r="B1743" t="str">
            <v>Westminster</v>
          </cell>
        </row>
        <row r="1744">
          <cell r="B1744" t="str">
            <v>Wales [Cymru GB-CYM]</v>
          </cell>
        </row>
        <row r="1745">
          <cell r="B1745" t="str">
            <v>Conwy</v>
          </cell>
        </row>
        <row r="1746">
          <cell r="B1746" t="str">
            <v>Neath Port Talbot [Castell-nedd Port Talbot GB-CTL]</v>
          </cell>
        </row>
        <row r="1747">
          <cell r="B1747" t="str">
            <v>Rhondda, Cynon, Taff [Rhondda, Cynon,Taf]</v>
          </cell>
        </row>
        <row r="1748">
          <cell r="B1748" t="str">
            <v>Newport [Casnewydd GB-CNW]</v>
          </cell>
        </row>
        <row r="1749">
          <cell r="B1749" t="str">
            <v>Blaenau Gwent</v>
          </cell>
        </row>
        <row r="1750">
          <cell r="B1750" t="str">
            <v>Carmarthenshire [Sir Gaerfyrddin GB-GFY]</v>
          </cell>
        </row>
        <row r="1751">
          <cell r="B1751" t="str">
            <v>Denbighshire [Sir Ddinbych GB-DDB]</v>
          </cell>
        </row>
        <row r="1752">
          <cell r="B1752" t="str">
            <v>Flintshire [Sir y Fflint GB-FFL]</v>
          </cell>
        </row>
        <row r="1753">
          <cell r="B1753" t="str">
            <v>Merthyr Tydfil [Merthyr Tudful GB-MTU]</v>
          </cell>
        </row>
        <row r="1754">
          <cell r="B1754" t="str">
            <v>Powys</v>
          </cell>
        </row>
        <row r="1755">
          <cell r="B1755" t="str">
            <v>Vale of Glamorgan, The [Bro Morgannwg GB-BMG]</v>
          </cell>
        </row>
        <row r="1756">
          <cell r="B1756" t="str">
            <v>Isle of Anglesey [Sir Ynys Môn GB-YNM]</v>
          </cell>
        </row>
        <row r="1757">
          <cell r="B1757" t="str">
            <v>Caerphilly [Caerffili GB-CAF]</v>
          </cell>
        </row>
        <row r="1758">
          <cell r="B1758" t="str">
            <v>Gwynedd</v>
          </cell>
        </row>
        <row r="1759">
          <cell r="B1759" t="str">
            <v>Wrexham [Wrecsam GB-WRC]</v>
          </cell>
        </row>
        <row r="1760">
          <cell r="B1760" t="str">
            <v>Ceredigion [Sir Ceredigion]</v>
          </cell>
        </row>
        <row r="1761">
          <cell r="B1761" t="str">
            <v>Monmouthshire [Sir Fynwy GB-FYN]</v>
          </cell>
        </row>
        <row r="1762">
          <cell r="B1762" t="str">
            <v>Pembrokeshire [Sir Benfro GB-BNF]</v>
          </cell>
        </row>
        <row r="1763">
          <cell r="B1763" t="str">
            <v>Torfaen [Tor-faen]</v>
          </cell>
        </row>
        <row r="1764">
          <cell r="B1764" t="str">
            <v>Cardiff [Caerdydd GB-CRD]</v>
          </cell>
        </row>
        <row r="1765">
          <cell r="B1765" t="str">
            <v>Swansea [Abertawe GB-ATA]</v>
          </cell>
        </row>
        <row r="1766">
          <cell r="B1766" t="str">
            <v>Bridgend [Pen-y-bont ar Ogwr GB-POG]</v>
          </cell>
        </row>
        <row r="1767">
          <cell r="B1767" t="str">
            <v>Northern Ireland</v>
          </cell>
        </row>
        <row r="1768">
          <cell r="B1768" t="str">
            <v>Belfast</v>
          </cell>
        </row>
        <row r="1769">
          <cell r="B1769" t="str">
            <v>Antrim and Newtownabbey</v>
          </cell>
        </row>
        <row r="1770">
          <cell r="B1770" t="str">
            <v>Ards and North Down</v>
          </cell>
        </row>
        <row r="1771">
          <cell r="B1771" t="str">
            <v>Armagh, Banbridge and Craigavon</v>
          </cell>
        </row>
        <row r="1772">
          <cell r="B1772" t="str">
            <v>Causeway Coast and Glens</v>
          </cell>
        </row>
        <row r="1773">
          <cell r="B1773" t="str">
            <v>Derry and Strabane</v>
          </cell>
        </row>
        <row r="1774">
          <cell r="B1774" t="str">
            <v>Fermanagh and Omagh</v>
          </cell>
        </row>
        <row r="1775">
          <cell r="B1775" t="str">
            <v>Lisburn and Castlereagh</v>
          </cell>
        </row>
        <row r="1776">
          <cell r="B1776" t="str">
            <v>Mid and East Antrim</v>
          </cell>
        </row>
        <row r="1777">
          <cell r="B1777" t="str">
            <v>Mid Ulster</v>
          </cell>
        </row>
        <row r="1778">
          <cell r="B1778" t="str">
            <v>Newry, Mourne and Down</v>
          </cell>
        </row>
        <row r="1779">
          <cell r="B1779" t="str">
            <v>Saint John</v>
          </cell>
        </row>
        <row r="1780">
          <cell r="B1780" t="str">
            <v>Southern Grenadine Islands</v>
          </cell>
        </row>
        <row r="1781">
          <cell r="B1781" t="str">
            <v>Saint David</v>
          </cell>
        </row>
        <row r="1782">
          <cell r="B1782" t="str">
            <v>Saint Mark</v>
          </cell>
        </row>
        <row r="1783">
          <cell r="B1783" t="str">
            <v>Saint Andrew</v>
          </cell>
        </row>
        <row r="1784">
          <cell r="B1784" t="str">
            <v>Saint George</v>
          </cell>
        </row>
        <row r="1785">
          <cell r="B1785" t="str">
            <v>Saint Patrick</v>
          </cell>
        </row>
        <row r="1786">
          <cell r="B1786" t="str">
            <v>Abkhazia</v>
          </cell>
        </row>
        <row r="1787">
          <cell r="B1787" t="str">
            <v>Ajaria</v>
          </cell>
        </row>
        <row r="1788">
          <cell r="B1788" t="str">
            <v>Mtskheta-Mtianeti</v>
          </cell>
        </row>
        <row r="1789">
          <cell r="B1789" t="str">
            <v>Samegrelo-Zemo Svaneti</v>
          </cell>
        </row>
        <row r="1790">
          <cell r="B1790" t="str">
            <v>Shida Kartli</v>
          </cell>
        </row>
        <row r="1791">
          <cell r="B1791" t="str">
            <v>Imereti</v>
          </cell>
        </row>
        <row r="1792">
          <cell r="B1792" t="str">
            <v>Samtskhe-Javakheti</v>
          </cell>
        </row>
        <row r="1793">
          <cell r="B1793" t="str">
            <v>Guria</v>
          </cell>
        </row>
        <row r="1794">
          <cell r="B1794" t="str">
            <v>Rach'a-Lechkhumi-Kvemo Svaneti</v>
          </cell>
        </row>
        <row r="1795">
          <cell r="B1795" t="str">
            <v>Tbilisi</v>
          </cell>
        </row>
        <row r="1796">
          <cell r="B1796" t="str">
            <v>K'akheti</v>
          </cell>
        </row>
        <row r="1797">
          <cell r="B1797" t="str">
            <v>Kvemo Kartli</v>
          </cell>
        </row>
        <row r="1798">
          <cell r="B1798" t="str">
            <v>Western</v>
          </cell>
        </row>
        <row r="1799">
          <cell r="B1799" t="str">
            <v>Eastern</v>
          </cell>
        </row>
        <row r="1800">
          <cell r="B1800" t="str">
            <v>Central</v>
          </cell>
        </row>
        <row r="1801">
          <cell r="B1801" t="str">
            <v>Northern</v>
          </cell>
        </row>
        <row r="1802">
          <cell r="B1802" t="str">
            <v>Brong-Ahafo</v>
          </cell>
        </row>
        <row r="1803">
          <cell r="B1803" t="str">
            <v>Volta</v>
          </cell>
        </row>
        <row r="1804">
          <cell r="B1804" t="str">
            <v>Upper West</v>
          </cell>
        </row>
        <row r="1805">
          <cell r="B1805" t="str">
            <v>Ashanti</v>
          </cell>
        </row>
        <row r="1806">
          <cell r="B1806" t="str">
            <v>Greater Accra</v>
          </cell>
        </row>
        <row r="1807">
          <cell r="B1807" t="str">
            <v>Upper East</v>
          </cell>
        </row>
        <row r="1808">
          <cell r="B1808" t="str">
            <v>Qeqqata Kommunia</v>
          </cell>
        </row>
        <row r="1809">
          <cell r="B1809" t="str">
            <v>Avannaata Kommunia</v>
          </cell>
        </row>
        <row r="1810">
          <cell r="B1810" t="str">
            <v>Kommune Qeqertalik</v>
          </cell>
        </row>
        <row r="1811">
          <cell r="B1811" t="str">
            <v>Kommune Kujalleq</v>
          </cell>
        </row>
        <row r="1812">
          <cell r="B1812" t="str">
            <v>Kommuneqarfik Sermersooq</v>
          </cell>
        </row>
        <row r="1813">
          <cell r="B1813" t="str">
            <v>Central River</v>
          </cell>
        </row>
        <row r="1814">
          <cell r="B1814" t="str">
            <v>Upper River</v>
          </cell>
        </row>
        <row r="1815">
          <cell r="B1815" t="str">
            <v>Western</v>
          </cell>
        </row>
        <row r="1816">
          <cell r="B1816" t="str">
            <v>Lower River</v>
          </cell>
        </row>
        <row r="1817">
          <cell r="B1817" t="str">
            <v>Banjul</v>
          </cell>
        </row>
        <row r="1818">
          <cell r="B1818" t="str">
            <v>North Bank</v>
          </cell>
        </row>
        <row r="1819">
          <cell r="B1819" t="str">
            <v>Mamou</v>
          </cell>
        </row>
        <row r="1820">
          <cell r="B1820" t="str">
            <v>Dalaba</v>
          </cell>
        </row>
        <row r="1821">
          <cell r="B1821" t="str">
            <v>Pita</v>
          </cell>
        </row>
        <row r="1822">
          <cell r="B1822" t="str">
            <v>Mamou</v>
          </cell>
        </row>
        <row r="1823">
          <cell r="B1823" t="str">
            <v>Conakry</v>
          </cell>
        </row>
        <row r="1824">
          <cell r="B1824" t="str">
            <v>Kankan</v>
          </cell>
        </row>
        <row r="1825">
          <cell r="B1825" t="str">
            <v>Siguiri</v>
          </cell>
        </row>
        <row r="1826">
          <cell r="B1826" t="str">
            <v>Mandiana</v>
          </cell>
        </row>
        <row r="1827">
          <cell r="B1827" t="str">
            <v>Kankan</v>
          </cell>
        </row>
        <row r="1828">
          <cell r="B1828" t="str">
            <v>Kérouané</v>
          </cell>
        </row>
        <row r="1829">
          <cell r="B1829" t="str">
            <v>Kouroussa</v>
          </cell>
        </row>
        <row r="1830">
          <cell r="B1830" t="str">
            <v>Labé</v>
          </cell>
        </row>
        <row r="1831">
          <cell r="B1831" t="str">
            <v>Koubia</v>
          </cell>
        </row>
        <row r="1832">
          <cell r="B1832" t="str">
            <v>Mali</v>
          </cell>
        </row>
        <row r="1833">
          <cell r="B1833" t="str">
            <v>Tougué</v>
          </cell>
        </row>
        <row r="1834">
          <cell r="B1834" t="str">
            <v>Lélouma</v>
          </cell>
        </row>
        <row r="1835">
          <cell r="B1835" t="str">
            <v>Labé</v>
          </cell>
        </row>
        <row r="1836">
          <cell r="B1836" t="str">
            <v>Boké</v>
          </cell>
        </row>
        <row r="1837">
          <cell r="B1837" t="str">
            <v>Boké</v>
          </cell>
        </row>
        <row r="1838">
          <cell r="B1838" t="str">
            <v>Boffa</v>
          </cell>
        </row>
        <row r="1839">
          <cell r="B1839" t="str">
            <v>Gaoual</v>
          </cell>
        </row>
        <row r="1840">
          <cell r="B1840" t="str">
            <v>Fria</v>
          </cell>
        </row>
        <row r="1841">
          <cell r="B1841" t="str">
            <v>Koundara</v>
          </cell>
        </row>
        <row r="1842">
          <cell r="B1842" t="str">
            <v>Faranah</v>
          </cell>
        </row>
        <row r="1843">
          <cell r="B1843" t="str">
            <v>Faranah</v>
          </cell>
        </row>
        <row r="1844">
          <cell r="B1844" t="str">
            <v>Dinguiraye</v>
          </cell>
        </row>
        <row r="1845">
          <cell r="B1845" t="str">
            <v>Dabola</v>
          </cell>
        </row>
        <row r="1846">
          <cell r="B1846" t="str">
            <v>Kissidougou</v>
          </cell>
        </row>
        <row r="1847">
          <cell r="B1847" t="str">
            <v>Kindia</v>
          </cell>
        </row>
        <row r="1848">
          <cell r="B1848" t="str">
            <v>Kindia</v>
          </cell>
        </row>
        <row r="1849">
          <cell r="B1849" t="str">
            <v>Dubréka</v>
          </cell>
        </row>
        <row r="1850">
          <cell r="B1850" t="str">
            <v>Coyah</v>
          </cell>
        </row>
        <row r="1851">
          <cell r="B1851" t="str">
            <v>Forécariah</v>
          </cell>
        </row>
        <row r="1852">
          <cell r="B1852" t="str">
            <v>Télimélé</v>
          </cell>
        </row>
        <row r="1853">
          <cell r="B1853" t="str">
            <v>Nzérékoré</v>
          </cell>
        </row>
        <row r="1854">
          <cell r="B1854" t="str">
            <v>Macenta</v>
          </cell>
        </row>
        <row r="1855">
          <cell r="B1855" t="str">
            <v>Lola</v>
          </cell>
        </row>
        <row r="1856">
          <cell r="B1856" t="str">
            <v>Yomou</v>
          </cell>
        </row>
        <row r="1857">
          <cell r="B1857" t="str">
            <v>Beyla</v>
          </cell>
        </row>
        <row r="1858">
          <cell r="B1858" t="str">
            <v>Guékédou</v>
          </cell>
        </row>
        <row r="1859">
          <cell r="B1859" t="str">
            <v>Nzérékoré</v>
          </cell>
        </row>
        <row r="1860">
          <cell r="B1860" t="str">
            <v>Región Continental</v>
          </cell>
        </row>
        <row r="1861">
          <cell r="B1861" t="str">
            <v>Região Continental</v>
          </cell>
        </row>
        <row r="1862">
          <cell r="B1862" t="str">
            <v>Région Continentale</v>
          </cell>
        </row>
        <row r="1863">
          <cell r="B1863" t="str">
            <v>Kié-Ntem</v>
          </cell>
        </row>
        <row r="1864">
          <cell r="B1864" t="str">
            <v>Kié-Ntem</v>
          </cell>
        </row>
        <row r="1865">
          <cell r="B1865" t="str">
            <v>Kié-Ntem</v>
          </cell>
        </row>
        <row r="1866">
          <cell r="B1866" t="str">
            <v>Centro Sul</v>
          </cell>
        </row>
        <row r="1867">
          <cell r="B1867" t="str">
            <v>Centro Sud</v>
          </cell>
        </row>
        <row r="1868">
          <cell r="B1868" t="str">
            <v>Centro Sur</v>
          </cell>
        </row>
        <row r="1869">
          <cell r="B1869" t="str">
            <v>Littoral</v>
          </cell>
        </row>
        <row r="1870">
          <cell r="B1870" t="str">
            <v>Litoral</v>
          </cell>
        </row>
        <row r="1871">
          <cell r="B1871" t="str">
            <v>Litoral</v>
          </cell>
        </row>
        <row r="1872">
          <cell r="B1872" t="str">
            <v>Wele-Nzas</v>
          </cell>
        </row>
        <row r="1873">
          <cell r="B1873" t="str">
            <v>Wele-Nzas</v>
          </cell>
        </row>
        <row r="1874">
          <cell r="B1874" t="str">
            <v>Wele-Nzas</v>
          </cell>
        </row>
        <row r="1875">
          <cell r="B1875" t="str">
            <v>Région Insulaire</v>
          </cell>
        </row>
        <row r="1876">
          <cell r="B1876" t="str">
            <v>Región Insular</v>
          </cell>
        </row>
        <row r="1877">
          <cell r="B1877" t="str">
            <v>Região Insular</v>
          </cell>
        </row>
        <row r="1878">
          <cell r="B1878" t="str">
            <v>Annobón</v>
          </cell>
        </row>
        <row r="1879">
          <cell r="B1879" t="str">
            <v>Annobon</v>
          </cell>
        </row>
        <row r="1880">
          <cell r="B1880" t="str">
            <v>Ano Bom</v>
          </cell>
        </row>
        <row r="1881">
          <cell r="B1881" t="str">
            <v>Bioko Norte</v>
          </cell>
        </row>
        <row r="1882">
          <cell r="B1882" t="str">
            <v>Bioko Nord</v>
          </cell>
        </row>
        <row r="1883">
          <cell r="B1883" t="str">
            <v>Bioko Norte</v>
          </cell>
        </row>
        <row r="1884">
          <cell r="B1884" t="str">
            <v>Bioko Sud</v>
          </cell>
        </row>
        <row r="1885">
          <cell r="B1885" t="str">
            <v>Bioko Sul</v>
          </cell>
        </row>
        <row r="1886">
          <cell r="B1886" t="str">
            <v>Bioko Sur</v>
          </cell>
        </row>
        <row r="1887">
          <cell r="B1887" t="str">
            <v>Dytikí Makedonía</v>
          </cell>
        </row>
        <row r="1888">
          <cell r="B1888" t="str">
            <v>Stereá Elláda</v>
          </cell>
        </row>
        <row r="1889">
          <cell r="B1889" t="str">
            <v>Anatolikí Makedonía kai Thráki</v>
          </cell>
        </row>
        <row r="1890">
          <cell r="B1890" t="str">
            <v>Kentrikí Makedonía</v>
          </cell>
        </row>
        <row r="1891">
          <cell r="B1891" t="str">
            <v>Ionía Nísia</v>
          </cell>
        </row>
        <row r="1892">
          <cell r="B1892" t="str">
            <v>Ágion Óros</v>
          </cell>
        </row>
        <row r="1893">
          <cell r="B1893" t="str">
            <v>Thessalía</v>
          </cell>
        </row>
        <row r="1894">
          <cell r="B1894" t="str">
            <v>Voreío Aigaío</v>
          </cell>
        </row>
        <row r="1895">
          <cell r="B1895" t="str">
            <v>Attikí</v>
          </cell>
        </row>
        <row r="1896">
          <cell r="B1896" t="str">
            <v>Notío Aigaío</v>
          </cell>
        </row>
        <row r="1897">
          <cell r="B1897" t="str">
            <v>Ípeiros</v>
          </cell>
        </row>
        <row r="1898">
          <cell r="B1898" t="str">
            <v>Dytikí Elláda</v>
          </cell>
        </row>
        <row r="1899">
          <cell r="B1899" t="str">
            <v>Peloponnísos</v>
          </cell>
        </row>
        <row r="1900">
          <cell r="B1900" t="str">
            <v>Kríti</v>
          </cell>
        </row>
        <row r="1901">
          <cell r="B1901" t="str">
            <v>Chimaltenango</v>
          </cell>
        </row>
        <row r="1902">
          <cell r="B1902" t="str">
            <v>Escuintla</v>
          </cell>
        </row>
        <row r="1903">
          <cell r="B1903" t="str">
            <v>Izabal</v>
          </cell>
        </row>
        <row r="1904">
          <cell r="B1904" t="str">
            <v>Petén</v>
          </cell>
        </row>
        <row r="1905">
          <cell r="B1905" t="str">
            <v>Totonicapán</v>
          </cell>
        </row>
        <row r="1906">
          <cell r="B1906" t="str">
            <v>Guatemala</v>
          </cell>
        </row>
        <row r="1907">
          <cell r="B1907" t="str">
            <v>Zacapa</v>
          </cell>
        </row>
        <row r="1908">
          <cell r="B1908" t="str">
            <v>Quetzaltenango</v>
          </cell>
        </row>
        <row r="1909">
          <cell r="B1909" t="str">
            <v>Retalhuleu</v>
          </cell>
        </row>
        <row r="1910">
          <cell r="B1910" t="str">
            <v>Huehuetenango</v>
          </cell>
        </row>
        <row r="1911">
          <cell r="B1911" t="str">
            <v>Sololá</v>
          </cell>
        </row>
        <row r="1912">
          <cell r="B1912" t="str">
            <v>Santa Rosa</v>
          </cell>
        </row>
        <row r="1913">
          <cell r="B1913" t="str">
            <v>Suchitepéquez</v>
          </cell>
        </row>
        <row r="1914">
          <cell r="B1914" t="str">
            <v>El Progreso</v>
          </cell>
        </row>
        <row r="1915">
          <cell r="B1915" t="str">
            <v>Jalapa</v>
          </cell>
        </row>
        <row r="1916">
          <cell r="B1916" t="str">
            <v>Jutiapa</v>
          </cell>
        </row>
        <row r="1917">
          <cell r="B1917" t="str">
            <v>Sacatepéquez</v>
          </cell>
        </row>
        <row r="1918">
          <cell r="B1918" t="str">
            <v>San Marcos</v>
          </cell>
        </row>
        <row r="1919">
          <cell r="B1919" t="str">
            <v>Chiquimula</v>
          </cell>
        </row>
        <row r="1920">
          <cell r="B1920" t="str">
            <v>Quiché</v>
          </cell>
        </row>
        <row r="1921">
          <cell r="B1921" t="str">
            <v>Alta Verapaz</v>
          </cell>
        </row>
        <row r="1922">
          <cell r="B1922" t="str">
            <v>Baja Verapaz</v>
          </cell>
        </row>
        <row r="1923">
          <cell r="B1923" t="str">
            <v>Leste</v>
          </cell>
        </row>
        <row r="1924">
          <cell r="B1924" t="str">
            <v>Gabú</v>
          </cell>
        </row>
        <row r="1925">
          <cell r="B1925" t="str">
            <v>Bafatá</v>
          </cell>
        </row>
        <row r="1926">
          <cell r="B1926" t="str">
            <v>Bissau</v>
          </cell>
        </row>
        <row r="1927">
          <cell r="B1927" t="str">
            <v>Norte</v>
          </cell>
        </row>
        <row r="1928">
          <cell r="B1928" t="str">
            <v>Oio</v>
          </cell>
        </row>
        <row r="1929">
          <cell r="B1929" t="str">
            <v>Cacheu</v>
          </cell>
        </row>
        <row r="1930">
          <cell r="B1930" t="str">
            <v>Biombo</v>
          </cell>
        </row>
        <row r="1931">
          <cell r="B1931" t="str">
            <v>Sul</v>
          </cell>
        </row>
        <row r="1932">
          <cell r="B1932" t="str">
            <v>Tombali</v>
          </cell>
        </row>
        <row r="1933">
          <cell r="B1933" t="str">
            <v>Bolama</v>
          </cell>
        </row>
        <row r="1934">
          <cell r="B1934" t="str">
            <v>Quinara</v>
          </cell>
        </row>
        <row r="1935">
          <cell r="B1935" t="str">
            <v>East Berbice-Corentyne</v>
          </cell>
        </row>
        <row r="1936">
          <cell r="B1936" t="str">
            <v>Upper Demerara-Berbice</v>
          </cell>
        </row>
        <row r="1937">
          <cell r="B1937" t="str">
            <v>Pomeroon-Supenaam</v>
          </cell>
        </row>
        <row r="1938">
          <cell r="B1938" t="str">
            <v>Upper Takutu-Upper Essequibo</v>
          </cell>
        </row>
        <row r="1939">
          <cell r="B1939" t="str">
            <v>Barima-Waini</v>
          </cell>
        </row>
        <row r="1940">
          <cell r="B1940" t="str">
            <v>Cuyuni-Mazaruni</v>
          </cell>
        </row>
        <row r="1941">
          <cell r="B1941" t="str">
            <v>Demerara-Mahaica</v>
          </cell>
        </row>
        <row r="1942">
          <cell r="B1942" t="str">
            <v>Potaro-Siparuni</v>
          </cell>
        </row>
        <row r="1943">
          <cell r="B1943" t="str">
            <v>Essequibo Islands-West Demerara</v>
          </cell>
        </row>
        <row r="1944">
          <cell r="B1944" t="str">
            <v>Mahaica-Berbice</v>
          </cell>
        </row>
        <row r="1945">
          <cell r="B1945" t="str">
            <v>Copán</v>
          </cell>
        </row>
        <row r="1946">
          <cell r="B1946" t="str">
            <v>La Paz</v>
          </cell>
        </row>
        <row r="1947">
          <cell r="B1947" t="str">
            <v>Santa Bárbara</v>
          </cell>
        </row>
        <row r="1948">
          <cell r="B1948" t="str">
            <v>Colón</v>
          </cell>
        </row>
        <row r="1949">
          <cell r="B1949" t="str">
            <v>Yoro</v>
          </cell>
        </row>
        <row r="1950">
          <cell r="B1950" t="str">
            <v>Valle</v>
          </cell>
        </row>
        <row r="1951">
          <cell r="B1951" t="str">
            <v>Comayagua</v>
          </cell>
        </row>
        <row r="1952">
          <cell r="B1952" t="str">
            <v>Lempira</v>
          </cell>
        </row>
        <row r="1953">
          <cell r="B1953" t="str">
            <v>Choluteca</v>
          </cell>
        </row>
        <row r="1954">
          <cell r="B1954" t="str">
            <v>Gracias a Dios</v>
          </cell>
        </row>
        <row r="1955">
          <cell r="B1955" t="str">
            <v>Islas de la Bahía</v>
          </cell>
        </row>
        <row r="1956">
          <cell r="B1956" t="str">
            <v>Olancho</v>
          </cell>
        </row>
        <row r="1957">
          <cell r="B1957" t="str">
            <v>El Paraíso</v>
          </cell>
        </row>
        <row r="1958">
          <cell r="B1958" t="str">
            <v>Atlántida</v>
          </cell>
        </row>
        <row r="1959">
          <cell r="B1959" t="str">
            <v>Cortés</v>
          </cell>
        </row>
        <row r="1960">
          <cell r="B1960" t="str">
            <v>Francisco Morazán</v>
          </cell>
        </row>
        <row r="1961">
          <cell r="B1961" t="str">
            <v>Intibucá</v>
          </cell>
        </row>
        <row r="1962">
          <cell r="B1962" t="str">
            <v>Ocotepeque</v>
          </cell>
        </row>
        <row r="1963">
          <cell r="B1963" t="str">
            <v>Zadarska županija</v>
          </cell>
        </row>
        <row r="1964">
          <cell r="B1964" t="str">
            <v>Zagrebačka županija</v>
          </cell>
        </row>
        <row r="1965">
          <cell r="B1965" t="str">
            <v>Koprivničko-križevačka županija</v>
          </cell>
        </row>
        <row r="1966">
          <cell r="B1966" t="str">
            <v>Splitsko-dalmatinska županija</v>
          </cell>
        </row>
        <row r="1967">
          <cell r="B1967" t="str">
            <v>Grad Zagreb</v>
          </cell>
        </row>
        <row r="1968">
          <cell r="B1968" t="str">
            <v>Karlovačka županija</v>
          </cell>
        </row>
        <row r="1969">
          <cell r="B1969" t="str">
            <v>Dubrovačko-neretvanska županija</v>
          </cell>
        </row>
        <row r="1970">
          <cell r="B1970" t="str">
            <v>Virovitičko-podravska županija</v>
          </cell>
        </row>
        <row r="1971">
          <cell r="B1971" t="str">
            <v>Osječko-baranjska županija</v>
          </cell>
        </row>
        <row r="1972">
          <cell r="B1972" t="str">
            <v>Vukovarsko-srijemska županija</v>
          </cell>
        </row>
        <row r="1973">
          <cell r="B1973" t="str">
            <v>Krapinsko-zagorska županija</v>
          </cell>
        </row>
        <row r="1974">
          <cell r="B1974" t="str">
            <v>Ličko-senjska županija</v>
          </cell>
        </row>
        <row r="1975">
          <cell r="B1975" t="str">
            <v>Brodsko-posavska županija</v>
          </cell>
        </row>
        <row r="1976">
          <cell r="B1976" t="str">
            <v>Istarska županija</v>
          </cell>
        </row>
        <row r="1977">
          <cell r="B1977" t="str">
            <v>Sisačko-moslavačka županija</v>
          </cell>
        </row>
        <row r="1978">
          <cell r="B1978" t="str">
            <v>Varaždinska županija</v>
          </cell>
        </row>
        <row r="1979">
          <cell r="B1979" t="str">
            <v>Primorsko-goranska županija</v>
          </cell>
        </row>
        <row r="1980">
          <cell r="B1980" t="str">
            <v>Šibensko-kninska županija</v>
          </cell>
        </row>
        <row r="1981">
          <cell r="B1981" t="str">
            <v>Bjelovarsko-bilogorska županija</v>
          </cell>
        </row>
        <row r="1982">
          <cell r="B1982" t="str">
            <v>Međimurska županija</v>
          </cell>
        </row>
        <row r="1983">
          <cell r="B1983" t="str">
            <v>Požeško-slavonska županija</v>
          </cell>
        </row>
        <row r="1984">
          <cell r="B1984" t="str">
            <v>Nord-Ouest</v>
          </cell>
        </row>
        <row r="1985">
          <cell r="B1985" t="str">
            <v>Nòdwès</v>
          </cell>
        </row>
        <row r="1986">
          <cell r="B1986" t="str">
            <v>Nòdès</v>
          </cell>
        </row>
        <row r="1987">
          <cell r="B1987" t="str">
            <v>Nord-Est</v>
          </cell>
        </row>
        <row r="1988">
          <cell r="B1988" t="str">
            <v>Lwès</v>
          </cell>
        </row>
        <row r="1989">
          <cell r="B1989" t="str">
            <v>Ouest</v>
          </cell>
        </row>
        <row r="1990">
          <cell r="B1990" t="str">
            <v>Grandans</v>
          </cell>
        </row>
        <row r="1991">
          <cell r="B1991" t="str">
            <v>Grande’Anse</v>
          </cell>
        </row>
        <row r="1992">
          <cell r="B1992" t="str">
            <v>Nò</v>
          </cell>
        </row>
        <row r="1993">
          <cell r="B1993" t="str">
            <v>Nord</v>
          </cell>
        </row>
        <row r="1994">
          <cell r="B1994" t="str">
            <v>Sid</v>
          </cell>
        </row>
        <row r="1995">
          <cell r="B1995" t="str">
            <v>Sud</v>
          </cell>
        </row>
        <row r="1996">
          <cell r="B1996" t="str">
            <v>Sud-Est</v>
          </cell>
        </row>
        <row r="1997">
          <cell r="B1997" t="str">
            <v>Sidès</v>
          </cell>
        </row>
        <row r="1998">
          <cell r="B1998" t="str">
            <v>Nip</v>
          </cell>
        </row>
        <row r="1999">
          <cell r="B1999" t="str">
            <v>Nippes</v>
          </cell>
        </row>
        <row r="2000">
          <cell r="B2000" t="str">
            <v>Artibonite</v>
          </cell>
        </row>
        <row r="2001">
          <cell r="B2001" t="str">
            <v>Latibonit</v>
          </cell>
        </row>
        <row r="2002">
          <cell r="B2002" t="str">
            <v>Sant</v>
          </cell>
        </row>
        <row r="2003">
          <cell r="B2003" t="str">
            <v>Centre</v>
          </cell>
        </row>
        <row r="2004">
          <cell r="B2004" t="str">
            <v>Nyíregyháza</v>
          </cell>
        </row>
        <row r="2005">
          <cell r="B2005" t="str">
            <v>Tatabánya</v>
          </cell>
        </row>
        <row r="2006">
          <cell r="B2006" t="str">
            <v>Fejér</v>
          </cell>
        </row>
        <row r="2007">
          <cell r="B2007" t="str">
            <v>Győr-Moson-Sopron</v>
          </cell>
        </row>
        <row r="2008">
          <cell r="B2008" t="str">
            <v>Miskolc</v>
          </cell>
        </row>
        <row r="2009">
          <cell r="B2009" t="str">
            <v>Pécs</v>
          </cell>
        </row>
        <row r="2010">
          <cell r="B2010" t="str">
            <v>Salgótarján</v>
          </cell>
        </row>
        <row r="2011">
          <cell r="B2011" t="str">
            <v>Vas</v>
          </cell>
        </row>
        <row r="2012">
          <cell r="B2012" t="str">
            <v>Baranya</v>
          </cell>
        </row>
        <row r="2013">
          <cell r="B2013" t="str">
            <v>Békéscsaba</v>
          </cell>
        </row>
        <row r="2014">
          <cell r="B2014" t="str">
            <v>Csongrád</v>
          </cell>
        </row>
        <row r="2015">
          <cell r="B2015" t="str">
            <v>Debrecen</v>
          </cell>
        </row>
        <row r="2016">
          <cell r="B2016" t="str">
            <v>Hajdú-Bihar</v>
          </cell>
        </row>
        <row r="2017">
          <cell r="B2017" t="str">
            <v>Pest</v>
          </cell>
        </row>
        <row r="2018">
          <cell r="B2018" t="str">
            <v>Sopron</v>
          </cell>
        </row>
        <row r="2019">
          <cell r="B2019" t="str">
            <v>Somogy</v>
          </cell>
        </row>
        <row r="2020">
          <cell r="B2020" t="str">
            <v>Békés</v>
          </cell>
        </row>
        <row r="2021">
          <cell r="B2021" t="str">
            <v>Jász-Nagykun-Szolnok</v>
          </cell>
        </row>
        <row r="2022">
          <cell r="B2022" t="str">
            <v>Szeged</v>
          </cell>
        </row>
        <row r="2023">
          <cell r="B2023" t="str">
            <v>Veszprém</v>
          </cell>
        </row>
        <row r="2024">
          <cell r="B2024" t="str">
            <v>Zala</v>
          </cell>
        </row>
        <row r="2025">
          <cell r="B2025" t="str">
            <v>Zalaegerszeg</v>
          </cell>
        </row>
        <row r="2026">
          <cell r="B2026" t="str">
            <v>Dunaújváros</v>
          </cell>
        </row>
        <row r="2027">
          <cell r="B2027" t="str">
            <v>Komárom-Esztergom</v>
          </cell>
        </row>
        <row r="2028">
          <cell r="B2028" t="str">
            <v>Székesfehérvár</v>
          </cell>
        </row>
        <row r="2029">
          <cell r="B2029" t="str">
            <v>Szekszárd</v>
          </cell>
        </row>
        <row r="2030">
          <cell r="B2030" t="str">
            <v>Borsod-Abaúj-Zemplén</v>
          </cell>
        </row>
        <row r="2031">
          <cell r="B2031" t="str">
            <v>Érd</v>
          </cell>
        </row>
        <row r="2032">
          <cell r="B2032" t="str">
            <v>Nagykanizsa</v>
          </cell>
        </row>
        <row r="2033">
          <cell r="B2033" t="str">
            <v>Nógrád</v>
          </cell>
        </row>
        <row r="2034">
          <cell r="B2034" t="str">
            <v>Bács-Kiskun</v>
          </cell>
        </row>
        <row r="2035">
          <cell r="B2035" t="str">
            <v>Eger</v>
          </cell>
        </row>
        <row r="2036">
          <cell r="B2036" t="str">
            <v>Győr</v>
          </cell>
        </row>
        <row r="2037">
          <cell r="B2037" t="str">
            <v>Heves</v>
          </cell>
        </row>
        <row r="2038">
          <cell r="B2038" t="str">
            <v>Kecskemét</v>
          </cell>
        </row>
        <row r="2039">
          <cell r="B2039" t="str">
            <v>Szabolcs-Szatmár-Bereg</v>
          </cell>
        </row>
        <row r="2040">
          <cell r="B2040" t="str">
            <v>Tolna</v>
          </cell>
        </row>
        <row r="2041">
          <cell r="B2041" t="str">
            <v>Budapest</v>
          </cell>
        </row>
        <row r="2042">
          <cell r="B2042" t="str">
            <v>Hódmezővásárhely</v>
          </cell>
        </row>
        <row r="2043">
          <cell r="B2043" t="str">
            <v>Kaposvár</v>
          </cell>
        </row>
        <row r="2044">
          <cell r="B2044" t="str">
            <v>Szombathely</v>
          </cell>
        </row>
        <row r="2045">
          <cell r="B2045" t="str">
            <v>Szolnok</v>
          </cell>
        </row>
        <row r="2046">
          <cell r="B2046" t="str">
            <v>Veszprém</v>
          </cell>
        </row>
        <row r="2047">
          <cell r="B2047" t="str">
            <v>Kalimantan</v>
          </cell>
        </row>
        <row r="2048">
          <cell r="B2048" t="str">
            <v>Kalimantan Utara</v>
          </cell>
        </row>
        <row r="2049">
          <cell r="B2049" t="str">
            <v>Kalimantan Tengah</v>
          </cell>
        </row>
        <row r="2050">
          <cell r="B2050" t="str">
            <v>Kalimantan Barat</v>
          </cell>
        </row>
        <row r="2051">
          <cell r="B2051" t="str">
            <v>Kalimantan Selatan</v>
          </cell>
        </row>
        <row r="2052">
          <cell r="B2052" t="str">
            <v>Kalimantan Timur</v>
          </cell>
        </row>
        <row r="2053">
          <cell r="B2053" t="str">
            <v>Jawa</v>
          </cell>
        </row>
        <row r="2054">
          <cell r="B2054" t="str">
            <v>Jawa Barat</v>
          </cell>
        </row>
        <row r="2055">
          <cell r="B2055" t="str">
            <v>Jawa Tengah</v>
          </cell>
        </row>
        <row r="2056">
          <cell r="B2056" t="str">
            <v>Jawa Timur</v>
          </cell>
        </row>
        <row r="2057">
          <cell r="B2057" t="str">
            <v>Banten</v>
          </cell>
        </row>
        <row r="2058">
          <cell r="B2058" t="str">
            <v>Yogyakarta</v>
          </cell>
        </row>
        <row r="2059">
          <cell r="B2059" t="str">
            <v>Jakarta Raya</v>
          </cell>
        </row>
        <row r="2060">
          <cell r="B2060" t="str">
            <v>Nusa Tenggara</v>
          </cell>
        </row>
        <row r="2061">
          <cell r="B2061" t="str">
            <v>Nusa Tenggara Timur</v>
          </cell>
        </row>
        <row r="2062">
          <cell r="B2062" t="str">
            <v>Nusa Tenggara Barat</v>
          </cell>
        </row>
        <row r="2063">
          <cell r="B2063" t="str">
            <v>Bali</v>
          </cell>
        </row>
        <row r="2064">
          <cell r="B2064" t="str">
            <v>Sumatera</v>
          </cell>
        </row>
        <row r="2065">
          <cell r="B2065" t="str">
            <v>Aceh</v>
          </cell>
        </row>
        <row r="2066">
          <cell r="B2066" t="str">
            <v>Kepulauan Bangka Belitung</v>
          </cell>
        </row>
        <row r="2067">
          <cell r="B2067" t="str">
            <v>Jambi</v>
          </cell>
        </row>
        <row r="2068">
          <cell r="B2068" t="str">
            <v>Bengkulu</v>
          </cell>
        </row>
        <row r="2069">
          <cell r="B2069" t="str">
            <v>Sumatera Barat</v>
          </cell>
        </row>
        <row r="2070">
          <cell r="B2070" t="str">
            <v>Sumatera Utara</v>
          </cell>
        </row>
        <row r="2071">
          <cell r="B2071" t="str">
            <v>Lampung</v>
          </cell>
        </row>
        <row r="2072">
          <cell r="B2072" t="str">
            <v>Kepulauan Riau</v>
          </cell>
        </row>
        <row r="2073">
          <cell r="B2073" t="str">
            <v>Riau</v>
          </cell>
        </row>
        <row r="2074">
          <cell r="B2074" t="str">
            <v>Sumatera Selatan</v>
          </cell>
        </row>
        <row r="2075">
          <cell r="B2075" t="str">
            <v>Papua</v>
          </cell>
        </row>
        <row r="2076">
          <cell r="B2076" t="str">
            <v>Papua</v>
          </cell>
        </row>
        <row r="2077">
          <cell r="B2077" t="str">
            <v>Papua Barat</v>
          </cell>
        </row>
        <row r="2078">
          <cell r="B2078" t="str">
            <v>Maluku</v>
          </cell>
        </row>
        <row r="2079">
          <cell r="B2079" t="str">
            <v>Maluku</v>
          </cell>
        </row>
        <row r="2080">
          <cell r="B2080" t="str">
            <v>Maluku Utara</v>
          </cell>
        </row>
        <row r="2081">
          <cell r="B2081" t="str">
            <v>Sulawesi</v>
          </cell>
        </row>
        <row r="2082">
          <cell r="B2082" t="str">
            <v>Sulawesi Utara</v>
          </cell>
        </row>
        <row r="2083">
          <cell r="B2083" t="str">
            <v>Sulawesi Barat</v>
          </cell>
        </row>
        <row r="2084">
          <cell r="B2084" t="str">
            <v>Sulawesi Tengah</v>
          </cell>
        </row>
        <row r="2085">
          <cell r="B2085" t="str">
            <v>Sulawesi Tenggara</v>
          </cell>
        </row>
        <row r="2086">
          <cell r="B2086" t="str">
            <v>Sulawesi Selatan</v>
          </cell>
        </row>
        <row r="2087">
          <cell r="B2087" t="str">
            <v>Gorontalo</v>
          </cell>
        </row>
        <row r="2088">
          <cell r="B2088" t="str">
            <v>Leinster</v>
          </cell>
        </row>
        <row r="2089">
          <cell r="B2089" t="str">
            <v>Laighin</v>
          </cell>
        </row>
        <row r="2090">
          <cell r="B2090" t="str">
            <v>Baile Átha Cliath</v>
          </cell>
        </row>
        <row r="2091">
          <cell r="B2091" t="str">
            <v>Dublin</v>
          </cell>
        </row>
        <row r="2092">
          <cell r="B2092" t="str">
            <v>Kildare</v>
          </cell>
        </row>
        <row r="2093">
          <cell r="B2093" t="str">
            <v>Cill Dara</v>
          </cell>
        </row>
        <row r="2094">
          <cell r="B2094" t="str">
            <v>An Longfort</v>
          </cell>
        </row>
        <row r="2095">
          <cell r="B2095" t="str">
            <v>Longford</v>
          </cell>
        </row>
        <row r="2096">
          <cell r="B2096" t="str">
            <v>Carlow</v>
          </cell>
        </row>
        <row r="2097">
          <cell r="B2097" t="str">
            <v>Ceatharlach</v>
          </cell>
        </row>
        <row r="2098">
          <cell r="B2098" t="str">
            <v>Cill Chainnigh</v>
          </cell>
        </row>
        <row r="2099">
          <cell r="B2099" t="str">
            <v>Kilkenny</v>
          </cell>
        </row>
        <row r="2100">
          <cell r="B2100" t="str">
            <v>Laois</v>
          </cell>
        </row>
        <row r="2101">
          <cell r="B2101" t="str">
            <v>Laois</v>
          </cell>
        </row>
        <row r="2102">
          <cell r="B2102" t="str">
            <v>An Mhí</v>
          </cell>
        </row>
        <row r="2103">
          <cell r="B2103" t="str">
            <v>Meath</v>
          </cell>
        </row>
        <row r="2104">
          <cell r="B2104" t="str">
            <v>Cill Mhantáin</v>
          </cell>
        </row>
        <row r="2105">
          <cell r="B2105" t="str">
            <v>Wicklow</v>
          </cell>
        </row>
        <row r="2106">
          <cell r="B2106" t="str">
            <v>Wexford</v>
          </cell>
        </row>
        <row r="2107">
          <cell r="B2107" t="str">
            <v>Loch Garman</v>
          </cell>
        </row>
        <row r="2108">
          <cell r="B2108" t="str">
            <v>Lú</v>
          </cell>
        </row>
        <row r="2109">
          <cell r="B2109" t="str">
            <v>Louth</v>
          </cell>
        </row>
        <row r="2110">
          <cell r="B2110" t="str">
            <v>An Iarmhí</v>
          </cell>
        </row>
        <row r="2111">
          <cell r="B2111" t="str">
            <v>Westmeath</v>
          </cell>
        </row>
        <row r="2112">
          <cell r="B2112" t="str">
            <v>Uíbh Fhailí</v>
          </cell>
        </row>
        <row r="2113">
          <cell r="B2113" t="str">
            <v>Offaly</v>
          </cell>
        </row>
        <row r="2114">
          <cell r="B2114" t="str">
            <v>Ulaidh</v>
          </cell>
        </row>
        <row r="2115">
          <cell r="B2115" t="str">
            <v>Ulster</v>
          </cell>
        </row>
        <row r="2116">
          <cell r="B2116" t="str">
            <v>Monaghan</v>
          </cell>
        </row>
        <row r="2117">
          <cell r="B2117" t="str">
            <v>Muineachán</v>
          </cell>
        </row>
        <row r="2118">
          <cell r="B2118" t="str">
            <v>Cavan</v>
          </cell>
        </row>
        <row r="2119">
          <cell r="B2119" t="str">
            <v>An Cabhán</v>
          </cell>
        </row>
        <row r="2120">
          <cell r="B2120" t="str">
            <v>Donegal</v>
          </cell>
        </row>
        <row r="2121">
          <cell r="B2121" t="str">
            <v>Dún na nGall</v>
          </cell>
        </row>
        <row r="2122">
          <cell r="B2122" t="str">
            <v>Connaught</v>
          </cell>
        </row>
        <row r="2123">
          <cell r="B2123" t="str">
            <v>Connacht</v>
          </cell>
        </row>
        <row r="2124">
          <cell r="B2124" t="str">
            <v>Galway</v>
          </cell>
        </row>
        <row r="2125">
          <cell r="B2125" t="str">
            <v>Gaillimh</v>
          </cell>
        </row>
        <row r="2126">
          <cell r="B2126" t="str">
            <v>Roscommon</v>
          </cell>
        </row>
        <row r="2127">
          <cell r="B2127" t="str">
            <v>Ros Comáin</v>
          </cell>
        </row>
        <row r="2128">
          <cell r="B2128" t="str">
            <v>Sligeach</v>
          </cell>
        </row>
        <row r="2129">
          <cell r="B2129" t="str">
            <v>Sligo</v>
          </cell>
        </row>
        <row r="2130">
          <cell r="B2130" t="str">
            <v>Liatroim</v>
          </cell>
        </row>
        <row r="2131">
          <cell r="B2131" t="str">
            <v>Leitrim</v>
          </cell>
        </row>
        <row r="2132">
          <cell r="B2132" t="str">
            <v>Mayo</v>
          </cell>
        </row>
        <row r="2133">
          <cell r="B2133" t="str">
            <v>Maigh Eo</v>
          </cell>
        </row>
        <row r="2134">
          <cell r="B2134" t="str">
            <v>An Mhumhain</v>
          </cell>
        </row>
        <row r="2135">
          <cell r="B2135" t="str">
            <v>Munster</v>
          </cell>
        </row>
        <row r="2136">
          <cell r="B2136" t="str">
            <v>An Clár</v>
          </cell>
        </row>
        <row r="2137">
          <cell r="B2137" t="str">
            <v>Clare</v>
          </cell>
        </row>
        <row r="2138">
          <cell r="B2138" t="str">
            <v>Corcaigh</v>
          </cell>
        </row>
        <row r="2139">
          <cell r="B2139" t="str">
            <v>Cork</v>
          </cell>
        </row>
        <row r="2140">
          <cell r="B2140" t="str">
            <v>Tiobraid Árann</v>
          </cell>
        </row>
        <row r="2141">
          <cell r="B2141" t="str">
            <v>Tipperary</v>
          </cell>
        </row>
        <row r="2142">
          <cell r="B2142" t="str">
            <v>Port Láirge</v>
          </cell>
        </row>
        <row r="2143">
          <cell r="B2143" t="str">
            <v>Waterford</v>
          </cell>
        </row>
        <row r="2144">
          <cell r="B2144" t="str">
            <v>Limerick</v>
          </cell>
        </row>
        <row r="2145">
          <cell r="B2145" t="str">
            <v>Luimneach</v>
          </cell>
        </row>
        <row r="2146">
          <cell r="B2146" t="str">
            <v>Ciarraí</v>
          </cell>
        </row>
        <row r="2147">
          <cell r="B2147" t="str">
            <v>Kerry</v>
          </cell>
        </row>
        <row r="2148">
          <cell r="B2148" t="str">
            <v>Al Janūbī</v>
          </cell>
        </row>
        <row r="2149">
          <cell r="B2149" t="str">
            <v>HaDarom</v>
          </cell>
        </row>
        <row r="2150">
          <cell r="B2150" t="str">
            <v>Ḩayfā</v>
          </cell>
        </row>
        <row r="2151">
          <cell r="B2151" t="str">
            <v>H̱efa</v>
          </cell>
        </row>
        <row r="2152">
          <cell r="B2152" t="str">
            <v>Al Quds</v>
          </cell>
        </row>
        <row r="2153">
          <cell r="B2153" t="str">
            <v>Yerushalayim</v>
          </cell>
        </row>
        <row r="2154">
          <cell r="B2154" t="str">
            <v>Al Awsaţ</v>
          </cell>
        </row>
        <row r="2155">
          <cell r="B2155" t="str">
            <v>HaMerkaz</v>
          </cell>
        </row>
        <row r="2156">
          <cell r="B2156" t="str">
            <v>Ash Shamālī</v>
          </cell>
        </row>
        <row r="2157">
          <cell r="B2157" t="str">
            <v>HaTsafon</v>
          </cell>
        </row>
        <row r="2158">
          <cell r="B2158" t="str">
            <v>Tall Abīb</v>
          </cell>
        </row>
        <row r="2159">
          <cell r="B2159" t="str">
            <v>Tel Aviv</v>
          </cell>
        </row>
        <row r="2160">
          <cell r="B2160" t="str">
            <v>Andaman and Nicobar Islands</v>
          </cell>
        </row>
        <row r="2161">
          <cell r="B2161" t="str">
            <v>Andhra Pradesh</v>
          </cell>
        </row>
        <row r="2162">
          <cell r="B2162" t="str">
            <v>Arunachal Pradesh</v>
          </cell>
        </row>
        <row r="2163">
          <cell r="B2163" t="str">
            <v>Karnataka</v>
          </cell>
        </row>
        <row r="2164">
          <cell r="B2164" t="str">
            <v>Kerala</v>
          </cell>
        </row>
        <row r="2165">
          <cell r="B2165" t="str">
            <v>Lakshadweep</v>
          </cell>
        </row>
        <row r="2166">
          <cell r="B2166" t="str">
            <v>Maharashtra</v>
          </cell>
        </row>
        <row r="2167">
          <cell r="B2167" t="str">
            <v>Odisha</v>
          </cell>
        </row>
        <row r="2168">
          <cell r="B2168" t="str">
            <v>Bihar</v>
          </cell>
        </row>
        <row r="2169">
          <cell r="B2169" t="str">
            <v>Tripura</v>
          </cell>
        </row>
        <row r="2170">
          <cell r="B2170" t="str">
            <v>West Bengal</v>
          </cell>
        </row>
        <row r="2171">
          <cell r="B2171" t="str">
            <v>Chhattisgarh</v>
          </cell>
        </row>
        <row r="2172">
          <cell r="B2172" t="str">
            <v>Haryana</v>
          </cell>
        </row>
        <row r="2173">
          <cell r="B2173" t="str">
            <v>Uttar Pradesh</v>
          </cell>
        </row>
        <row r="2174">
          <cell r="B2174" t="str">
            <v>Daman and Diu</v>
          </cell>
        </row>
        <row r="2175">
          <cell r="B2175" t="str">
            <v>Himachal Pradesh</v>
          </cell>
        </row>
        <row r="2176">
          <cell r="B2176" t="str">
            <v>Jharkhand</v>
          </cell>
        </row>
        <row r="2177">
          <cell r="B2177" t="str">
            <v>Jammu and Kashmir</v>
          </cell>
        </row>
        <row r="2178">
          <cell r="B2178" t="str">
            <v>Nagaland</v>
          </cell>
        </row>
        <row r="2179">
          <cell r="B2179" t="str">
            <v>Chandigarh</v>
          </cell>
        </row>
        <row r="2180">
          <cell r="B2180" t="str">
            <v>Goa</v>
          </cell>
        </row>
        <row r="2181">
          <cell r="B2181" t="str">
            <v>Mizoram</v>
          </cell>
        </row>
        <row r="2182">
          <cell r="B2182" t="str">
            <v>Puducherry</v>
          </cell>
        </row>
        <row r="2183">
          <cell r="B2183" t="str">
            <v>Sikkim</v>
          </cell>
        </row>
        <row r="2184">
          <cell r="B2184" t="str">
            <v>Uttarakhand</v>
          </cell>
        </row>
        <row r="2185">
          <cell r="B2185" t="str">
            <v>Telangana</v>
          </cell>
        </row>
        <row r="2186">
          <cell r="B2186" t="str">
            <v>Gujarat</v>
          </cell>
        </row>
        <row r="2187">
          <cell r="B2187" t="str">
            <v>Meghalaya</v>
          </cell>
        </row>
        <row r="2188">
          <cell r="B2188" t="str">
            <v>Madhya Pradesh</v>
          </cell>
        </row>
        <row r="2189">
          <cell r="B2189" t="str">
            <v>Delhi</v>
          </cell>
        </row>
        <row r="2190">
          <cell r="B2190" t="str">
            <v>Assam</v>
          </cell>
        </row>
        <row r="2191">
          <cell r="B2191" t="str">
            <v>Dadra and Nagar Haveli</v>
          </cell>
        </row>
        <row r="2192">
          <cell r="B2192" t="str">
            <v>Manipur</v>
          </cell>
        </row>
        <row r="2193">
          <cell r="B2193" t="str">
            <v>Punjab</v>
          </cell>
        </row>
        <row r="2194">
          <cell r="B2194" t="str">
            <v>Rajasthan</v>
          </cell>
        </row>
        <row r="2195">
          <cell r="B2195" t="str">
            <v>Tamil Nadu</v>
          </cell>
        </row>
        <row r="2196">
          <cell r="B2196" t="str">
            <v>Bābil</v>
          </cell>
        </row>
        <row r="2197">
          <cell r="B2197" t="str">
            <v>Al Muthanná</v>
          </cell>
        </row>
        <row r="2198">
          <cell r="B2198" t="str">
            <v>Wāsiţ</v>
          </cell>
        </row>
        <row r="2199">
          <cell r="B2199" t="str">
            <v>Hewlêr</v>
          </cell>
        </row>
        <row r="2200">
          <cell r="B2200" t="str">
            <v>Arbīl</v>
          </cell>
        </row>
        <row r="2201">
          <cell r="B2201" t="str">
            <v>Şalāḩ ad Dīn</v>
          </cell>
        </row>
        <row r="2202">
          <cell r="B2202" t="str">
            <v>Diyālá</v>
          </cell>
        </row>
        <row r="2203">
          <cell r="B2203" t="str">
            <v>Al Anbār</v>
          </cell>
        </row>
        <row r="2204">
          <cell r="B2204" t="str">
            <v>Dhī Qār</v>
          </cell>
        </row>
        <row r="2205">
          <cell r="B2205" t="str">
            <v>Karbalā’</v>
          </cell>
        </row>
        <row r="2206">
          <cell r="B2206" t="str">
            <v>An Najaf</v>
          </cell>
        </row>
        <row r="2207">
          <cell r="B2207" t="str">
            <v>Kirkūk</v>
          </cell>
        </row>
        <row r="2208">
          <cell r="B2208" t="str">
            <v>Al Başrah</v>
          </cell>
        </row>
        <row r="2209">
          <cell r="B2209" t="str">
            <v>Dihok</v>
          </cell>
        </row>
        <row r="2210">
          <cell r="B2210" t="str">
            <v>Dahūk</v>
          </cell>
        </row>
        <row r="2211">
          <cell r="B2211" t="str">
            <v>Al Qādisīyah</v>
          </cell>
        </row>
        <row r="2212">
          <cell r="B2212" t="str">
            <v>Slêmanî</v>
          </cell>
        </row>
        <row r="2213">
          <cell r="B2213" t="str">
            <v>As Sulaymānīyah</v>
          </cell>
        </row>
        <row r="2214">
          <cell r="B2214" t="str">
            <v>Nīnawá</v>
          </cell>
        </row>
        <row r="2215">
          <cell r="B2215" t="str">
            <v>Baghdād</v>
          </cell>
        </row>
        <row r="2216">
          <cell r="B2216" t="str">
            <v>Maysān</v>
          </cell>
        </row>
        <row r="2217">
          <cell r="B2217" t="str">
            <v>Khūzestān</v>
          </cell>
        </row>
        <row r="2218">
          <cell r="B2218" t="str">
            <v>Kordestān</v>
          </cell>
        </row>
        <row r="2219">
          <cell r="B2219" t="str">
            <v>Gīlān</v>
          </cell>
        </row>
        <row r="2220">
          <cell r="B2220" t="str">
            <v>Yazd</v>
          </cell>
        </row>
        <row r="2221">
          <cell r="B2221" t="str">
            <v>Āz̄ārbāyjān-e Shārqī</v>
          </cell>
        </row>
        <row r="2222">
          <cell r="B2222" t="str">
            <v>Sīstān va Balūchestān</v>
          </cell>
        </row>
        <row r="2223">
          <cell r="B2223" t="str">
            <v>Lorestān</v>
          </cell>
        </row>
        <row r="2224">
          <cell r="B2224" t="str">
            <v>Māzandarān</v>
          </cell>
        </row>
        <row r="2225">
          <cell r="B2225" t="str">
            <v>Qom</v>
          </cell>
        </row>
        <row r="2226">
          <cell r="B2226" t="str">
            <v>Īlām</v>
          </cell>
        </row>
        <row r="2227">
          <cell r="B2227" t="str">
            <v>Kermānshāh</v>
          </cell>
        </row>
        <row r="2228">
          <cell r="B2228" t="str">
            <v>Kohgīlūyeh va Bowyer Aḩmad</v>
          </cell>
        </row>
        <row r="2229">
          <cell r="B2229" t="str">
            <v>Qazvīn</v>
          </cell>
        </row>
        <row r="2230">
          <cell r="B2230" t="str">
            <v>Semnān</v>
          </cell>
        </row>
        <row r="2231">
          <cell r="B2231" t="str">
            <v>Fārs</v>
          </cell>
        </row>
        <row r="2232">
          <cell r="B2232" t="str">
            <v>Markazī</v>
          </cell>
        </row>
        <row r="2233">
          <cell r="B2233" t="str">
            <v>Hamadān</v>
          </cell>
        </row>
        <row r="2234">
          <cell r="B2234" t="str">
            <v>Būshehr</v>
          </cell>
        </row>
        <row r="2235">
          <cell r="B2235" t="str">
            <v>Golestān</v>
          </cell>
        </row>
        <row r="2236">
          <cell r="B2236" t="str">
            <v>Khorāsān-e Raẕavī</v>
          </cell>
        </row>
        <row r="2237">
          <cell r="B2237" t="str">
            <v>Alborz</v>
          </cell>
        </row>
        <row r="2238">
          <cell r="B2238" t="str">
            <v>Āz̄ārbāyjān-e Ghārbī</v>
          </cell>
        </row>
        <row r="2239">
          <cell r="B2239" t="str">
            <v>Eşfahān</v>
          </cell>
        </row>
        <row r="2240">
          <cell r="B2240" t="str">
            <v>Tehrān</v>
          </cell>
        </row>
        <row r="2241">
          <cell r="B2241" t="str">
            <v>Zanjān</v>
          </cell>
        </row>
        <row r="2242">
          <cell r="B2242" t="str">
            <v>Kermān</v>
          </cell>
        </row>
        <row r="2243">
          <cell r="B2243" t="str">
            <v>Hormozgān</v>
          </cell>
        </row>
        <row r="2244">
          <cell r="B2244" t="str">
            <v>Khorāsān-e Jonūbī</v>
          </cell>
        </row>
        <row r="2245">
          <cell r="B2245" t="str">
            <v>Khorāsān-e Shomālī</v>
          </cell>
        </row>
        <row r="2246">
          <cell r="B2246" t="str">
            <v>Ardabīl</v>
          </cell>
        </row>
        <row r="2247">
          <cell r="B2247" t="str">
            <v>Chahār Maḩāl va Bakhtīārī</v>
          </cell>
        </row>
        <row r="2248">
          <cell r="B2248" t="str">
            <v>Vestfirðir</v>
          </cell>
        </row>
        <row r="2249">
          <cell r="B2249" t="str">
            <v>Suðurnes</v>
          </cell>
        </row>
        <row r="2250">
          <cell r="B2250" t="str">
            <v>Austurland</v>
          </cell>
        </row>
        <row r="2251">
          <cell r="B2251" t="str">
            <v>Höfuðborgarsvæði</v>
          </cell>
        </row>
        <row r="2252">
          <cell r="B2252" t="str">
            <v>Norðurland vestra</v>
          </cell>
        </row>
        <row r="2253">
          <cell r="B2253" t="str">
            <v>Norðurland eystra</v>
          </cell>
        </row>
        <row r="2254">
          <cell r="B2254" t="str">
            <v>Vesturland</v>
          </cell>
        </row>
        <row r="2255">
          <cell r="B2255" t="str">
            <v>Suðurland</v>
          </cell>
        </row>
        <row r="2256">
          <cell r="B2256" t="str">
            <v>Molise</v>
          </cell>
        </row>
        <row r="2257">
          <cell r="B2257" t="str">
            <v>Isernia</v>
          </cell>
        </row>
        <row r="2258">
          <cell r="B2258" t="str">
            <v>Campobasso</v>
          </cell>
        </row>
        <row r="2259">
          <cell r="B2259" t="str">
            <v>Valle d'Aosta</v>
          </cell>
        </row>
        <row r="2260">
          <cell r="B2260" t="str">
            <v>Val d'Aoste</v>
          </cell>
        </row>
        <row r="2261">
          <cell r="B2261" t="str">
            <v>Aosta</v>
          </cell>
        </row>
        <row r="2262">
          <cell r="B2262" t="str">
            <v>Aoste</v>
          </cell>
        </row>
        <row r="2263">
          <cell r="B2263" t="str">
            <v>Lombardia</v>
          </cell>
        </row>
        <row r="2264">
          <cell r="B2264" t="str">
            <v>Cremona</v>
          </cell>
        </row>
        <row r="2265">
          <cell r="B2265" t="str">
            <v>Lecco</v>
          </cell>
        </row>
        <row r="2266">
          <cell r="B2266" t="str">
            <v>Brescia</v>
          </cell>
        </row>
        <row r="2267">
          <cell r="B2267" t="str">
            <v>Sondrio</v>
          </cell>
        </row>
        <row r="2268">
          <cell r="B2268" t="str">
            <v>Mantova</v>
          </cell>
        </row>
        <row r="2269">
          <cell r="B2269" t="str">
            <v>Bergamo</v>
          </cell>
        </row>
        <row r="2270">
          <cell r="B2270" t="str">
            <v>Varese</v>
          </cell>
        </row>
        <row r="2271">
          <cell r="B2271" t="str">
            <v>Como</v>
          </cell>
        </row>
        <row r="2272">
          <cell r="B2272" t="str">
            <v>Lodi</v>
          </cell>
        </row>
        <row r="2273">
          <cell r="B2273" t="str">
            <v>Milano</v>
          </cell>
        </row>
        <row r="2274">
          <cell r="B2274" t="str">
            <v>Pavia</v>
          </cell>
        </row>
        <row r="2275">
          <cell r="B2275" t="str">
            <v>Monza e Brianza</v>
          </cell>
        </row>
        <row r="2276">
          <cell r="B2276" t="str">
            <v>Friuli-Venezia Giulia</v>
          </cell>
        </row>
        <row r="2277">
          <cell r="B2277" t="str">
            <v>Trieste</v>
          </cell>
        </row>
        <row r="2278">
          <cell r="B2278" t="str">
            <v>Udine</v>
          </cell>
        </row>
        <row r="2279">
          <cell r="B2279" t="str">
            <v>Pordenone</v>
          </cell>
        </row>
        <row r="2280">
          <cell r="B2280" t="str">
            <v>Gorizia</v>
          </cell>
        </row>
        <row r="2281">
          <cell r="B2281" t="str">
            <v>Veneto</v>
          </cell>
        </row>
        <row r="2282">
          <cell r="B2282" t="str">
            <v>Padova</v>
          </cell>
        </row>
        <row r="2283">
          <cell r="B2283" t="str">
            <v>Rovigo</v>
          </cell>
        </row>
        <row r="2284">
          <cell r="B2284" t="str">
            <v>Belluno</v>
          </cell>
        </row>
        <row r="2285">
          <cell r="B2285" t="str">
            <v>Treviso</v>
          </cell>
        </row>
        <row r="2286">
          <cell r="B2286" t="str">
            <v>Verona</v>
          </cell>
        </row>
        <row r="2287">
          <cell r="B2287" t="str">
            <v>Venezia</v>
          </cell>
        </row>
        <row r="2288">
          <cell r="B2288" t="str">
            <v>Vicenza</v>
          </cell>
        </row>
        <row r="2289">
          <cell r="B2289" t="str">
            <v>Liguria</v>
          </cell>
        </row>
        <row r="2290">
          <cell r="B2290" t="str">
            <v>La Spezia</v>
          </cell>
        </row>
        <row r="2291">
          <cell r="B2291" t="str">
            <v>Savona</v>
          </cell>
        </row>
        <row r="2292">
          <cell r="B2292" t="str">
            <v>Genova</v>
          </cell>
        </row>
        <row r="2293">
          <cell r="B2293" t="str">
            <v>Imperia</v>
          </cell>
        </row>
        <row r="2294">
          <cell r="B2294" t="str">
            <v>Emilia-Romagna</v>
          </cell>
        </row>
        <row r="2295">
          <cell r="B2295" t="str">
            <v>Forlì-Cesena</v>
          </cell>
        </row>
        <row r="2296">
          <cell r="B2296" t="str">
            <v>Ferrara</v>
          </cell>
        </row>
        <row r="2297">
          <cell r="B2297" t="str">
            <v>Piacenza</v>
          </cell>
        </row>
        <row r="2298">
          <cell r="B2298" t="str">
            <v>Ravenna</v>
          </cell>
        </row>
        <row r="2299">
          <cell r="B2299" t="str">
            <v>Bologna</v>
          </cell>
        </row>
        <row r="2300">
          <cell r="B2300" t="str">
            <v>Modena</v>
          </cell>
        </row>
        <row r="2301">
          <cell r="B2301" t="str">
            <v>Rimini</v>
          </cell>
        </row>
        <row r="2302">
          <cell r="B2302" t="str">
            <v>Parma</v>
          </cell>
        </row>
        <row r="2303">
          <cell r="B2303" t="str">
            <v>Reggio Emilia</v>
          </cell>
        </row>
        <row r="2304">
          <cell r="B2304" t="str">
            <v>Basilicata</v>
          </cell>
        </row>
        <row r="2305">
          <cell r="B2305" t="str">
            <v>Matera</v>
          </cell>
        </row>
        <row r="2306">
          <cell r="B2306" t="str">
            <v>Potenza</v>
          </cell>
        </row>
        <row r="2307">
          <cell r="B2307" t="str">
            <v>Sicilia</v>
          </cell>
        </row>
        <row r="2308">
          <cell r="B2308" t="str">
            <v>Agrigento</v>
          </cell>
        </row>
        <row r="2309">
          <cell r="B2309" t="str">
            <v>Palermo</v>
          </cell>
        </row>
        <row r="2310">
          <cell r="B2310" t="str">
            <v>Trapani</v>
          </cell>
        </row>
        <row r="2311">
          <cell r="B2311" t="str">
            <v>Caltanissetta</v>
          </cell>
        </row>
        <row r="2312">
          <cell r="B2312" t="str">
            <v>Ragusa</v>
          </cell>
        </row>
        <row r="2313">
          <cell r="B2313" t="str">
            <v>Siracusa</v>
          </cell>
        </row>
        <row r="2314">
          <cell r="B2314" t="str">
            <v>Enna</v>
          </cell>
        </row>
        <row r="2315">
          <cell r="B2315" t="str">
            <v>Messina</v>
          </cell>
        </row>
        <row r="2316">
          <cell r="B2316" t="str">
            <v>Catania</v>
          </cell>
        </row>
        <row r="2317">
          <cell r="B2317" t="str">
            <v>Sardegna</v>
          </cell>
        </row>
        <row r="2318">
          <cell r="B2318" t="str">
            <v>Cagliari</v>
          </cell>
        </row>
        <row r="2319">
          <cell r="B2319" t="str">
            <v>Carbonia-Iglesias</v>
          </cell>
        </row>
        <row r="2320">
          <cell r="B2320" t="str">
            <v>Ogliastra</v>
          </cell>
        </row>
        <row r="2321">
          <cell r="B2321" t="str">
            <v>Oristano</v>
          </cell>
        </row>
        <row r="2322">
          <cell r="B2322" t="str">
            <v>Olbia-Tempio</v>
          </cell>
        </row>
        <row r="2323">
          <cell r="B2323" t="str">
            <v>Medio Campidano</v>
          </cell>
        </row>
        <row r="2324">
          <cell r="B2324" t="str">
            <v>Sassari</v>
          </cell>
        </row>
        <row r="2325">
          <cell r="B2325" t="str">
            <v>Nuoro</v>
          </cell>
        </row>
        <row r="2326">
          <cell r="B2326" t="str">
            <v>Umbria</v>
          </cell>
        </row>
        <row r="2327">
          <cell r="B2327" t="str">
            <v>Perugia</v>
          </cell>
        </row>
        <row r="2328">
          <cell r="B2328" t="str">
            <v>Terni</v>
          </cell>
        </row>
        <row r="2329">
          <cell r="B2329" t="str">
            <v>Campania</v>
          </cell>
        </row>
        <row r="2330">
          <cell r="B2330" t="str">
            <v>Napoli</v>
          </cell>
        </row>
        <row r="2331">
          <cell r="B2331" t="str">
            <v>Avellino</v>
          </cell>
        </row>
        <row r="2332">
          <cell r="B2332" t="str">
            <v>Benevento</v>
          </cell>
        </row>
        <row r="2333">
          <cell r="B2333" t="str">
            <v>Salerno</v>
          </cell>
        </row>
        <row r="2334">
          <cell r="B2334" t="str">
            <v>Caserta</v>
          </cell>
        </row>
        <row r="2335">
          <cell r="B2335" t="str">
            <v>Trentino-Südtirol</v>
          </cell>
        </row>
        <row r="2336">
          <cell r="B2336" t="str">
            <v>Trentino-Alto Adige</v>
          </cell>
        </row>
        <row r="2337">
          <cell r="B2337" t="str">
            <v>Trento</v>
          </cell>
        </row>
        <row r="2338">
          <cell r="B2338" t="str">
            <v>Bolzano</v>
          </cell>
        </row>
        <row r="2339">
          <cell r="B2339" t="str">
            <v>Bozen</v>
          </cell>
        </row>
        <row r="2340">
          <cell r="B2340" t="str">
            <v>Lazio</v>
          </cell>
        </row>
        <row r="2341">
          <cell r="B2341" t="str">
            <v>Frosinone</v>
          </cell>
        </row>
        <row r="2342">
          <cell r="B2342" t="str">
            <v>Rieti</v>
          </cell>
        </row>
        <row r="2343">
          <cell r="B2343" t="str">
            <v>Roma</v>
          </cell>
        </row>
        <row r="2344">
          <cell r="B2344" t="str">
            <v>Viterbo</v>
          </cell>
        </row>
        <row r="2345">
          <cell r="B2345" t="str">
            <v>Latina</v>
          </cell>
        </row>
        <row r="2346">
          <cell r="B2346" t="str">
            <v>Toscana</v>
          </cell>
        </row>
        <row r="2347">
          <cell r="B2347" t="str">
            <v>Prato</v>
          </cell>
        </row>
        <row r="2348">
          <cell r="B2348" t="str">
            <v>Pistoia</v>
          </cell>
        </row>
        <row r="2349">
          <cell r="B2349" t="str">
            <v>Lucca</v>
          </cell>
        </row>
        <row r="2350">
          <cell r="B2350" t="str">
            <v>Siena</v>
          </cell>
        </row>
        <row r="2351">
          <cell r="B2351" t="str">
            <v>Massa-Carrara</v>
          </cell>
        </row>
        <row r="2352">
          <cell r="B2352" t="str">
            <v>Pisa</v>
          </cell>
        </row>
        <row r="2353">
          <cell r="B2353" t="str">
            <v>Firenze</v>
          </cell>
        </row>
        <row r="2354">
          <cell r="B2354" t="str">
            <v>Arezzo</v>
          </cell>
        </row>
        <row r="2355">
          <cell r="B2355" t="str">
            <v>Livorno</v>
          </cell>
        </row>
        <row r="2356">
          <cell r="B2356" t="str">
            <v>Grosseto</v>
          </cell>
        </row>
        <row r="2357">
          <cell r="B2357" t="str">
            <v>Puglia</v>
          </cell>
        </row>
        <row r="2358">
          <cell r="B2358" t="str">
            <v>Barletta-Andria-Trani</v>
          </cell>
        </row>
        <row r="2359">
          <cell r="B2359" t="str">
            <v>Foggia</v>
          </cell>
        </row>
        <row r="2360">
          <cell r="B2360" t="str">
            <v>Lecce</v>
          </cell>
        </row>
        <row r="2361">
          <cell r="B2361" t="str">
            <v>Bari</v>
          </cell>
        </row>
        <row r="2362">
          <cell r="B2362" t="str">
            <v>Brindisi</v>
          </cell>
        </row>
        <row r="2363">
          <cell r="B2363" t="str">
            <v>Taranto</v>
          </cell>
        </row>
        <row r="2364">
          <cell r="B2364" t="str">
            <v>Calabria</v>
          </cell>
        </row>
        <row r="2365">
          <cell r="B2365" t="str">
            <v>Reggio Calabria</v>
          </cell>
        </row>
        <row r="2366">
          <cell r="B2366" t="str">
            <v>Vibo Valentia</v>
          </cell>
        </row>
        <row r="2367">
          <cell r="B2367" t="str">
            <v>Cosenza</v>
          </cell>
        </row>
        <row r="2368">
          <cell r="B2368" t="str">
            <v>Catanzaro</v>
          </cell>
        </row>
        <row r="2369">
          <cell r="B2369" t="str">
            <v>Crotone</v>
          </cell>
        </row>
        <row r="2370">
          <cell r="B2370" t="str">
            <v>Piemonte</v>
          </cell>
        </row>
        <row r="2371">
          <cell r="B2371" t="str">
            <v>Vercelli</v>
          </cell>
        </row>
        <row r="2372">
          <cell r="B2372" t="str">
            <v>Biella</v>
          </cell>
        </row>
        <row r="2373">
          <cell r="B2373" t="str">
            <v>Novara</v>
          </cell>
        </row>
        <row r="2374">
          <cell r="B2374" t="str">
            <v>Verbano-Cusio-Ossola</v>
          </cell>
        </row>
        <row r="2375">
          <cell r="B2375" t="str">
            <v>Torino</v>
          </cell>
        </row>
        <row r="2376">
          <cell r="B2376" t="str">
            <v>Alessandria</v>
          </cell>
        </row>
        <row r="2377">
          <cell r="B2377" t="str">
            <v>Asti</v>
          </cell>
        </row>
        <row r="2378">
          <cell r="B2378" t="str">
            <v>Cuneo</v>
          </cell>
        </row>
        <row r="2379">
          <cell r="B2379" t="str">
            <v>Marche</v>
          </cell>
        </row>
        <row r="2380">
          <cell r="B2380" t="str">
            <v>Fermo</v>
          </cell>
        </row>
        <row r="2381">
          <cell r="B2381" t="str">
            <v>Ascoli Piceno</v>
          </cell>
        </row>
        <row r="2382">
          <cell r="B2382" t="str">
            <v>Ancona</v>
          </cell>
        </row>
        <row r="2383">
          <cell r="B2383" t="str">
            <v>Macerata</v>
          </cell>
        </row>
        <row r="2384">
          <cell r="B2384" t="str">
            <v>Pesaro e Urbino</v>
          </cell>
        </row>
        <row r="2385">
          <cell r="B2385" t="str">
            <v>Abruzzo</v>
          </cell>
        </row>
        <row r="2386">
          <cell r="B2386" t="str">
            <v>Pescara</v>
          </cell>
        </row>
        <row r="2387">
          <cell r="B2387" t="str">
            <v>L'Aquila</v>
          </cell>
        </row>
        <row r="2388">
          <cell r="B2388" t="str">
            <v>Chieti</v>
          </cell>
        </row>
        <row r="2389">
          <cell r="B2389" t="str">
            <v>Teramo</v>
          </cell>
        </row>
        <row r="2390">
          <cell r="B2390" t="str">
            <v>Saint Ann</v>
          </cell>
        </row>
        <row r="2391">
          <cell r="B2391" t="str">
            <v>Clarendon</v>
          </cell>
        </row>
        <row r="2392">
          <cell r="B2392" t="str">
            <v>Kingston</v>
          </cell>
        </row>
        <row r="2393">
          <cell r="B2393" t="str">
            <v>Manchester</v>
          </cell>
        </row>
        <row r="2394">
          <cell r="B2394" t="str">
            <v>Saint Catherine</v>
          </cell>
        </row>
        <row r="2395">
          <cell r="B2395" t="str">
            <v>Westmoreland</v>
          </cell>
        </row>
        <row r="2396">
          <cell r="B2396" t="str">
            <v>Saint Elizabeth</v>
          </cell>
        </row>
        <row r="2397">
          <cell r="B2397" t="str">
            <v>Trelawny</v>
          </cell>
        </row>
        <row r="2398">
          <cell r="B2398" t="str">
            <v>Saint Andrew</v>
          </cell>
        </row>
        <row r="2399">
          <cell r="B2399" t="str">
            <v>Saint Thomas</v>
          </cell>
        </row>
        <row r="2400">
          <cell r="B2400" t="str">
            <v>Saint James</v>
          </cell>
        </row>
        <row r="2401">
          <cell r="B2401" t="str">
            <v>Hanover</v>
          </cell>
        </row>
        <row r="2402">
          <cell r="B2402" t="str">
            <v>Portland</v>
          </cell>
        </row>
        <row r="2403">
          <cell r="B2403" t="str">
            <v>Saint Mary</v>
          </cell>
        </row>
        <row r="2404">
          <cell r="B2404" t="str">
            <v>Al ‘Aqabah</v>
          </cell>
        </row>
        <row r="2405">
          <cell r="B2405" t="str">
            <v>Az Zarqā’</v>
          </cell>
        </row>
        <row r="2406">
          <cell r="B2406" t="str">
            <v>Irbid</v>
          </cell>
        </row>
        <row r="2407">
          <cell r="B2407" t="str">
            <v>Ma‘ān</v>
          </cell>
        </row>
        <row r="2408">
          <cell r="B2408" t="str">
            <v>‘Ajlūn</v>
          </cell>
        </row>
        <row r="2409">
          <cell r="B2409" t="str">
            <v>Al Mafraq</v>
          </cell>
        </row>
        <row r="2410">
          <cell r="B2410" t="str">
            <v>Al ‘A̅şimah</v>
          </cell>
        </row>
        <row r="2411">
          <cell r="B2411" t="str">
            <v>Aţ Ţafīlah</v>
          </cell>
        </row>
        <row r="2412">
          <cell r="B2412" t="str">
            <v>Jarash</v>
          </cell>
        </row>
        <row r="2413">
          <cell r="B2413" t="str">
            <v>Al Karak</v>
          </cell>
        </row>
        <row r="2414">
          <cell r="B2414" t="str">
            <v>Al Balqā’</v>
          </cell>
        </row>
        <row r="2415">
          <cell r="B2415" t="str">
            <v>Mādabā</v>
          </cell>
        </row>
        <row r="2416">
          <cell r="B2416" t="str">
            <v>Saitama</v>
          </cell>
        </row>
        <row r="2417">
          <cell r="B2417" t="str">
            <v>Toyama</v>
          </cell>
        </row>
        <row r="2418">
          <cell r="B2418" t="str">
            <v>Ishikawa</v>
          </cell>
        </row>
        <row r="2419">
          <cell r="B2419" t="str">
            <v>Isikawa</v>
          </cell>
        </row>
        <row r="2420">
          <cell r="B2420" t="str">
            <v>Yamanasi</v>
          </cell>
        </row>
        <row r="2421">
          <cell r="B2421" t="str">
            <v>Yamanashi</v>
          </cell>
        </row>
        <row r="2422">
          <cell r="B2422" t="str">
            <v>Sizuoka</v>
          </cell>
        </row>
        <row r="2423">
          <cell r="B2423" t="str">
            <v>Shizuoka</v>
          </cell>
        </row>
        <row r="2424">
          <cell r="B2424" t="str">
            <v>Mie</v>
          </cell>
        </row>
        <row r="2425">
          <cell r="B2425" t="str">
            <v>Kyoto</v>
          </cell>
        </row>
        <row r="2426">
          <cell r="B2426" t="str">
            <v>Kyôto</v>
          </cell>
        </row>
        <row r="2427">
          <cell r="B2427" t="str">
            <v>Shimane</v>
          </cell>
        </row>
        <row r="2428">
          <cell r="B2428" t="str">
            <v>Simane</v>
          </cell>
        </row>
        <row r="2429">
          <cell r="B2429" t="str">
            <v>Tokusima</v>
          </cell>
        </row>
        <row r="2430">
          <cell r="B2430" t="str">
            <v>Tokushima</v>
          </cell>
        </row>
        <row r="2431">
          <cell r="B2431" t="str">
            <v>Oita</v>
          </cell>
        </row>
        <row r="2432">
          <cell r="B2432" t="str">
            <v>Ôita</v>
          </cell>
        </row>
        <row r="2433">
          <cell r="B2433" t="str">
            <v>Iwate</v>
          </cell>
        </row>
        <row r="2434">
          <cell r="B2434" t="str">
            <v>Shiga</v>
          </cell>
        </row>
        <row r="2435">
          <cell r="B2435" t="str">
            <v>Siga</v>
          </cell>
        </row>
        <row r="2436">
          <cell r="B2436" t="str">
            <v>Hyogo</v>
          </cell>
        </row>
        <row r="2437">
          <cell r="B2437" t="str">
            <v>Hyôgo</v>
          </cell>
        </row>
        <row r="2438">
          <cell r="B2438" t="str">
            <v>Saga</v>
          </cell>
        </row>
        <row r="2439">
          <cell r="B2439" t="str">
            <v>Gunma</v>
          </cell>
        </row>
        <row r="2440">
          <cell r="B2440" t="str">
            <v>Tiba</v>
          </cell>
        </row>
        <row r="2441">
          <cell r="B2441" t="str">
            <v>Chiba</v>
          </cell>
        </row>
        <row r="2442">
          <cell r="B2442" t="str">
            <v>Kanagawa</v>
          </cell>
        </row>
        <row r="2443">
          <cell r="B2443" t="str">
            <v>Kochi</v>
          </cell>
        </row>
        <row r="2444">
          <cell r="B2444" t="str">
            <v>Kôti</v>
          </cell>
        </row>
        <row r="2445">
          <cell r="B2445" t="str">
            <v>Miyazaki</v>
          </cell>
        </row>
        <row r="2446">
          <cell r="B2446" t="str">
            <v>Nagano</v>
          </cell>
        </row>
        <row r="2447">
          <cell r="B2447" t="str">
            <v>Tottori</v>
          </cell>
        </row>
        <row r="2448">
          <cell r="B2448" t="str">
            <v>Ehime</v>
          </cell>
        </row>
        <row r="2449">
          <cell r="B2449" t="str">
            <v>Hukuoka</v>
          </cell>
        </row>
        <row r="2450">
          <cell r="B2450" t="str">
            <v>Fukuoka</v>
          </cell>
        </row>
        <row r="2451">
          <cell r="B2451" t="str">
            <v>Nagasaki</v>
          </cell>
        </row>
        <row r="2452">
          <cell r="B2452" t="str">
            <v>Aomori</v>
          </cell>
        </row>
        <row r="2453">
          <cell r="B2453" t="str">
            <v>Hukusima</v>
          </cell>
        </row>
        <row r="2454">
          <cell r="B2454" t="str">
            <v>Fukushima</v>
          </cell>
        </row>
        <row r="2455">
          <cell r="B2455" t="str">
            <v>Totigi</v>
          </cell>
        </row>
        <row r="2456">
          <cell r="B2456" t="str">
            <v>Tochigi</v>
          </cell>
        </row>
        <row r="2457">
          <cell r="B2457" t="str">
            <v>Fukui</v>
          </cell>
        </row>
        <row r="2458">
          <cell r="B2458" t="str">
            <v>Hukui</v>
          </cell>
        </row>
        <row r="2459">
          <cell r="B2459" t="str">
            <v>Gihu</v>
          </cell>
        </row>
        <row r="2460">
          <cell r="B2460" t="str">
            <v>Gifu</v>
          </cell>
        </row>
        <row r="2461">
          <cell r="B2461" t="str">
            <v>Hiroshima</v>
          </cell>
        </row>
        <row r="2462">
          <cell r="B2462" t="str">
            <v>Hirosima</v>
          </cell>
        </row>
        <row r="2463">
          <cell r="B2463" t="str">
            <v>Yamaguchi</v>
          </cell>
        </row>
        <row r="2464">
          <cell r="B2464" t="str">
            <v>Yamaguti</v>
          </cell>
        </row>
        <row r="2465">
          <cell r="B2465" t="str">
            <v>Kumamoto</v>
          </cell>
        </row>
        <row r="2466">
          <cell r="B2466" t="str">
            <v>Kagosima</v>
          </cell>
        </row>
        <row r="2467">
          <cell r="B2467" t="str">
            <v>Kagoshima</v>
          </cell>
        </row>
        <row r="2468">
          <cell r="B2468" t="str">
            <v>Okinawa</v>
          </cell>
        </row>
        <row r="2469">
          <cell r="B2469" t="str">
            <v>Hokkaido</v>
          </cell>
        </row>
        <row r="2470">
          <cell r="B2470" t="str">
            <v>Hokkaidô</v>
          </cell>
        </row>
        <row r="2471">
          <cell r="B2471" t="str">
            <v>Akita</v>
          </cell>
        </row>
        <row r="2472">
          <cell r="B2472" t="str">
            <v>Tôkyô</v>
          </cell>
        </row>
        <row r="2473">
          <cell r="B2473" t="str">
            <v>Tokyo</v>
          </cell>
        </row>
        <row r="2474">
          <cell r="B2474" t="str">
            <v>Aiti</v>
          </cell>
        </row>
        <row r="2475">
          <cell r="B2475" t="str">
            <v>Aichi</v>
          </cell>
        </row>
        <row r="2476">
          <cell r="B2476" t="str">
            <v>Nara</v>
          </cell>
        </row>
        <row r="2477">
          <cell r="B2477" t="str">
            <v>Wakayama</v>
          </cell>
        </row>
        <row r="2478">
          <cell r="B2478" t="str">
            <v>Okayama</v>
          </cell>
        </row>
        <row r="2479">
          <cell r="B2479" t="str">
            <v>Kagawa</v>
          </cell>
        </row>
        <row r="2480">
          <cell r="B2480" t="str">
            <v>Miyagi</v>
          </cell>
        </row>
        <row r="2481">
          <cell r="B2481" t="str">
            <v>Yamagata</v>
          </cell>
        </row>
        <row r="2482">
          <cell r="B2482" t="str">
            <v>Ibaraki</v>
          </cell>
        </row>
        <row r="2483">
          <cell r="B2483" t="str">
            <v>Niigata</v>
          </cell>
        </row>
        <row r="2484">
          <cell r="B2484" t="str">
            <v>Osaka</v>
          </cell>
        </row>
        <row r="2485">
          <cell r="B2485" t="str">
            <v>Ôsaka</v>
          </cell>
        </row>
        <row r="2486">
          <cell r="B2486" t="str">
            <v>Baringo</v>
          </cell>
        </row>
        <row r="2487">
          <cell r="B2487" t="str">
            <v>Bomet</v>
          </cell>
        </row>
        <row r="2488">
          <cell r="B2488" t="str">
            <v>Bungoma</v>
          </cell>
        </row>
        <row r="2489">
          <cell r="B2489" t="str">
            <v>Busia</v>
          </cell>
        </row>
        <row r="2490">
          <cell r="B2490" t="str">
            <v>Elgeyo/Marakwet</v>
          </cell>
        </row>
        <row r="2491">
          <cell r="B2491" t="str">
            <v>Embu</v>
          </cell>
        </row>
        <row r="2492">
          <cell r="B2492" t="str">
            <v>Garissa</v>
          </cell>
        </row>
        <row r="2493">
          <cell r="B2493" t="str">
            <v>Homa Bay</v>
          </cell>
        </row>
        <row r="2494">
          <cell r="B2494" t="str">
            <v>Isiolo</v>
          </cell>
        </row>
        <row r="2495">
          <cell r="B2495" t="str">
            <v>Kajiado</v>
          </cell>
        </row>
        <row r="2496">
          <cell r="B2496" t="str">
            <v>Kakamega</v>
          </cell>
        </row>
        <row r="2497">
          <cell r="B2497" t="str">
            <v>Kericho</v>
          </cell>
        </row>
        <row r="2498">
          <cell r="B2498" t="str">
            <v>Kiambu</v>
          </cell>
        </row>
        <row r="2499">
          <cell r="B2499" t="str">
            <v>Kilifi</v>
          </cell>
        </row>
        <row r="2500">
          <cell r="B2500" t="str">
            <v>Kirinyaga</v>
          </cell>
        </row>
        <row r="2501">
          <cell r="B2501" t="str">
            <v>Kisii</v>
          </cell>
        </row>
        <row r="2502">
          <cell r="B2502" t="str">
            <v>Kisumu</v>
          </cell>
        </row>
        <row r="2503">
          <cell r="B2503" t="str">
            <v>Kitui</v>
          </cell>
        </row>
        <row r="2504">
          <cell r="B2504" t="str">
            <v>Kwale</v>
          </cell>
        </row>
        <row r="2505">
          <cell r="B2505" t="str">
            <v>Laikipia</v>
          </cell>
        </row>
        <row r="2506">
          <cell r="B2506" t="str">
            <v>Lamu</v>
          </cell>
        </row>
        <row r="2507">
          <cell r="B2507" t="str">
            <v>Machakos</v>
          </cell>
        </row>
        <row r="2508">
          <cell r="B2508" t="str">
            <v>Makueni</v>
          </cell>
        </row>
        <row r="2509">
          <cell r="B2509" t="str">
            <v>Mandera</v>
          </cell>
        </row>
        <row r="2510">
          <cell r="B2510" t="str">
            <v>Marsabit</v>
          </cell>
        </row>
        <row r="2511">
          <cell r="B2511" t="str">
            <v>Meru</v>
          </cell>
        </row>
        <row r="2512">
          <cell r="B2512" t="str">
            <v>Migori</v>
          </cell>
        </row>
        <row r="2513">
          <cell r="B2513" t="str">
            <v>Mombasa</v>
          </cell>
        </row>
        <row r="2514">
          <cell r="B2514" t="str">
            <v>Murang'a</v>
          </cell>
        </row>
        <row r="2515">
          <cell r="B2515" t="str">
            <v>Nairobi City</v>
          </cell>
        </row>
        <row r="2516">
          <cell r="B2516" t="str">
            <v>Nakuru</v>
          </cell>
        </row>
        <row r="2517">
          <cell r="B2517" t="str">
            <v>Nandi</v>
          </cell>
        </row>
        <row r="2518">
          <cell r="B2518" t="str">
            <v>Narok</v>
          </cell>
        </row>
        <row r="2519">
          <cell r="B2519" t="str">
            <v>Nyamira</v>
          </cell>
        </row>
        <row r="2520">
          <cell r="B2520" t="str">
            <v>Nyandarua</v>
          </cell>
        </row>
        <row r="2521">
          <cell r="B2521" t="str">
            <v>Nyeri</v>
          </cell>
        </row>
        <row r="2522">
          <cell r="B2522" t="str">
            <v>Samburu</v>
          </cell>
        </row>
        <row r="2523">
          <cell r="B2523" t="str">
            <v>Siaya</v>
          </cell>
        </row>
        <row r="2524">
          <cell r="B2524" t="str">
            <v>Taita/Taveta</v>
          </cell>
        </row>
        <row r="2525">
          <cell r="B2525" t="str">
            <v>Tana River</v>
          </cell>
        </row>
        <row r="2526">
          <cell r="B2526" t="str">
            <v>Tharaka-Nithi</v>
          </cell>
        </row>
        <row r="2527">
          <cell r="B2527" t="str">
            <v>Trans Nzoia</v>
          </cell>
        </row>
        <row r="2528">
          <cell r="B2528" t="str">
            <v>Turkana</v>
          </cell>
        </row>
        <row r="2529">
          <cell r="B2529" t="str">
            <v>Uasin Gishu</v>
          </cell>
        </row>
        <row r="2530">
          <cell r="B2530" t="str">
            <v>Vihiga</v>
          </cell>
        </row>
        <row r="2531">
          <cell r="B2531" t="str">
            <v>Wajir</v>
          </cell>
        </row>
        <row r="2532">
          <cell r="B2532" t="str">
            <v>West Pokot</v>
          </cell>
        </row>
        <row r="2533">
          <cell r="B2533" t="str">
            <v>Narynskaja oblast'</v>
          </cell>
        </row>
        <row r="2534">
          <cell r="B2534" t="str">
            <v>Narynskaya oblast'</v>
          </cell>
        </row>
        <row r="2535">
          <cell r="B2535" t="str">
            <v>Naryn</v>
          </cell>
        </row>
        <row r="2536">
          <cell r="B2536" t="str">
            <v>Issyk-Kul'skaya oblast'</v>
          </cell>
        </row>
        <row r="2537">
          <cell r="B2537" t="str">
            <v>Issyk-Kul'skaja oblast'</v>
          </cell>
        </row>
        <row r="2538">
          <cell r="B2538" t="str">
            <v>Ysyk-Köl</v>
          </cell>
        </row>
        <row r="2539">
          <cell r="B2539" t="str">
            <v>Ošskaja oblast'</v>
          </cell>
        </row>
        <row r="2540">
          <cell r="B2540" t="str">
            <v>Osh</v>
          </cell>
        </row>
        <row r="2541">
          <cell r="B2541" t="str">
            <v>Oshskaya oblast'</v>
          </cell>
        </row>
        <row r="2542">
          <cell r="B2542" t="str">
            <v>Talasskaja oblast'</v>
          </cell>
        </row>
        <row r="2543">
          <cell r="B2543" t="str">
            <v>Talasskaya oblast'</v>
          </cell>
        </row>
        <row r="2544">
          <cell r="B2544" t="str">
            <v>Talas</v>
          </cell>
        </row>
        <row r="2545">
          <cell r="B2545" t="str">
            <v>Batkenskaya oblast'</v>
          </cell>
        </row>
        <row r="2546">
          <cell r="B2546" t="str">
            <v>Batken</v>
          </cell>
        </row>
        <row r="2547">
          <cell r="B2547" t="str">
            <v>Batkenskaja oblast'</v>
          </cell>
        </row>
        <row r="2548">
          <cell r="B2548" t="str">
            <v>Osh</v>
          </cell>
        </row>
        <row r="2549">
          <cell r="B2549" t="str">
            <v>Gorod Osh</v>
          </cell>
        </row>
        <row r="2550">
          <cell r="B2550" t="str">
            <v>Gorod Oš</v>
          </cell>
        </row>
        <row r="2551">
          <cell r="B2551" t="str">
            <v>Gorod Biškek</v>
          </cell>
        </row>
        <row r="2552">
          <cell r="B2552" t="str">
            <v>Gorod Bishkek</v>
          </cell>
        </row>
        <row r="2553">
          <cell r="B2553" t="str">
            <v>Bishkek</v>
          </cell>
        </row>
        <row r="2554">
          <cell r="B2554" t="str">
            <v>Džalal-Abadskaja oblast'</v>
          </cell>
        </row>
        <row r="2555">
          <cell r="B2555" t="str">
            <v>Jalal-Abad</v>
          </cell>
        </row>
        <row r="2556">
          <cell r="B2556" t="str">
            <v>Dzhalal-Abadskaya oblast'</v>
          </cell>
        </row>
        <row r="2557">
          <cell r="B2557" t="str">
            <v>Čujskaja oblast'</v>
          </cell>
        </row>
        <row r="2558">
          <cell r="B2558" t="str">
            <v>Chüy</v>
          </cell>
        </row>
        <row r="2559">
          <cell r="B2559" t="str">
            <v>Chuyskaya oblast'</v>
          </cell>
        </row>
        <row r="2560">
          <cell r="B2560" t="str">
            <v>Taakaev</v>
          </cell>
        </row>
        <row r="2561">
          <cell r="B2561" t="str">
            <v>Takêv</v>
          </cell>
        </row>
        <row r="2562">
          <cell r="B2562" t="str">
            <v>Pailĭn</v>
          </cell>
        </row>
        <row r="2563">
          <cell r="B2563" t="str">
            <v>Pailin</v>
          </cell>
        </row>
        <row r="2564">
          <cell r="B2564" t="str">
            <v>Krâchéh</v>
          </cell>
        </row>
        <row r="2565">
          <cell r="B2565" t="str">
            <v>Kracheh</v>
          </cell>
        </row>
        <row r="2566">
          <cell r="B2566" t="str">
            <v>Banteay Mean Chey</v>
          </cell>
        </row>
        <row r="2567">
          <cell r="B2567" t="str">
            <v>Bântéay Méanchey</v>
          </cell>
        </row>
        <row r="2568">
          <cell r="B2568" t="str">
            <v>Preăh Sihanouk</v>
          </cell>
        </row>
        <row r="2569">
          <cell r="B2569" t="str">
            <v>Preah Sihanouk</v>
          </cell>
        </row>
        <row r="2570">
          <cell r="B2570" t="str">
            <v>Kaeb</v>
          </cell>
        </row>
        <row r="2571">
          <cell r="B2571" t="str">
            <v>Kêb</v>
          </cell>
        </row>
        <row r="2572">
          <cell r="B2572" t="str">
            <v>Tbong Khmum</v>
          </cell>
        </row>
        <row r="2573">
          <cell r="B2573" t="str">
            <v>Tbong Khmŭm</v>
          </cell>
        </row>
        <row r="2574">
          <cell r="B2574" t="str">
            <v>Rotanak Kiri</v>
          </cell>
        </row>
        <row r="2575">
          <cell r="B2575" t="str">
            <v>Rôtânôkiri</v>
          </cell>
        </row>
        <row r="2576">
          <cell r="B2576" t="str">
            <v>Siem Reab</v>
          </cell>
        </row>
        <row r="2577">
          <cell r="B2577" t="str">
            <v>Siĕmréab</v>
          </cell>
        </row>
        <row r="2578">
          <cell r="B2578" t="str">
            <v>Svay Riĕng</v>
          </cell>
        </row>
        <row r="2579">
          <cell r="B2579" t="str">
            <v>Svaay Rieng</v>
          </cell>
        </row>
        <row r="2580">
          <cell r="B2580" t="str">
            <v>Môndól Kiri</v>
          </cell>
        </row>
        <row r="2581">
          <cell r="B2581" t="str">
            <v>Mondol Kiri</v>
          </cell>
        </row>
        <row r="2582">
          <cell r="B2582" t="str">
            <v>Kampong Chhnang</v>
          </cell>
        </row>
        <row r="2583">
          <cell r="B2583" t="str">
            <v>Kâmpóng Chhnăng</v>
          </cell>
        </row>
        <row r="2584">
          <cell r="B2584" t="str">
            <v>Kâmpóng Thum</v>
          </cell>
        </row>
        <row r="2585">
          <cell r="B2585" t="str">
            <v>Kampong Thum</v>
          </cell>
        </row>
        <row r="2586">
          <cell r="B2586" t="str">
            <v>Baat Dambang</v>
          </cell>
        </row>
        <row r="2587">
          <cell r="B2587" t="str">
            <v>Bătdâmbâng</v>
          </cell>
        </row>
        <row r="2588">
          <cell r="B2588" t="str">
            <v>Kampong Spueu</v>
          </cell>
        </row>
        <row r="2589">
          <cell r="B2589" t="str">
            <v>Kâmpóng Spœ</v>
          </cell>
        </row>
        <row r="2590">
          <cell r="B2590" t="str">
            <v>Kaoh Kong</v>
          </cell>
        </row>
        <row r="2591">
          <cell r="B2591" t="str">
            <v>Kaôh Kŏng</v>
          </cell>
        </row>
        <row r="2592">
          <cell r="B2592" t="str">
            <v>Poŭthĭsăt</v>
          </cell>
        </row>
        <row r="2593">
          <cell r="B2593" t="str">
            <v>Pousaat</v>
          </cell>
        </row>
        <row r="2594">
          <cell r="B2594" t="str">
            <v>Kampong Chaam</v>
          </cell>
        </row>
        <row r="2595">
          <cell r="B2595" t="str">
            <v>Kâmpóng Cham</v>
          </cell>
        </row>
        <row r="2596">
          <cell r="B2596" t="str">
            <v>Kandaal</v>
          </cell>
        </row>
        <row r="2597">
          <cell r="B2597" t="str">
            <v>Kândal</v>
          </cell>
        </row>
        <row r="2598">
          <cell r="B2598" t="str">
            <v>Stoĕng Trêng</v>
          </cell>
        </row>
        <row r="2599">
          <cell r="B2599" t="str">
            <v>Stueng Traeng</v>
          </cell>
        </row>
        <row r="2600">
          <cell r="B2600" t="str">
            <v>Ŏtdâr Méanchey</v>
          </cell>
        </row>
        <row r="2601">
          <cell r="B2601" t="str">
            <v>Otdar Mean Chey</v>
          </cell>
        </row>
        <row r="2602">
          <cell r="B2602" t="str">
            <v>Kampot</v>
          </cell>
        </row>
        <row r="2603">
          <cell r="B2603" t="str">
            <v>Kâmpôt</v>
          </cell>
        </row>
        <row r="2604">
          <cell r="B2604" t="str">
            <v>Phnum Pénh</v>
          </cell>
        </row>
        <row r="2605">
          <cell r="B2605" t="str">
            <v>Phnom Penh</v>
          </cell>
        </row>
        <row r="2606">
          <cell r="B2606" t="str">
            <v>Preăh Vihéar</v>
          </cell>
        </row>
        <row r="2607">
          <cell r="B2607" t="str">
            <v>Preah Vihear</v>
          </cell>
        </row>
        <row r="2608">
          <cell r="B2608" t="str">
            <v>Prey Vêng</v>
          </cell>
        </row>
        <row r="2609">
          <cell r="B2609" t="str">
            <v>Prey Veaeng</v>
          </cell>
        </row>
        <row r="2610">
          <cell r="B2610" t="str">
            <v>Line Islands</v>
          </cell>
        </row>
        <row r="2611">
          <cell r="B2611" t="str">
            <v>Phoenix Islands</v>
          </cell>
        </row>
        <row r="2612">
          <cell r="B2612" t="str">
            <v>Gilbert Islands</v>
          </cell>
        </row>
        <row r="2613">
          <cell r="B2613" t="str">
            <v>Mūhīlī</v>
          </cell>
        </row>
        <row r="2614">
          <cell r="B2614" t="str">
            <v>Mwali</v>
          </cell>
        </row>
        <row r="2615">
          <cell r="B2615" t="str">
            <v>Moûhîlî</v>
          </cell>
        </row>
        <row r="2616">
          <cell r="B2616" t="str">
            <v>Mohéli</v>
          </cell>
        </row>
        <row r="2617">
          <cell r="B2617" t="str">
            <v>Anjazījah</v>
          </cell>
        </row>
        <row r="2618">
          <cell r="B2618" t="str">
            <v>Andjazîdja</v>
          </cell>
        </row>
        <row r="2619">
          <cell r="B2619" t="str">
            <v>Ngazidja</v>
          </cell>
        </row>
        <row r="2620">
          <cell r="B2620" t="str">
            <v>Grande Comore</v>
          </cell>
        </row>
        <row r="2621">
          <cell r="B2621" t="str">
            <v>Anjouan</v>
          </cell>
        </row>
        <row r="2622">
          <cell r="B2622" t="str">
            <v>Ndzuwani</v>
          </cell>
        </row>
        <row r="2623">
          <cell r="B2623" t="str">
            <v>Anjwān</v>
          </cell>
        </row>
        <row r="2624">
          <cell r="B2624" t="str">
            <v>Andjouân</v>
          </cell>
        </row>
        <row r="2625">
          <cell r="B2625" t="str">
            <v>Nevis</v>
          </cell>
        </row>
        <row r="2626">
          <cell r="B2626" t="str">
            <v>Saint Paul Charlestown</v>
          </cell>
        </row>
        <row r="2627">
          <cell r="B2627" t="str">
            <v>Saint George Gingerland</v>
          </cell>
        </row>
        <row r="2628">
          <cell r="B2628" t="str">
            <v>Saint James Windward</v>
          </cell>
        </row>
        <row r="2629">
          <cell r="B2629" t="str">
            <v>Saint John Figtree</v>
          </cell>
        </row>
        <row r="2630">
          <cell r="B2630" t="str">
            <v>Saint Thomas Lowland</v>
          </cell>
        </row>
        <row r="2631">
          <cell r="B2631" t="str">
            <v>Saint Kitts</v>
          </cell>
        </row>
        <row r="2632">
          <cell r="B2632" t="str">
            <v>Saint Mary Cayon</v>
          </cell>
        </row>
        <row r="2633">
          <cell r="B2633" t="str">
            <v>Saint Anne Sandy Point</v>
          </cell>
        </row>
        <row r="2634">
          <cell r="B2634" t="str">
            <v>Saint Peter Basseterre</v>
          </cell>
        </row>
        <row r="2635">
          <cell r="B2635" t="str">
            <v>Christ Church Nichola Town</v>
          </cell>
        </row>
        <row r="2636">
          <cell r="B2636" t="str">
            <v>Trinity Palmetto Point</v>
          </cell>
        </row>
        <row r="2637">
          <cell r="B2637" t="str">
            <v>Saint John Capisterre</v>
          </cell>
        </row>
        <row r="2638">
          <cell r="B2638" t="str">
            <v>Saint Paul Capisterre</v>
          </cell>
        </row>
        <row r="2639">
          <cell r="B2639" t="str">
            <v>Saint Thomas Middle Island</v>
          </cell>
        </row>
        <row r="2640">
          <cell r="B2640" t="str">
            <v>Saint George Basseterre</v>
          </cell>
        </row>
        <row r="2641">
          <cell r="B2641" t="str">
            <v>Hwanghae-namdo</v>
          </cell>
        </row>
        <row r="2642">
          <cell r="B2642" t="str">
            <v>Hwanghainamto</v>
          </cell>
        </row>
        <row r="2643">
          <cell r="B2643" t="str">
            <v>Hwanghae-bukto</v>
          </cell>
        </row>
        <row r="2644">
          <cell r="B2644" t="str">
            <v>Hwanghaipukto</v>
          </cell>
        </row>
        <row r="2645">
          <cell r="B2645" t="str">
            <v>Ryangkangto</v>
          </cell>
        </row>
        <row r="2646">
          <cell r="B2646" t="str">
            <v>Ryanggang-do</v>
          </cell>
        </row>
        <row r="2647">
          <cell r="B2647" t="str">
            <v>Namp’o</v>
          </cell>
        </row>
        <row r="2648">
          <cell r="B2648" t="str">
            <v>Nampho</v>
          </cell>
        </row>
        <row r="2649">
          <cell r="B2649" t="str">
            <v>Phyeongannamto</v>
          </cell>
        </row>
        <row r="2650">
          <cell r="B2650" t="str">
            <v>P'yǒngan-namdo</v>
          </cell>
        </row>
        <row r="2651">
          <cell r="B2651" t="str">
            <v>P'yǒngan-bukto</v>
          </cell>
        </row>
        <row r="2652">
          <cell r="B2652" t="str">
            <v>Phyeonganpukto</v>
          </cell>
        </row>
        <row r="2653">
          <cell r="B2653" t="str">
            <v>Chagang-do</v>
          </cell>
        </row>
        <row r="2654">
          <cell r="B2654" t="str">
            <v>Jakangto</v>
          </cell>
        </row>
        <row r="2655">
          <cell r="B2655" t="str">
            <v>Hamkyeongpukto</v>
          </cell>
        </row>
        <row r="2656">
          <cell r="B2656" t="str">
            <v>Hamgyǒng-bukto</v>
          </cell>
        </row>
        <row r="2657">
          <cell r="B2657" t="str">
            <v>Raseon</v>
          </cell>
        </row>
        <row r="2658">
          <cell r="B2658" t="str">
            <v>Rasǒn</v>
          </cell>
        </row>
        <row r="2659">
          <cell r="B2659" t="str">
            <v>Kangweonto</v>
          </cell>
        </row>
        <row r="2660">
          <cell r="B2660" t="str">
            <v>Kangwǒn-do</v>
          </cell>
        </row>
        <row r="2661">
          <cell r="B2661" t="str">
            <v>P'yǒngyang</v>
          </cell>
        </row>
        <row r="2662">
          <cell r="B2662" t="str">
            <v>Phyeongyang</v>
          </cell>
        </row>
        <row r="2663">
          <cell r="B2663" t="str">
            <v>Hamgyǒng-namdo</v>
          </cell>
        </row>
        <row r="2664">
          <cell r="B2664" t="str">
            <v>Hamkyeongnamto</v>
          </cell>
        </row>
        <row r="2665">
          <cell r="B2665" t="str">
            <v>Busan-gwangyeoksi</v>
          </cell>
        </row>
        <row r="2666">
          <cell r="B2666" t="str">
            <v>Daegu-gwangyeoksi</v>
          </cell>
        </row>
        <row r="2667">
          <cell r="B2667" t="str">
            <v>Daejeon-gwangyeoksi</v>
          </cell>
        </row>
        <row r="2668">
          <cell r="B2668" t="str">
            <v>Gwangju-gwangyeoksi</v>
          </cell>
        </row>
        <row r="2669">
          <cell r="B2669" t="str">
            <v>Incheon-gwangyeoksi</v>
          </cell>
        </row>
        <row r="2670">
          <cell r="B2670" t="str">
            <v>Ulsan-gwangyeoksi</v>
          </cell>
        </row>
        <row r="2671">
          <cell r="B2671" t="str">
            <v>Chungcheongbuk-do</v>
          </cell>
        </row>
        <row r="2672">
          <cell r="B2672" t="str">
            <v>Chungcheongnam-do</v>
          </cell>
        </row>
        <row r="2673">
          <cell r="B2673" t="str">
            <v>Gangwon-do</v>
          </cell>
        </row>
        <row r="2674">
          <cell r="B2674" t="str">
            <v>Gyeonggi-do</v>
          </cell>
        </row>
        <row r="2675">
          <cell r="B2675" t="str">
            <v>Gyeongsangbuk-do</v>
          </cell>
        </row>
        <row r="2676">
          <cell r="B2676" t="str">
            <v>Gyeongsangnam-do</v>
          </cell>
        </row>
        <row r="2677">
          <cell r="B2677" t="str">
            <v>Jeollabuk-do</v>
          </cell>
        </row>
        <row r="2678">
          <cell r="B2678" t="str">
            <v>Jeollanam-do</v>
          </cell>
        </row>
        <row r="2679">
          <cell r="B2679" t="str">
            <v>Jeju-teukbyeoljachido</v>
          </cell>
        </row>
        <row r="2680">
          <cell r="B2680" t="str">
            <v>Seoul-teukbyeolsi</v>
          </cell>
        </row>
        <row r="2681">
          <cell r="B2681" t="str">
            <v>Sejong</v>
          </cell>
        </row>
        <row r="2682">
          <cell r="B2682" t="str">
            <v>Al Jahrā’</v>
          </cell>
        </row>
        <row r="2683">
          <cell r="B2683" t="str">
            <v>Al Farwānīyah</v>
          </cell>
        </row>
        <row r="2684">
          <cell r="B2684" t="str">
            <v>Ḩawallī</v>
          </cell>
        </row>
        <row r="2685">
          <cell r="B2685" t="str">
            <v>Al ‘Āşimah</v>
          </cell>
        </row>
        <row r="2686">
          <cell r="B2686" t="str">
            <v>Mubārak al Kabīr</v>
          </cell>
        </row>
        <row r="2687">
          <cell r="B2687" t="str">
            <v>Al Aḩmadī</v>
          </cell>
        </row>
        <row r="2688">
          <cell r="B2688" t="str">
            <v>Aqmola oblysy</v>
          </cell>
        </row>
        <row r="2689">
          <cell r="B2689" t="str">
            <v>Akmolinskaja oblast'</v>
          </cell>
        </row>
        <row r="2690">
          <cell r="B2690" t="str">
            <v>Akmolinskaya oblast'</v>
          </cell>
        </row>
        <row r="2691">
          <cell r="B2691" t="str">
            <v>Kyzylordinskaja oblast'</v>
          </cell>
        </row>
        <row r="2692">
          <cell r="B2692" t="str">
            <v>Qyzylorda oblysy</v>
          </cell>
        </row>
        <row r="2693">
          <cell r="B2693" t="str">
            <v>Kyzylordinskaya oblast'</v>
          </cell>
        </row>
        <row r="2694">
          <cell r="B2694" t="str">
            <v>Vostočno-Kazahstanskaja oblast'</v>
          </cell>
        </row>
        <row r="2695">
          <cell r="B2695" t="str">
            <v>Vostochno-Kazakhstanskaya oblast'</v>
          </cell>
        </row>
        <row r="2696">
          <cell r="B2696" t="str">
            <v>Shyghys Qazaqstan oblysy</v>
          </cell>
        </row>
        <row r="2697">
          <cell r="B2697" t="str">
            <v>Šimkent</v>
          </cell>
        </row>
        <row r="2698">
          <cell r="B2698" t="str">
            <v>Shymkent</v>
          </cell>
        </row>
        <row r="2699">
          <cell r="B2699" t="str">
            <v>Shymkent</v>
          </cell>
        </row>
        <row r="2700">
          <cell r="B2700" t="str">
            <v>Bajkonyr</v>
          </cell>
        </row>
        <row r="2701">
          <cell r="B2701" t="str">
            <v>Bayqongyr</v>
          </cell>
        </row>
        <row r="2702">
          <cell r="B2702" t="str">
            <v>Baykonyr</v>
          </cell>
        </row>
        <row r="2703">
          <cell r="B2703" t="str">
            <v>Almaty oblysy</v>
          </cell>
        </row>
        <row r="2704">
          <cell r="B2704" t="str">
            <v>Almatinskaja oblast'</v>
          </cell>
        </row>
        <row r="2705">
          <cell r="B2705" t="str">
            <v>Almatinskaya oblast'</v>
          </cell>
        </row>
        <row r="2706">
          <cell r="B2706" t="str">
            <v>Severo-Kazakhstanskaya oblast'</v>
          </cell>
        </row>
        <row r="2707">
          <cell r="B2707" t="str">
            <v>Severo-Kazahstanskaja oblast'</v>
          </cell>
        </row>
        <row r="2708">
          <cell r="B2708" t="str">
            <v>Soltüstik Qazaqstan oblysy</v>
          </cell>
        </row>
        <row r="2709">
          <cell r="B2709" t="str">
            <v>Türkistan oblysy</v>
          </cell>
        </row>
        <row r="2710">
          <cell r="B2710" t="str">
            <v>Turkestanskaja oblast'</v>
          </cell>
        </row>
        <row r="2711">
          <cell r="B2711" t="str">
            <v>Turkestankaya oblast'</v>
          </cell>
        </row>
        <row r="2712">
          <cell r="B2712" t="str">
            <v>Zapadno-Kazahstanskaja oblast'</v>
          </cell>
        </row>
        <row r="2713">
          <cell r="B2713" t="str">
            <v>Zapadno-Kazakhstanskaya oblast'</v>
          </cell>
        </row>
        <row r="2714">
          <cell r="B2714" t="str">
            <v>Batys Qazaqstan oblysy</v>
          </cell>
        </row>
        <row r="2715">
          <cell r="B2715" t="str">
            <v>Almaty</v>
          </cell>
        </row>
        <row r="2716">
          <cell r="B2716" t="str">
            <v>Almaty</v>
          </cell>
        </row>
        <row r="2717">
          <cell r="B2717" t="str">
            <v>Almaty</v>
          </cell>
        </row>
        <row r="2718">
          <cell r="B2718" t="str">
            <v>Kostanayskaya oblast'</v>
          </cell>
        </row>
        <row r="2719">
          <cell r="B2719" t="str">
            <v>Kostanajskaja oblast'</v>
          </cell>
        </row>
        <row r="2720">
          <cell r="B2720" t="str">
            <v>Qostanay oblysy</v>
          </cell>
        </row>
        <row r="2721">
          <cell r="B2721" t="str">
            <v>Qaraghandy oblysy</v>
          </cell>
        </row>
        <row r="2722">
          <cell r="B2722" t="str">
            <v>Karagandinskaja oblast'</v>
          </cell>
        </row>
        <row r="2723">
          <cell r="B2723" t="str">
            <v>Karagandinskaya oblast'</v>
          </cell>
        </row>
        <row r="2724">
          <cell r="B2724" t="str">
            <v>Pavlodarskaja oblast'</v>
          </cell>
        </row>
        <row r="2725">
          <cell r="B2725" t="str">
            <v>Pavlodarskaya oblast'</v>
          </cell>
        </row>
        <row r="2726">
          <cell r="B2726" t="str">
            <v>Pavlodar oblysy</v>
          </cell>
        </row>
        <row r="2727">
          <cell r="B2727" t="str">
            <v>Astana</v>
          </cell>
        </row>
        <row r="2728">
          <cell r="B2728" t="str">
            <v>Astana</v>
          </cell>
        </row>
        <row r="2729">
          <cell r="B2729" t="str">
            <v>Astana</v>
          </cell>
        </row>
        <row r="2730">
          <cell r="B2730" t="str">
            <v>Aktjubinskaja oblast'</v>
          </cell>
        </row>
        <row r="2731">
          <cell r="B2731" t="str">
            <v>Aqtöbe oblysy</v>
          </cell>
        </row>
        <row r="2732">
          <cell r="B2732" t="str">
            <v>Aktyubinskaya oblast'</v>
          </cell>
        </row>
        <row r="2733">
          <cell r="B2733" t="str">
            <v>Atyrauskaja oblast'</v>
          </cell>
        </row>
        <row r="2734">
          <cell r="B2734" t="str">
            <v>Atyrauskaya oblast'</v>
          </cell>
        </row>
        <row r="2735">
          <cell r="B2735" t="str">
            <v>Atyraū oblysy</v>
          </cell>
        </row>
        <row r="2736">
          <cell r="B2736" t="str">
            <v>Mangistauskaya oblast'</v>
          </cell>
        </row>
        <row r="2737">
          <cell r="B2737" t="str">
            <v>Mangghystaū oblysy</v>
          </cell>
        </row>
        <row r="2738">
          <cell r="B2738" t="str">
            <v>Mangystauskaja oblast'</v>
          </cell>
        </row>
        <row r="2739">
          <cell r="B2739" t="str">
            <v>Žambylskaja oblast'</v>
          </cell>
        </row>
        <row r="2740">
          <cell r="B2740" t="str">
            <v>Zhambylskaya oblast'</v>
          </cell>
        </row>
        <row r="2741">
          <cell r="B2741" t="str">
            <v>Zhambyl oblysy</v>
          </cell>
        </row>
        <row r="2742">
          <cell r="B2742" t="str">
            <v>Attapu</v>
          </cell>
        </row>
        <row r="2743">
          <cell r="B2743" t="str">
            <v>Bolikhamxai</v>
          </cell>
        </row>
        <row r="2744">
          <cell r="B2744" t="str">
            <v>Champasak</v>
          </cell>
        </row>
        <row r="2745">
          <cell r="B2745" t="str">
            <v>Louangphabang</v>
          </cell>
        </row>
        <row r="2746">
          <cell r="B2746" t="str">
            <v>Oudômxai</v>
          </cell>
        </row>
        <row r="2747">
          <cell r="B2747" t="str">
            <v>Phôngsali</v>
          </cell>
        </row>
        <row r="2748">
          <cell r="B2748" t="str">
            <v>Salavan</v>
          </cell>
        </row>
        <row r="2749">
          <cell r="B2749" t="str">
            <v>Xaignabouli</v>
          </cell>
        </row>
        <row r="2750">
          <cell r="B2750" t="str">
            <v>Xékong</v>
          </cell>
        </row>
        <row r="2751">
          <cell r="B2751" t="str">
            <v>Xiangkhouang</v>
          </cell>
        </row>
        <row r="2752">
          <cell r="B2752" t="str">
            <v>Bokèo</v>
          </cell>
        </row>
        <row r="2753">
          <cell r="B2753" t="str">
            <v>Savannakhét</v>
          </cell>
        </row>
        <row r="2754">
          <cell r="B2754" t="str">
            <v>Houaphan</v>
          </cell>
        </row>
        <row r="2755">
          <cell r="B2755" t="str">
            <v>Khammouan</v>
          </cell>
        </row>
        <row r="2756">
          <cell r="B2756" t="str">
            <v>Viangchan</v>
          </cell>
        </row>
        <row r="2757">
          <cell r="B2757" t="str">
            <v>Louang Namtha</v>
          </cell>
        </row>
        <row r="2758">
          <cell r="B2758" t="str">
            <v>Viangchan</v>
          </cell>
        </row>
        <row r="2759">
          <cell r="B2759" t="str">
            <v>Xaisômboun</v>
          </cell>
        </row>
        <row r="2760">
          <cell r="B2760" t="str">
            <v>Ash Shimāl</v>
          </cell>
        </row>
        <row r="2761">
          <cell r="B2761" t="str">
            <v>Liban-Nord</v>
          </cell>
        </row>
        <row r="2762">
          <cell r="B2762" t="str">
            <v>‘Akkār</v>
          </cell>
        </row>
        <row r="2763">
          <cell r="B2763" t="str">
            <v>Aakkâr</v>
          </cell>
        </row>
        <row r="2764">
          <cell r="B2764" t="str">
            <v>Bayrūt</v>
          </cell>
        </row>
        <row r="2765">
          <cell r="B2765" t="str">
            <v>Beyrouth</v>
          </cell>
        </row>
        <row r="2766">
          <cell r="B2766" t="str">
            <v>Nabatîyé</v>
          </cell>
        </row>
        <row r="2767">
          <cell r="B2767" t="str">
            <v>An Nabaţīyah</v>
          </cell>
        </row>
        <row r="2768">
          <cell r="B2768" t="str">
            <v>Mont-Liban</v>
          </cell>
        </row>
        <row r="2769">
          <cell r="B2769" t="str">
            <v>Jabal Lubnān</v>
          </cell>
        </row>
        <row r="2770">
          <cell r="B2770" t="str">
            <v>Béqaa</v>
          </cell>
        </row>
        <row r="2771">
          <cell r="B2771" t="str">
            <v>Al Biqā‘</v>
          </cell>
        </row>
        <row r="2772">
          <cell r="B2772" t="str">
            <v>B‘alabak-Al Hirmil</v>
          </cell>
        </row>
        <row r="2773">
          <cell r="B2773" t="str">
            <v>Baalbek-Hermel</v>
          </cell>
        </row>
        <row r="2774">
          <cell r="B2774" t="str">
            <v>Al Janūb</v>
          </cell>
        </row>
        <row r="2775">
          <cell r="B2775" t="str">
            <v>Liban-Sud</v>
          </cell>
        </row>
        <row r="2776">
          <cell r="B2776" t="str">
            <v>Anse la Raye</v>
          </cell>
        </row>
        <row r="2777">
          <cell r="B2777" t="str">
            <v>Gros Islet</v>
          </cell>
        </row>
        <row r="2778">
          <cell r="B2778" t="str">
            <v>Choiseul</v>
          </cell>
        </row>
        <row r="2779">
          <cell r="B2779" t="str">
            <v>Castries</v>
          </cell>
        </row>
        <row r="2780">
          <cell r="B2780" t="str">
            <v>Dennery</v>
          </cell>
        </row>
        <row r="2781">
          <cell r="B2781" t="str">
            <v>Micoud</v>
          </cell>
        </row>
        <row r="2782">
          <cell r="B2782" t="str">
            <v>Canaries</v>
          </cell>
        </row>
        <row r="2783">
          <cell r="B2783" t="str">
            <v>Laborie</v>
          </cell>
        </row>
        <row r="2784">
          <cell r="B2784" t="str">
            <v>Soufrière</v>
          </cell>
        </row>
        <row r="2785">
          <cell r="B2785" t="str">
            <v>Vieux Fort</v>
          </cell>
        </row>
        <row r="2786">
          <cell r="B2786" t="str">
            <v>Eschen</v>
          </cell>
        </row>
        <row r="2787">
          <cell r="B2787" t="str">
            <v>Schellenberg</v>
          </cell>
        </row>
        <row r="2788">
          <cell r="B2788" t="str">
            <v>Vaduz</v>
          </cell>
        </row>
        <row r="2789">
          <cell r="B2789" t="str">
            <v>Mauren</v>
          </cell>
        </row>
        <row r="2790">
          <cell r="B2790" t="str">
            <v>Gamprin</v>
          </cell>
        </row>
        <row r="2791">
          <cell r="B2791" t="str">
            <v>Planken</v>
          </cell>
        </row>
        <row r="2792">
          <cell r="B2792" t="str">
            <v>Ruggell</v>
          </cell>
        </row>
        <row r="2793">
          <cell r="B2793" t="str">
            <v>Balzers</v>
          </cell>
        </row>
        <row r="2794">
          <cell r="B2794" t="str">
            <v>Triesen</v>
          </cell>
        </row>
        <row r="2795">
          <cell r="B2795" t="str">
            <v>Schaan</v>
          </cell>
        </row>
        <row r="2796">
          <cell r="B2796" t="str">
            <v>Triesenberg</v>
          </cell>
        </row>
        <row r="2797">
          <cell r="B2797" t="str">
            <v>Central Province</v>
          </cell>
        </row>
        <row r="2798">
          <cell r="B2798" t="str">
            <v>Mattiya mākāṇam</v>
          </cell>
        </row>
        <row r="2799">
          <cell r="B2799" t="str">
            <v>Madhyama paḷāta</v>
          </cell>
        </row>
        <row r="2800">
          <cell r="B2800" t="str">
            <v>Colombo</v>
          </cell>
        </row>
        <row r="2801">
          <cell r="B2801" t="str">
            <v>Kŏḷamba</v>
          </cell>
        </row>
        <row r="2802">
          <cell r="B2802" t="str">
            <v>Kŏl̮umpu</v>
          </cell>
        </row>
        <row r="2803">
          <cell r="B2803" t="str">
            <v>Batticaloa</v>
          </cell>
        </row>
        <row r="2804">
          <cell r="B2804" t="str">
            <v>Maṭṭakkaḷappu</v>
          </cell>
        </row>
        <row r="2805">
          <cell r="B2805" t="str">
            <v>Maḍakalapuva</v>
          </cell>
        </row>
        <row r="2806">
          <cell r="B2806" t="str">
            <v>Galle</v>
          </cell>
        </row>
        <row r="2807">
          <cell r="B2807" t="str">
            <v>Kāli</v>
          </cell>
        </row>
        <row r="2808">
          <cell r="B2808" t="str">
            <v>Gālla</v>
          </cell>
        </row>
        <row r="2809">
          <cell r="B2809" t="str">
            <v>Southern Province</v>
          </cell>
        </row>
        <row r="2810">
          <cell r="B2810" t="str">
            <v>Dakuṇu paḷāta</v>
          </cell>
        </row>
        <row r="2811">
          <cell r="B2811" t="str">
            <v>Tĕṉ mākāṇam</v>
          </cell>
        </row>
        <row r="2812">
          <cell r="B2812" t="str">
            <v>Gampaha</v>
          </cell>
        </row>
        <row r="2813">
          <cell r="B2813" t="str">
            <v>Kampahā</v>
          </cell>
        </row>
        <row r="2814">
          <cell r="B2814" t="str">
            <v>Gampaha</v>
          </cell>
        </row>
        <row r="2815">
          <cell r="B2815" t="str">
            <v>Hambantota</v>
          </cell>
        </row>
        <row r="2816">
          <cell r="B2816" t="str">
            <v>Ampāntōṭṭai</v>
          </cell>
        </row>
        <row r="2817">
          <cell r="B2817" t="str">
            <v>Hambantŏṭa</v>
          </cell>
        </row>
        <row r="2818">
          <cell r="B2818" t="str">
            <v>Jaffna</v>
          </cell>
        </row>
        <row r="2819">
          <cell r="B2819" t="str">
            <v>Yāl̮ppāṇam</v>
          </cell>
        </row>
        <row r="2820">
          <cell r="B2820" t="str">
            <v>Yāpanaya</v>
          </cell>
        </row>
        <row r="2821">
          <cell r="B2821" t="str">
            <v>Uva Province</v>
          </cell>
        </row>
        <row r="2822">
          <cell r="B2822" t="str">
            <v>Ūvā mākāṇam</v>
          </cell>
        </row>
        <row r="2823">
          <cell r="B2823" t="str">
            <v>Ūva paḷāta</v>
          </cell>
        </row>
        <row r="2824">
          <cell r="B2824" t="str">
            <v>Puttalam</v>
          </cell>
        </row>
        <row r="2825">
          <cell r="B2825" t="str">
            <v>Puttalama</v>
          </cell>
        </row>
        <row r="2826">
          <cell r="B2826" t="str">
            <v>Puttaḷam</v>
          </cell>
        </row>
        <row r="2827">
          <cell r="B2827" t="str">
            <v>Ratnapura</v>
          </cell>
        </row>
        <row r="2828">
          <cell r="B2828" t="str">
            <v>Irattiṉapuri</v>
          </cell>
        </row>
        <row r="2829">
          <cell r="B2829" t="str">
            <v>Ratnapura</v>
          </cell>
        </row>
        <row r="2830">
          <cell r="B2830" t="str">
            <v>Sabaragamuwa Province</v>
          </cell>
        </row>
        <row r="2831">
          <cell r="B2831" t="str">
            <v>Chappirakamuva mākāṇam</v>
          </cell>
        </row>
        <row r="2832">
          <cell r="B2832" t="str">
            <v>Sabaragamuva paḷāta</v>
          </cell>
        </row>
        <row r="2833">
          <cell r="B2833" t="str">
            <v>Vavuniya</v>
          </cell>
        </row>
        <row r="2834">
          <cell r="B2834" t="str">
            <v>Vavuṉiyā</v>
          </cell>
        </row>
        <row r="2835">
          <cell r="B2835" t="str">
            <v>Vavuniyāva</v>
          </cell>
        </row>
        <row r="2836">
          <cell r="B2836" t="str">
            <v>Trincomalee</v>
          </cell>
        </row>
        <row r="2837">
          <cell r="B2837" t="str">
            <v>Tirukŏṇamalai</v>
          </cell>
        </row>
        <row r="2838">
          <cell r="B2838" t="str">
            <v>Trikuṇāmalaya</v>
          </cell>
        </row>
        <row r="2839">
          <cell r="B2839" t="str">
            <v>North Western Province</v>
          </cell>
        </row>
        <row r="2840">
          <cell r="B2840" t="str">
            <v>Vayamba paḷāta</v>
          </cell>
        </row>
        <row r="2841">
          <cell r="B2841" t="str">
            <v>Vaṭamel mākāṇam</v>
          </cell>
        </row>
        <row r="2842">
          <cell r="B2842" t="str">
            <v>Mullaittivu</v>
          </cell>
        </row>
        <row r="2843">
          <cell r="B2843" t="str">
            <v>Mulativ</v>
          </cell>
        </row>
        <row r="2844">
          <cell r="B2844" t="str">
            <v>Mullaittīvu</v>
          </cell>
        </row>
        <row r="2845">
          <cell r="B2845" t="str">
            <v>Monaragala</v>
          </cell>
        </row>
        <row r="2846">
          <cell r="B2846" t="str">
            <v>Mŏṉarākalai</v>
          </cell>
        </row>
        <row r="2847">
          <cell r="B2847" t="str">
            <v>Mŏṇarāgala</v>
          </cell>
        </row>
        <row r="2848">
          <cell r="B2848" t="str">
            <v>North Central Province</v>
          </cell>
        </row>
        <row r="2849">
          <cell r="B2849" t="str">
            <v>Vaṭamattiya mākāṇam</v>
          </cell>
        </row>
        <row r="2850">
          <cell r="B2850" t="str">
            <v>Uturumæ̆da paḷāta</v>
          </cell>
        </row>
        <row r="2851">
          <cell r="B2851" t="str">
            <v>Nuwara Eliya</v>
          </cell>
        </row>
        <row r="2852">
          <cell r="B2852" t="str">
            <v>Nuvara Ĕliya</v>
          </cell>
        </row>
        <row r="2853">
          <cell r="B2853" t="str">
            <v>Nuvarĕliyā</v>
          </cell>
        </row>
        <row r="2854">
          <cell r="B2854" t="str">
            <v>Polonnaruwa</v>
          </cell>
        </row>
        <row r="2855">
          <cell r="B2855" t="str">
            <v>Pŏlaṉṉaṛuvai</v>
          </cell>
        </row>
        <row r="2856">
          <cell r="B2856" t="str">
            <v>Pŏḷŏnnaruva</v>
          </cell>
        </row>
        <row r="2857">
          <cell r="B2857" t="str">
            <v>Western Province</v>
          </cell>
        </row>
        <row r="2858">
          <cell r="B2858" t="str">
            <v>Basnāhira paḷāta</v>
          </cell>
        </row>
        <row r="2859">
          <cell r="B2859" t="str">
            <v>Mel mākāṇam</v>
          </cell>
        </row>
        <row r="2860">
          <cell r="B2860" t="str">
            <v>Ampara</v>
          </cell>
        </row>
        <row r="2861">
          <cell r="B2861" t="str">
            <v>Ampāṟai</v>
          </cell>
        </row>
        <row r="2862">
          <cell r="B2862" t="str">
            <v>Ampāra</v>
          </cell>
        </row>
        <row r="2863">
          <cell r="B2863" t="str">
            <v>Badulla</v>
          </cell>
        </row>
        <row r="2864">
          <cell r="B2864" t="str">
            <v>Patuḷai</v>
          </cell>
        </row>
        <row r="2865">
          <cell r="B2865" t="str">
            <v>Badulla</v>
          </cell>
        </row>
        <row r="2866">
          <cell r="B2866" t="str">
            <v>Anuradhapura</v>
          </cell>
        </row>
        <row r="2867">
          <cell r="B2867" t="str">
            <v>Anurādhapura</v>
          </cell>
        </row>
        <row r="2868">
          <cell r="B2868" t="str">
            <v>Anurātapuram</v>
          </cell>
        </row>
        <row r="2869">
          <cell r="B2869" t="str">
            <v>Northern Province</v>
          </cell>
        </row>
        <row r="2870">
          <cell r="B2870" t="str">
            <v>Uturu paḷāta</v>
          </cell>
        </row>
        <row r="2871">
          <cell r="B2871" t="str">
            <v>Vaṭakku mākāṇam</v>
          </cell>
        </row>
        <row r="2872">
          <cell r="B2872" t="str">
            <v>Kilinochchi</v>
          </cell>
        </row>
        <row r="2873">
          <cell r="B2873" t="str">
            <v>Kilinŏchchi</v>
          </cell>
        </row>
        <row r="2874">
          <cell r="B2874" t="str">
            <v>Kiḷinochchi</v>
          </cell>
        </row>
        <row r="2875">
          <cell r="B2875" t="str">
            <v>Kegalla</v>
          </cell>
        </row>
        <row r="2876">
          <cell r="B2876" t="str">
            <v>Kægalla</v>
          </cell>
        </row>
        <row r="2877">
          <cell r="B2877" t="str">
            <v>Kekālai</v>
          </cell>
        </row>
        <row r="2878">
          <cell r="B2878" t="str">
            <v>Kalutara</v>
          </cell>
        </row>
        <row r="2879">
          <cell r="B2879" t="str">
            <v>Kaḷutara</v>
          </cell>
        </row>
        <row r="2880">
          <cell r="B2880" t="str">
            <v>Kaḷuttuṟai</v>
          </cell>
        </row>
        <row r="2881">
          <cell r="B2881" t="str">
            <v>Kandy</v>
          </cell>
        </row>
        <row r="2882">
          <cell r="B2882" t="str">
            <v>Mahanuvara</v>
          </cell>
        </row>
        <row r="2883">
          <cell r="B2883" t="str">
            <v>Kaṇṭi</v>
          </cell>
        </row>
        <row r="2884">
          <cell r="B2884" t="str">
            <v>Kurunegala</v>
          </cell>
        </row>
        <row r="2885">
          <cell r="B2885" t="str">
            <v>Kuruṇægala</v>
          </cell>
        </row>
        <row r="2886">
          <cell r="B2886" t="str">
            <v>Kurunākal</v>
          </cell>
        </row>
        <row r="2887">
          <cell r="B2887" t="str">
            <v>Eastern Province</v>
          </cell>
        </row>
        <row r="2888">
          <cell r="B2888" t="str">
            <v>Næ̆gĕnahira paḷāta</v>
          </cell>
        </row>
        <row r="2889">
          <cell r="B2889" t="str">
            <v>Kil̮akku mākāṇam</v>
          </cell>
        </row>
        <row r="2890">
          <cell r="B2890" t="str">
            <v>Mannar</v>
          </cell>
        </row>
        <row r="2891">
          <cell r="B2891" t="str">
            <v>Mannārama</v>
          </cell>
        </row>
        <row r="2892">
          <cell r="B2892" t="str">
            <v>Maṉṉār</v>
          </cell>
        </row>
        <row r="2893">
          <cell r="B2893" t="str">
            <v>Matara</v>
          </cell>
        </row>
        <row r="2894">
          <cell r="B2894" t="str">
            <v>Māttaṛai</v>
          </cell>
        </row>
        <row r="2895">
          <cell r="B2895" t="str">
            <v>Mātara</v>
          </cell>
        </row>
        <row r="2896">
          <cell r="B2896" t="str">
            <v>Matale</v>
          </cell>
        </row>
        <row r="2897">
          <cell r="B2897" t="str">
            <v>Māttaḷai</v>
          </cell>
        </row>
        <row r="2898">
          <cell r="B2898" t="str">
            <v>Mātale</v>
          </cell>
        </row>
        <row r="2899">
          <cell r="B2899" t="str">
            <v>Bomi</v>
          </cell>
        </row>
        <row r="2900">
          <cell r="B2900" t="str">
            <v>Grand Bassa</v>
          </cell>
        </row>
        <row r="2901">
          <cell r="B2901" t="str">
            <v>Grand Gedeh</v>
          </cell>
        </row>
        <row r="2902">
          <cell r="B2902" t="str">
            <v>Lofa</v>
          </cell>
        </row>
        <row r="2903">
          <cell r="B2903" t="str">
            <v>River Cess</v>
          </cell>
        </row>
        <row r="2904">
          <cell r="B2904" t="str">
            <v>Grand Cape Mount</v>
          </cell>
        </row>
        <row r="2905">
          <cell r="B2905" t="str">
            <v>Gbarpolu</v>
          </cell>
        </row>
        <row r="2906">
          <cell r="B2906" t="str">
            <v>Margibi</v>
          </cell>
        </row>
        <row r="2907">
          <cell r="B2907" t="str">
            <v>Bong</v>
          </cell>
        </row>
        <row r="2908">
          <cell r="B2908" t="str">
            <v>Maryland</v>
          </cell>
        </row>
        <row r="2909">
          <cell r="B2909" t="str">
            <v>Nimba</v>
          </cell>
        </row>
        <row r="2910">
          <cell r="B2910" t="str">
            <v>Sinoe</v>
          </cell>
        </row>
        <row r="2911">
          <cell r="B2911" t="str">
            <v>River Gee</v>
          </cell>
        </row>
        <row r="2912">
          <cell r="B2912" t="str">
            <v>Montserrado</v>
          </cell>
        </row>
        <row r="2913">
          <cell r="B2913" t="str">
            <v>Grand Kru</v>
          </cell>
        </row>
        <row r="2914">
          <cell r="B2914" t="str">
            <v>Quthing</v>
          </cell>
        </row>
        <row r="2915">
          <cell r="B2915" t="str">
            <v>Quthing</v>
          </cell>
        </row>
        <row r="2916">
          <cell r="B2916" t="str">
            <v>Berea</v>
          </cell>
        </row>
        <row r="2917">
          <cell r="B2917" t="str">
            <v>Berea</v>
          </cell>
        </row>
        <row r="2918">
          <cell r="B2918" t="str">
            <v>Mafeteng</v>
          </cell>
        </row>
        <row r="2919">
          <cell r="B2919" t="str">
            <v>Mafeteng</v>
          </cell>
        </row>
        <row r="2920">
          <cell r="B2920" t="str">
            <v>Thaba-Tseka</v>
          </cell>
        </row>
        <row r="2921">
          <cell r="B2921" t="str">
            <v>Thaba-Tseka</v>
          </cell>
        </row>
        <row r="2922">
          <cell r="B2922" t="str">
            <v>Maseru</v>
          </cell>
        </row>
        <row r="2923">
          <cell r="B2923" t="str">
            <v>Maseru</v>
          </cell>
        </row>
        <row r="2924">
          <cell r="B2924" t="str">
            <v>Mohale's Hoek</v>
          </cell>
        </row>
        <row r="2925">
          <cell r="B2925" t="str">
            <v>Mohale's Hoek</v>
          </cell>
        </row>
        <row r="2926">
          <cell r="B2926" t="str">
            <v>Mokhotlong</v>
          </cell>
        </row>
        <row r="2927">
          <cell r="B2927" t="str">
            <v>Mokhotlong</v>
          </cell>
        </row>
        <row r="2928">
          <cell r="B2928" t="str">
            <v>Leribe</v>
          </cell>
        </row>
        <row r="2929">
          <cell r="B2929" t="str">
            <v>Leribe</v>
          </cell>
        </row>
        <row r="2930">
          <cell r="B2930" t="str">
            <v>Qacha's Nek</v>
          </cell>
        </row>
        <row r="2931">
          <cell r="B2931" t="str">
            <v>Qacha's Nek</v>
          </cell>
        </row>
        <row r="2932">
          <cell r="B2932" t="str">
            <v>Butha-Buthe</v>
          </cell>
        </row>
        <row r="2933">
          <cell r="B2933" t="str">
            <v>Butha-Buthe</v>
          </cell>
        </row>
        <row r="2934">
          <cell r="B2934" t="str">
            <v>Marijampolės apskritis</v>
          </cell>
        </row>
        <row r="2935">
          <cell r="B2935" t="str">
            <v>Panevėžio apskritis</v>
          </cell>
        </row>
        <row r="2936">
          <cell r="B2936" t="str">
            <v>Šiaulių apskritis</v>
          </cell>
        </row>
        <row r="2937">
          <cell r="B2937" t="str">
            <v>Alytaus apskritis</v>
          </cell>
        </row>
        <row r="2938">
          <cell r="B2938" t="str">
            <v>Kauno apskritis</v>
          </cell>
        </row>
        <row r="2939">
          <cell r="B2939" t="str">
            <v>Utenos apskritis</v>
          </cell>
        </row>
        <row r="2940">
          <cell r="B2940" t="str">
            <v>Alytaus miestas</v>
          </cell>
        </row>
        <row r="2941">
          <cell r="B2941" t="str">
            <v>Kauno miestas</v>
          </cell>
        </row>
        <row r="2942">
          <cell r="B2942" t="str">
            <v>Klaipėdos miestas</v>
          </cell>
        </row>
        <row r="2943">
          <cell r="B2943" t="str">
            <v>Palangos miestas</v>
          </cell>
        </row>
        <row r="2944">
          <cell r="B2944" t="str">
            <v>Šiaulių miestas</v>
          </cell>
        </row>
        <row r="2945">
          <cell r="B2945" t="str">
            <v>Alytus</v>
          </cell>
        </row>
        <row r="2946">
          <cell r="B2946" t="str">
            <v>Vilniaus miestas</v>
          </cell>
        </row>
        <row r="2947">
          <cell r="B2947" t="str">
            <v>Panevėžio miestas</v>
          </cell>
        </row>
        <row r="2948">
          <cell r="B2948" t="str">
            <v>Akmenė</v>
          </cell>
        </row>
        <row r="2949">
          <cell r="B2949" t="str">
            <v>Anykščiai</v>
          </cell>
        </row>
        <row r="2950">
          <cell r="B2950" t="str">
            <v>Biržai</v>
          </cell>
        </row>
        <row r="2951">
          <cell r="B2951" t="str">
            <v>Ignalina</v>
          </cell>
        </row>
        <row r="2952">
          <cell r="B2952" t="str">
            <v>Jonava</v>
          </cell>
        </row>
        <row r="2953">
          <cell r="B2953" t="str">
            <v>Joniškis</v>
          </cell>
        </row>
        <row r="2954">
          <cell r="B2954" t="str">
            <v>Jurbarkas</v>
          </cell>
        </row>
        <row r="2955">
          <cell r="B2955" t="str">
            <v>Kaišiadorys</v>
          </cell>
        </row>
        <row r="2956">
          <cell r="B2956" t="str">
            <v>Kaunas</v>
          </cell>
        </row>
        <row r="2957">
          <cell r="B2957" t="str">
            <v>Kėdainiai</v>
          </cell>
        </row>
        <row r="2958">
          <cell r="B2958" t="str">
            <v>Kelmė</v>
          </cell>
        </row>
        <row r="2959">
          <cell r="B2959" t="str">
            <v>Klaipėda</v>
          </cell>
        </row>
        <row r="2960">
          <cell r="B2960" t="str">
            <v>Kretinga</v>
          </cell>
        </row>
        <row r="2961">
          <cell r="B2961" t="str">
            <v>Kupiškis</v>
          </cell>
        </row>
        <row r="2962">
          <cell r="B2962" t="str">
            <v>Lazdijai</v>
          </cell>
        </row>
        <row r="2963">
          <cell r="B2963" t="str">
            <v>Marijampolė</v>
          </cell>
        </row>
        <row r="2964">
          <cell r="B2964" t="str">
            <v>Mažeikiai</v>
          </cell>
        </row>
        <row r="2965">
          <cell r="B2965" t="str">
            <v>Molėtai</v>
          </cell>
        </row>
        <row r="2966">
          <cell r="B2966" t="str">
            <v>Pakruojis</v>
          </cell>
        </row>
        <row r="2967">
          <cell r="B2967" t="str">
            <v>Panevėžys</v>
          </cell>
        </row>
        <row r="2968">
          <cell r="B2968" t="str">
            <v>Pasvalys</v>
          </cell>
        </row>
        <row r="2969">
          <cell r="B2969" t="str">
            <v>Plungė</v>
          </cell>
        </row>
        <row r="2970">
          <cell r="B2970" t="str">
            <v>Prienai</v>
          </cell>
        </row>
        <row r="2971">
          <cell r="B2971" t="str">
            <v>Radviliškis</v>
          </cell>
        </row>
        <row r="2972">
          <cell r="B2972" t="str">
            <v>Raseiniai</v>
          </cell>
        </row>
        <row r="2973">
          <cell r="B2973" t="str">
            <v>Rokiškis</v>
          </cell>
        </row>
        <row r="2974">
          <cell r="B2974" t="str">
            <v>Šakiai</v>
          </cell>
        </row>
        <row r="2975">
          <cell r="B2975" t="str">
            <v>Šalčininkai</v>
          </cell>
        </row>
        <row r="2976">
          <cell r="B2976" t="str">
            <v>Šiauliai</v>
          </cell>
        </row>
        <row r="2977">
          <cell r="B2977" t="str">
            <v>Šilalė</v>
          </cell>
        </row>
        <row r="2978">
          <cell r="B2978" t="str">
            <v>Šilutė</v>
          </cell>
        </row>
        <row r="2979">
          <cell r="B2979" t="str">
            <v>Širvintos</v>
          </cell>
        </row>
        <row r="2980">
          <cell r="B2980" t="str">
            <v>Skuodas</v>
          </cell>
        </row>
        <row r="2981">
          <cell r="B2981" t="str">
            <v>Švenčionys</v>
          </cell>
        </row>
        <row r="2982">
          <cell r="B2982" t="str">
            <v>Tauragė</v>
          </cell>
        </row>
        <row r="2983">
          <cell r="B2983" t="str">
            <v>Telšiai</v>
          </cell>
        </row>
        <row r="2984">
          <cell r="B2984" t="str">
            <v>Trakai</v>
          </cell>
        </row>
        <row r="2985">
          <cell r="B2985" t="str">
            <v>Ukmergė</v>
          </cell>
        </row>
        <row r="2986">
          <cell r="B2986" t="str">
            <v>Utena</v>
          </cell>
        </row>
        <row r="2987">
          <cell r="B2987" t="str">
            <v>Varėna</v>
          </cell>
        </row>
        <row r="2988">
          <cell r="B2988" t="str">
            <v>Vilkaviškis</v>
          </cell>
        </row>
        <row r="2989">
          <cell r="B2989" t="str">
            <v>Vilnius</v>
          </cell>
        </row>
        <row r="2990">
          <cell r="B2990" t="str">
            <v>Zarasai</v>
          </cell>
        </row>
        <row r="2991">
          <cell r="B2991" t="str">
            <v>Birštono</v>
          </cell>
        </row>
        <row r="2992">
          <cell r="B2992" t="str">
            <v>Druskininkai</v>
          </cell>
        </row>
        <row r="2993">
          <cell r="B2993" t="str">
            <v>Elektrėnai</v>
          </cell>
        </row>
        <row r="2994">
          <cell r="B2994" t="str">
            <v>Kalvarijos</v>
          </cell>
        </row>
        <row r="2995">
          <cell r="B2995" t="str">
            <v>Kazlų Rūdos</v>
          </cell>
        </row>
        <row r="2996">
          <cell r="B2996" t="str">
            <v>Neringa</v>
          </cell>
        </row>
        <row r="2997">
          <cell r="B2997" t="str">
            <v>Pagėgiai</v>
          </cell>
        </row>
        <row r="2998">
          <cell r="B2998" t="str">
            <v>Rietavo</v>
          </cell>
        </row>
        <row r="2999">
          <cell r="B2999" t="str">
            <v>Visaginas</v>
          </cell>
        </row>
        <row r="3000">
          <cell r="B3000" t="str">
            <v>Telšių apskritis</v>
          </cell>
        </row>
        <row r="3001">
          <cell r="B3001" t="str">
            <v>Klaipėdos apskritis</v>
          </cell>
        </row>
        <row r="3002">
          <cell r="B3002" t="str">
            <v>Tauragės apskritis</v>
          </cell>
        </row>
        <row r="3003">
          <cell r="B3003" t="str">
            <v>Vilniaus apskritis</v>
          </cell>
        </row>
        <row r="3004">
          <cell r="B3004" t="str">
            <v>Capellen</v>
          </cell>
        </row>
        <row r="3005">
          <cell r="B3005" t="str">
            <v>Kapellen</v>
          </cell>
        </row>
        <row r="3006">
          <cell r="B3006" t="str">
            <v>Capellen</v>
          </cell>
        </row>
        <row r="3007">
          <cell r="B3007" t="str">
            <v>Clerf</v>
          </cell>
        </row>
        <row r="3008">
          <cell r="B3008" t="str">
            <v>Clervaux</v>
          </cell>
        </row>
        <row r="3009">
          <cell r="B3009" t="str">
            <v>Klierf</v>
          </cell>
        </row>
        <row r="3010">
          <cell r="B3010" t="str">
            <v>Diekirch</v>
          </cell>
        </row>
        <row r="3011">
          <cell r="B3011" t="str">
            <v>Diekirch</v>
          </cell>
        </row>
        <row r="3012">
          <cell r="B3012" t="str">
            <v>Diekrech</v>
          </cell>
        </row>
        <row r="3013">
          <cell r="B3013" t="str">
            <v>Echternach</v>
          </cell>
        </row>
        <row r="3014">
          <cell r="B3014" t="str">
            <v>Echternach</v>
          </cell>
        </row>
        <row r="3015">
          <cell r="B3015" t="str">
            <v>Iechternach</v>
          </cell>
        </row>
        <row r="3016">
          <cell r="B3016" t="str">
            <v>Esch an der Alzette</v>
          </cell>
        </row>
        <row r="3017">
          <cell r="B3017" t="str">
            <v>Esch-sur-Alzette</v>
          </cell>
        </row>
        <row r="3018">
          <cell r="B3018" t="str">
            <v>Esch-Uelzecht</v>
          </cell>
        </row>
        <row r="3019">
          <cell r="B3019" t="str">
            <v>Gréivemaacher</v>
          </cell>
        </row>
        <row r="3020">
          <cell r="B3020" t="str">
            <v>Grevenmacher</v>
          </cell>
        </row>
        <row r="3021">
          <cell r="B3021" t="str">
            <v>Grevenmacher</v>
          </cell>
        </row>
        <row r="3022">
          <cell r="B3022" t="str">
            <v>Lëtzebuerg</v>
          </cell>
        </row>
        <row r="3023">
          <cell r="B3023" t="str">
            <v>Luxembourg</v>
          </cell>
        </row>
        <row r="3024">
          <cell r="B3024" t="str">
            <v>Luxemburg</v>
          </cell>
        </row>
        <row r="3025">
          <cell r="B3025" t="str">
            <v>Mersch</v>
          </cell>
        </row>
        <row r="3026">
          <cell r="B3026" t="str">
            <v>Mersch</v>
          </cell>
        </row>
        <row r="3027">
          <cell r="B3027" t="str">
            <v>Miersch</v>
          </cell>
        </row>
        <row r="3028">
          <cell r="B3028" t="str">
            <v>Redange</v>
          </cell>
        </row>
        <row r="3029">
          <cell r="B3029" t="str">
            <v>Redingen</v>
          </cell>
        </row>
        <row r="3030">
          <cell r="B3030" t="str">
            <v>Réiden-Atert</v>
          </cell>
        </row>
        <row r="3031">
          <cell r="B3031" t="str">
            <v>Réimech</v>
          </cell>
        </row>
        <row r="3032">
          <cell r="B3032" t="str">
            <v>Remich</v>
          </cell>
        </row>
        <row r="3033">
          <cell r="B3033" t="str">
            <v>Remich</v>
          </cell>
        </row>
        <row r="3034">
          <cell r="B3034" t="str">
            <v>Veianen</v>
          </cell>
        </row>
        <row r="3035">
          <cell r="B3035" t="str">
            <v>Vianden</v>
          </cell>
        </row>
        <row r="3036">
          <cell r="B3036" t="str">
            <v>Vianden</v>
          </cell>
        </row>
        <row r="3037">
          <cell r="B3037" t="str">
            <v>Wiltz</v>
          </cell>
        </row>
        <row r="3038">
          <cell r="B3038" t="str">
            <v>Wiltz</v>
          </cell>
        </row>
        <row r="3039">
          <cell r="B3039" t="str">
            <v>Wolz</v>
          </cell>
        </row>
        <row r="3040">
          <cell r="B3040" t="str">
            <v>Aglonas novads</v>
          </cell>
        </row>
        <row r="3041">
          <cell r="B3041" t="str">
            <v>Grobiņas novads</v>
          </cell>
        </row>
        <row r="3042">
          <cell r="B3042" t="str">
            <v>Gulbenes novads</v>
          </cell>
        </row>
        <row r="3043">
          <cell r="B3043" t="str">
            <v>Kokneses novads</v>
          </cell>
        </row>
        <row r="3044">
          <cell r="B3044" t="str">
            <v>Krustpils novads</v>
          </cell>
        </row>
        <row r="3045">
          <cell r="B3045" t="str">
            <v>Lielvārdes novads</v>
          </cell>
        </row>
        <row r="3046">
          <cell r="B3046" t="str">
            <v>Mālpils novads</v>
          </cell>
        </row>
        <row r="3047">
          <cell r="B3047" t="str">
            <v>Pāvilostas novads</v>
          </cell>
        </row>
        <row r="3048">
          <cell r="B3048" t="str">
            <v>Preiļu novads</v>
          </cell>
        </row>
        <row r="3049">
          <cell r="B3049" t="str">
            <v>Rucavas novads</v>
          </cell>
        </row>
        <row r="3050">
          <cell r="B3050" t="str">
            <v>Sējas novads</v>
          </cell>
        </row>
        <row r="3051">
          <cell r="B3051" t="str">
            <v>Tērvetes novads</v>
          </cell>
        </row>
        <row r="3052">
          <cell r="B3052" t="str">
            <v>Jēkabpils</v>
          </cell>
        </row>
        <row r="3053">
          <cell r="B3053" t="str">
            <v>Ventspils</v>
          </cell>
        </row>
        <row r="3054">
          <cell r="B3054" t="str">
            <v>Auces novads</v>
          </cell>
        </row>
        <row r="3055">
          <cell r="B3055" t="str">
            <v>Beverīnas novads</v>
          </cell>
        </row>
        <row r="3056">
          <cell r="B3056" t="str">
            <v>Ikšķiles novads</v>
          </cell>
        </row>
        <row r="3057">
          <cell r="B3057" t="str">
            <v>Olaines novads</v>
          </cell>
        </row>
        <row r="3058">
          <cell r="B3058" t="str">
            <v>Priekuļu novads</v>
          </cell>
        </row>
        <row r="3059">
          <cell r="B3059" t="str">
            <v>Raunas novads</v>
          </cell>
        </row>
        <row r="3060">
          <cell r="B3060" t="str">
            <v>Saldus novads</v>
          </cell>
        </row>
        <row r="3061">
          <cell r="B3061" t="str">
            <v>Talsu novads</v>
          </cell>
        </row>
        <row r="3062">
          <cell r="B3062" t="str">
            <v>Viesītes novads</v>
          </cell>
        </row>
        <row r="3063">
          <cell r="B3063" t="str">
            <v>Jelgava</v>
          </cell>
        </row>
        <row r="3064">
          <cell r="B3064" t="str">
            <v>Valmiera</v>
          </cell>
        </row>
        <row r="3065">
          <cell r="B3065" t="str">
            <v>Alsungas novads</v>
          </cell>
        </row>
        <row r="3066">
          <cell r="B3066" t="str">
            <v>Ērgļu novads</v>
          </cell>
        </row>
        <row r="3067">
          <cell r="B3067" t="str">
            <v>Inčukalna novads</v>
          </cell>
        </row>
        <row r="3068">
          <cell r="B3068" t="str">
            <v>Jaunpiebalgas novads</v>
          </cell>
        </row>
        <row r="3069">
          <cell r="B3069" t="str">
            <v>Kandavas novads</v>
          </cell>
        </row>
        <row r="3070">
          <cell r="B3070" t="str">
            <v>Kuldīgas novads</v>
          </cell>
        </row>
        <row r="3071">
          <cell r="B3071" t="str">
            <v>Līgatnes novads</v>
          </cell>
        </row>
        <row r="3072">
          <cell r="B3072" t="str">
            <v>Neretas novads</v>
          </cell>
        </row>
        <row r="3073">
          <cell r="B3073" t="str">
            <v>Pļaviņu novads</v>
          </cell>
        </row>
        <row r="3074">
          <cell r="B3074" t="str">
            <v>Rēzeknes novads</v>
          </cell>
        </row>
        <row r="3075">
          <cell r="B3075" t="str">
            <v>Rojas novads</v>
          </cell>
        </row>
        <row r="3076">
          <cell r="B3076" t="str">
            <v>Salaspils novads</v>
          </cell>
        </row>
        <row r="3077">
          <cell r="B3077" t="str">
            <v>Saulkrastu novads</v>
          </cell>
        </row>
        <row r="3078">
          <cell r="B3078" t="str">
            <v>Siguldas novads</v>
          </cell>
        </row>
        <row r="3079">
          <cell r="B3079" t="str">
            <v>Smiltenes novads</v>
          </cell>
        </row>
        <row r="3080">
          <cell r="B3080" t="str">
            <v>Vaiņodes novads</v>
          </cell>
        </row>
        <row r="3081">
          <cell r="B3081" t="str">
            <v>Vecpiebalgas novads</v>
          </cell>
        </row>
        <row r="3082">
          <cell r="B3082" t="str">
            <v>Rēzekne</v>
          </cell>
        </row>
        <row r="3083">
          <cell r="B3083" t="str">
            <v>Baldones novads</v>
          </cell>
        </row>
        <row r="3084">
          <cell r="B3084" t="str">
            <v>Ciblas novads</v>
          </cell>
        </row>
        <row r="3085">
          <cell r="B3085" t="str">
            <v>Daugavpils novads</v>
          </cell>
        </row>
        <row r="3086">
          <cell r="B3086" t="str">
            <v>Dobeles novads</v>
          </cell>
        </row>
        <row r="3087">
          <cell r="B3087" t="str">
            <v>Engures novads</v>
          </cell>
        </row>
        <row r="3088">
          <cell r="B3088" t="str">
            <v>Kocēnu novads</v>
          </cell>
        </row>
        <row r="3089">
          <cell r="B3089" t="str">
            <v>Madonas novads</v>
          </cell>
        </row>
        <row r="3090">
          <cell r="B3090" t="str">
            <v>Ozolnieku novads</v>
          </cell>
        </row>
        <row r="3091">
          <cell r="B3091" t="str">
            <v>Rugāju novads</v>
          </cell>
        </row>
        <row r="3092">
          <cell r="B3092" t="str">
            <v>Salas novads</v>
          </cell>
        </row>
        <row r="3093">
          <cell r="B3093" t="str">
            <v>Skrīveru novads</v>
          </cell>
        </row>
        <row r="3094">
          <cell r="B3094" t="str">
            <v>Vārkavas novads</v>
          </cell>
        </row>
        <row r="3095">
          <cell r="B3095" t="str">
            <v>Jūrmala</v>
          </cell>
        </row>
        <row r="3096">
          <cell r="B3096" t="str">
            <v>Aknīstes novads</v>
          </cell>
        </row>
        <row r="3097">
          <cell r="B3097" t="str">
            <v>Ādažu novads</v>
          </cell>
        </row>
        <row r="3098">
          <cell r="B3098" t="str">
            <v>Brocēnu novads</v>
          </cell>
        </row>
        <row r="3099">
          <cell r="B3099" t="str">
            <v>Durbes novads</v>
          </cell>
        </row>
        <row r="3100">
          <cell r="B3100" t="str">
            <v>Naukšēnu novads</v>
          </cell>
        </row>
        <row r="3101">
          <cell r="B3101" t="str">
            <v>Valkas novads</v>
          </cell>
        </row>
        <row r="3102">
          <cell r="B3102" t="str">
            <v>Vecumnieku novads</v>
          </cell>
        </row>
        <row r="3103">
          <cell r="B3103" t="str">
            <v>Viļakas novads</v>
          </cell>
        </row>
        <row r="3104">
          <cell r="B3104" t="str">
            <v>Daugavpils</v>
          </cell>
        </row>
        <row r="3105">
          <cell r="B3105" t="str">
            <v>Liepāja</v>
          </cell>
        </row>
        <row r="3106">
          <cell r="B3106" t="str">
            <v>Rīga</v>
          </cell>
        </row>
        <row r="3107">
          <cell r="B3107" t="str">
            <v>Babītes novads</v>
          </cell>
        </row>
        <row r="3108">
          <cell r="B3108" t="str">
            <v>Baltinavas novads</v>
          </cell>
        </row>
        <row r="3109">
          <cell r="B3109" t="str">
            <v>Burtnieku novads</v>
          </cell>
        </row>
        <row r="3110">
          <cell r="B3110" t="str">
            <v>Carnikavas novads</v>
          </cell>
        </row>
        <row r="3111">
          <cell r="B3111" t="str">
            <v>Cēsu novads</v>
          </cell>
        </row>
        <row r="3112">
          <cell r="B3112" t="str">
            <v>Garkalnes novads</v>
          </cell>
        </row>
        <row r="3113">
          <cell r="B3113" t="str">
            <v>Ķeguma novads</v>
          </cell>
        </row>
        <row r="3114">
          <cell r="B3114" t="str">
            <v>Ludzas novads</v>
          </cell>
        </row>
        <row r="3115">
          <cell r="B3115" t="str">
            <v>Mērsraga novads</v>
          </cell>
        </row>
        <row r="3116">
          <cell r="B3116" t="str">
            <v>Nīcas novads</v>
          </cell>
        </row>
        <row r="3117">
          <cell r="B3117" t="str">
            <v>Ogres novads</v>
          </cell>
        </row>
        <row r="3118">
          <cell r="B3118" t="str">
            <v>Pārgaujas novads</v>
          </cell>
        </row>
        <row r="3119">
          <cell r="B3119" t="str">
            <v>Skrundas novads</v>
          </cell>
        </row>
        <row r="3120">
          <cell r="B3120" t="str">
            <v>Stopiņu novads</v>
          </cell>
        </row>
        <row r="3121">
          <cell r="B3121" t="str">
            <v>Strenču novads</v>
          </cell>
        </row>
        <row r="3122">
          <cell r="B3122" t="str">
            <v>Tukuma novads</v>
          </cell>
        </row>
        <row r="3123">
          <cell r="B3123" t="str">
            <v>Varakļānu novads</v>
          </cell>
        </row>
        <row r="3124">
          <cell r="B3124" t="str">
            <v>Aizkraukles novads</v>
          </cell>
        </row>
        <row r="3125">
          <cell r="B3125" t="str">
            <v>Alojas novads</v>
          </cell>
        </row>
        <row r="3126">
          <cell r="B3126" t="str">
            <v>Alūksnes novads</v>
          </cell>
        </row>
        <row r="3127">
          <cell r="B3127" t="str">
            <v>Amatas novads</v>
          </cell>
        </row>
        <row r="3128">
          <cell r="B3128" t="str">
            <v>Balvu novads</v>
          </cell>
        </row>
        <row r="3129">
          <cell r="B3129" t="str">
            <v>Dagdas novads</v>
          </cell>
        </row>
        <row r="3130">
          <cell r="B3130" t="str">
            <v>Dundagas novads</v>
          </cell>
        </row>
        <row r="3131">
          <cell r="B3131" t="str">
            <v>Ilūkstes novads</v>
          </cell>
        </row>
        <row r="3132">
          <cell r="B3132" t="str">
            <v>Krāslavas novads</v>
          </cell>
        </row>
        <row r="3133">
          <cell r="B3133" t="str">
            <v>Krimuldas novads</v>
          </cell>
        </row>
        <row r="3134">
          <cell r="B3134" t="str">
            <v>Limbažu novads</v>
          </cell>
        </row>
        <row r="3135">
          <cell r="B3135" t="str">
            <v>Līvānu novads</v>
          </cell>
        </row>
        <row r="3136">
          <cell r="B3136" t="str">
            <v>Mazsalacas novads</v>
          </cell>
        </row>
        <row r="3137">
          <cell r="B3137" t="str">
            <v>Riebiņu novads</v>
          </cell>
        </row>
        <row r="3138">
          <cell r="B3138" t="str">
            <v>Ropažu novads</v>
          </cell>
        </row>
        <row r="3139">
          <cell r="B3139" t="str">
            <v>Rundāles novads</v>
          </cell>
        </row>
        <row r="3140">
          <cell r="B3140" t="str">
            <v>Salacgrīvas novads</v>
          </cell>
        </row>
        <row r="3141">
          <cell r="B3141" t="str">
            <v>Zilupes novads</v>
          </cell>
        </row>
        <row r="3142">
          <cell r="B3142" t="str">
            <v>Aizputes novads</v>
          </cell>
        </row>
        <row r="3143">
          <cell r="B3143" t="str">
            <v>Apes novads</v>
          </cell>
        </row>
        <row r="3144">
          <cell r="B3144" t="str">
            <v>Bauskas novads</v>
          </cell>
        </row>
        <row r="3145">
          <cell r="B3145" t="str">
            <v>Cesvaines novads</v>
          </cell>
        </row>
        <row r="3146">
          <cell r="B3146" t="str">
            <v>Iecavas novads</v>
          </cell>
        </row>
        <row r="3147">
          <cell r="B3147" t="str">
            <v>Jaunjelgavas novads</v>
          </cell>
        </row>
        <row r="3148">
          <cell r="B3148" t="str">
            <v>Jaunpils novads</v>
          </cell>
        </row>
        <row r="3149">
          <cell r="B3149" t="str">
            <v>Jelgavas novads</v>
          </cell>
        </row>
        <row r="3150">
          <cell r="B3150" t="str">
            <v>Jēkabpils novads</v>
          </cell>
        </row>
        <row r="3151">
          <cell r="B3151" t="str">
            <v>Kārsavas novads</v>
          </cell>
        </row>
        <row r="3152">
          <cell r="B3152" t="str">
            <v>Ķekavas novads</v>
          </cell>
        </row>
        <row r="3153">
          <cell r="B3153" t="str">
            <v>Lubānas novads</v>
          </cell>
        </row>
        <row r="3154">
          <cell r="B3154" t="str">
            <v>Mārupes novads</v>
          </cell>
        </row>
        <row r="3155">
          <cell r="B3155" t="str">
            <v>Priekules novads</v>
          </cell>
        </row>
        <row r="3156">
          <cell r="B3156" t="str">
            <v>Rūjienas novads</v>
          </cell>
        </row>
        <row r="3157">
          <cell r="B3157" t="str">
            <v>Ventspils novads</v>
          </cell>
        </row>
        <row r="3158">
          <cell r="B3158" t="str">
            <v>Viļānu novads</v>
          </cell>
        </row>
        <row r="3159">
          <cell r="B3159" t="str">
            <v>Banghāzī</v>
          </cell>
        </row>
        <row r="3160">
          <cell r="B3160" t="str">
            <v>Al Buţnān</v>
          </cell>
        </row>
        <row r="3161">
          <cell r="B3161" t="str">
            <v>Darnah</v>
          </cell>
        </row>
        <row r="3162">
          <cell r="B3162" t="str">
            <v>Al Jafārah</v>
          </cell>
        </row>
        <row r="3163">
          <cell r="B3163" t="str">
            <v>Mişrātah</v>
          </cell>
        </row>
        <row r="3164">
          <cell r="B3164" t="str">
            <v>Nālūt</v>
          </cell>
        </row>
        <row r="3165">
          <cell r="B3165" t="str">
            <v>An Nuqāţ al Khams</v>
          </cell>
        </row>
        <row r="3166">
          <cell r="B3166" t="str">
            <v>Surt</v>
          </cell>
        </row>
        <row r="3167">
          <cell r="B3167" t="str">
            <v>Az Zāwiyah</v>
          </cell>
        </row>
        <row r="3168">
          <cell r="B3168" t="str">
            <v>Al Jufrah</v>
          </cell>
        </row>
        <row r="3169">
          <cell r="B3169" t="str">
            <v>Al Marqab</v>
          </cell>
        </row>
        <row r="3170">
          <cell r="B3170" t="str">
            <v>Wādī al Ḩayāt</v>
          </cell>
        </row>
        <row r="3171">
          <cell r="B3171" t="str">
            <v>Ghāt</v>
          </cell>
        </row>
        <row r="3172">
          <cell r="B3172" t="str">
            <v>Ţarābulus</v>
          </cell>
        </row>
        <row r="3173">
          <cell r="B3173" t="str">
            <v>Al Jabal al Akhḑar</v>
          </cell>
        </row>
        <row r="3174">
          <cell r="B3174" t="str">
            <v>Al Kufrah</v>
          </cell>
        </row>
        <row r="3175">
          <cell r="B3175" t="str">
            <v>Murzuq</v>
          </cell>
        </row>
        <row r="3176">
          <cell r="B3176" t="str">
            <v>Al Jabal al Gharbī</v>
          </cell>
        </row>
        <row r="3177">
          <cell r="B3177" t="str">
            <v>Wādī ash Shāţi’</v>
          </cell>
        </row>
        <row r="3178">
          <cell r="B3178" t="str">
            <v>Al Marj</v>
          </cell>
        </row>
        <row r="3179">
          <cell r="B3179" t="str">
            <v>Sabhā</v>
          </cell>
        </row>
        <row r="3180">
          <cell r="B3180" t="str">
            <v>Al Wāḩāt</v>
          </cell>
        </row>
        <row r="3181">
          <cell r="B3181" t="str">
            <v>Béni Mellal-Khénifra</v>
          </cell>
        </row>
        <row r="3182">
          <cell r="B3182" t="str">
            <v>Fquih Ben Salah</v>
          </cell>
        </row>
        <row r="3183">
          <cell r="B3183" t="str">
            <v>Azilal</v>
          </cell>
        </row>
        <row r="3184">
          <cell r="B3184" t="str">
            <v>Khenifra</v>
          </cell>
        </row>
        <row r="3185">
          <cell r="B3185" t="str">
            <v>Khouribga</v>
          </cell>
        </row>
        <row r="3186">
          <cell r="B3186" t="str">
            <v>Béni Mellal</v>
          </cell>
        </row>
        <row r="3187">
          <cell r="B3187" t="str">
            <v>Laâyoune-Sakia El Hamra (EH-partial)</v>
          </cell>
        </row>
        <row r="3188">
          <cell r="B3188" t="str">
            <v>Tarfaya (EH-partial)</v>
          </cell>
        </row>
        <row r="3189">
          <cell r="B3189" t="str">
            <v>Es-Semara (EH-partial)</v>
          </cell>
        </row>
        <row r="3190">
          <cell r="B3190" t="str">
            <v>Boujdour (EH)</v>
          </cell>
        </row>
        <row r="3191">
          <cell r="B3191" t="str">
            <v>Laâyoune (EH)</v>
          </cell>
        </row>
        <row r="3192">
          <cell r="B3192" t="str">
            <v>Tanger-Tétouan-Al Hoceïma</v>
          </cell>
        </row>
        <row r="3193">
          <cell r="B3193" t="str">
            <v>M’diq-Fnideq</v>
          </cell>
        </row>
        <row r="3194">
          <cell r="B3194" t="str">
            <v>Fahs-Anjra</v>
          </cell>
        </row>
        <row r="3195">
          <cell r="B3195" t="str">
            <v>Ouezzane</v>
          </cell>
        </row>
        <row r="3196">
          <cell r="B3196" t="str">
            <v>Tétouan</v>
          </cell>
        </row>
        <row r="3197">
          <cell r="B3197" t="str">
            <v>Larache</v>
          </cell>
        </row>
        <row r="3198">
          <cell r="B3198" t="str">
            <v>Chefchaouen</v>
          </cell>
        </row>
        <row r="3199">
          <cell r="B3199" t="str">
            <v>Al Hoceïma</v>
          </cell>
        </row>
        <row r="3200">
          <cell r="B3200" t="str">
            <v>Tanger-Assilah</v>
          </cell>
        </row>
        <row r="3201">
          <cell r="B3201" t="str">
            <v>Souss-Massa</v>
          </cell>
        </row>
        <row r="3202">
          <cell r="B3202" t="str">
            <v>Inezgane-Ait Melloul</v>
          </cell>
        </row>
        <row r="3203">
          <cell r="B3203" t="str">
            <v>Taroudant</v>
          </cell>
        </row>
        <row r="3204">
          <cell r="B3204" t="str">
            <v>Tiznit</v>
          </cell>
        </row>
        <row r="3205">
          <cell r="B3205" t="str">
            <v>Tata</v>
          </cell>
        </row>
        <row r="3206">
          <cell r="B3206" t="str">
            <v>Agadir-Ida-Ou-Tanane</v>
          </cell>
        </row>
        <row r="3207">
          <cell r="B3207" t="str">
            <v>L'Oriental</v>
          </cell>
        </row>
        <row r="3208">
          <cell r="B3208" t="str">
            <v>Driouch</v>
          </cell>
        </row>
        <row r="3209">
          <cell r="B3209" t="str">
            <v>Guercif</v>
          </cell>
        </row>
        <row r="3210">
          <cell r="B3210" t="str">
            <v>Jerada</v>
          </cell>
        </row>
        <row r="3211">
          <cell r="B3211" t="str">
            <v>Figuig</v>
          </cell>
        </row>
        <row r="3212">
          <cell r="B3212" t="str">
            <v>Nador</v>
          </cell>
        </row>
        <row r="3213">
          <cell r="B3213" t="str">
            <v>Taourirt</v>
          </cell>
        </row>
        <row r="3214">
          <cell r="B3214" t="str">
            <v>Berkane</v>
          </cell>
        </row>
        <row r="3215">
          <cell r="B3215" t="str">
            <v>Oujda-Angad</v>
          </cell>
        </row>
        <row r="3216">
          <cell r="B3216" t="str">
            <v>Casablanca-Settat</v>
          </cell>
        </row>
        <row r="3217">
          <cell r="B3217" t="str">
            <v>Berrechid</v>
          </cell>
        </row>
        <row r="3218">
          <cell r="B3218" t="str">
            <v>Sidi Bennour</v>
          </cell>
        </row>
        <row r="3219">
          <cell r="B3219" t="str">
            <v>Sidi Kacem</v>
          </cell>
        </row>
        <row r="3220">
          <cell r="B3220" t="str">
            <v>Médiouna</v>
          </cell>
        </row>
        <row r="3221">
          <cell r="B3221" t="str">
            <v>Mohammadia</v>
          </cell>
        </row>
        <row r="3222">
          <cell r="B3222" t="str">
            <v>Chtouka-Ait Baha</v>
          </cell>
        </row>
        <row r="3223">
          <cell r="B3223" t="str">
            <v>El Jadida</v>
          </cell>
        </row>
        <row r="3224">
          <cell r="B3224" t="str">
            <v>Benslimane</v>
          </cell>
        </row>
        <row r="3225">
          <cell r="B3225" t="str">
            <v>Guelmim-Oued Noun (EH-partial)</v>
          </cell>
        </row>
        <row r="3226">
          <cell r="B3226" t="str">
            <v>Sidi Ifni</v>
          </cell>
        </row>
        <row r="3227">
          <cell r="B3227" t="str">
            <v>Tan-Tan (EH-partial)</v>
          </cell>
        </row>
        <row r="3228">
          <cell r="B3228" t="str">
            <v>Guelmim</v>
          </cell>
        </row>
        <row r="3229">
          <cell r="B3229" t="str">
            <v>Assa-Zag (EH-partial)</v>
          </cell>
        </row>
        <row r="3230">
          <cell r="B3230" t="str">
            <v>Fès- Meknès</v>
          </cell>
        </row>
        <row r="3231">
          <cell r="B3231" t="str">
            <v>Ifrane</v>
          </cell>
        </row>
        <row r="3232">
          <cell r="B3232" t="str">
            <v>Sefrou</v>
          </cell>
        </row>
        <row r="3233">
          <cell r="B3233" t="str">
            <v>Taza</v>
          </cell>
        </row>
        <row r="3234">
          <cell r="B3234" t="str">
            <v>Boulemane</v>
          </cell>
        </row>
        <row r="3235">
          <cell r="B3235" t="str">
            <v>El Hajeb</v>
          </cell>
        </row>
        <row r="3236">
          <cell r="B3236" t="str">
            <v>Meknès</v>
          </cell>
        </row>
        <row r="3237">
          <cell r="B3237" t="str">
            <v>Moulay Yacoub</v>
          </cell>
        </row>
        <row r="3238">
          <cell r="B3238" t="str">
            <v>Taounate</v>
          </cell>
        </row>
        <row r="3239">
          <cell r="B3239" t="str">
            <v>Fès</v>
          </cell>
        </row>
        <row r="3240">
          <cell r="B3240" t="str">
            <v>Drâa-Tafilalet</v>
          </cell>
        </row>
        <row r="3241">
          <cell r="B3241" t="str">
            <v>Midelt</v>
          </cell>
        </row>
        <row r="3242">
          <cell r="B3242" t="str">
            <v>Tinghir</v>
          </cell>
        </row>
        <row r="3243">
          <cell r="B3243" t="str">
            <v>Errachidia</v>
          </cell>
        </row>
        <row r="3244">
          <cell r="B3244" t="str">
            <v>Settat</v>
          </cell>
        </row>
        <row r="3245">
          <cell r="B3245" t="str">
            <v>Casablanca</v>
          </cell>
        </row>
        <row r="3246">
          <cell r="B3246" t="str">
            <v>Ouarzazate</v>
          </cell>
        </row>
        <row r="3247">
          <cell r="B3247" t="str">
            <v>Zagora</v>
          </cell>
        </row>
        <row r="3248">
          <cell r="B3248" t="str">
            <v>Dakhla-Oued Ed-Dahab (EH)</v>
          </cell>
        </row>
        <row r="3249">
          <cell r="B3249" t="str">
            <v>Aousserd (EH)</v>
          </cell>
        </row>
        <row r="3250">
          <cell r="B3250" t="str">
            <v>Oued Ed-Dahab (EH)</v>
          </cell>
        </row>
        <row r="3251">
          <cell r="B3251" t="str">
            <v>Rabat-Salé-Kénitra</v>
          </cell>
        </row>
        <row r="3252">
          <cell r="B3252" t="str">
            <v>Sidi Slimane</v>
          </cell>
        </row>
        <row r="3253">
          <cell r="B3253" t="str">
            <v>Rabat</v>
          </cell>
        </row>
        <row r="3254">
          <cell r="B3254" t="str">
            <v>Skhirate-Témara</v>
          </cell>
        </row>
        <row r="3255">
          <cell r="B3255" t="str">
            <v>Kénitra</v>
          </cell>
        </row>
        <row r="3256">
          <cell r="B3256" t="str">
            <v>Salé</v>
          </cell>
        </row>
        <row r="3257">
          <cell r="B3257" t="str">
            <v>Khemisset</v>
          </cell>
        </row>
        <row r="3258">
          <cell r="B3258" t="str">
            <v>Nouaceur</v>
          </cell>
        </row>
        <row r="3259">
          <cell r="B3259" t="str">
            <v>Marrakech-Safi</v>
          </cell>
        </row>
        <row r="3260">
          <cell r="B3260" t="str">
            <v>Marrakech</v>
          </cell>
        </row>
        <row r="3261">
          <cell r="B3261" t="str">
            <v>Rehamna</v>
          </cell>
        </row>
        <row r="3262">
          <cell r="B3262" t="str">
            <v>Youssoufia</v>
          </cell>
        </row>
        <row r="3263">
          <cell r="B3263" t="str">
            <v>Chichaoua</v>
          </cell>
        </row>
        <row r="3264">
          <cell r="B3264" t="str">
            <v>El Kelâa des Sraghna</v>
          </cell>
        </row>
        <row r="3265">
          <cell r="B3265" t="str">
            <v>Essaouira</v>
          </cell>
        </row>
        <row r="3266">
          <cell r="B3266" t="str">
            <v>Safi</v>
          </cell>
        </row>
        <row r="3267">
          <cell r="B3267" t="str">
            <v>Al Haouz</v>
          </cell>
        </row>
        <row r="3268">
          <cell r="B3268" t="str">
            <v>Monaco-Ville</v>
          </cell>
        </row>
        <row r="3269">
          <cell r="B3269" t="str">
            <v>Port-Hercule</v>
          </cell>
        </row>
        <row r="3270">
          <cell r="B3270" t="str">
            <v>Saint-Roman</v>
          </cell>
        </row>
        <row r="3271">
          <cell r="B3271" t="str">
            <v>Vallon de la Rousse</v>
          </cell>
        </row>
        <row r="3272">
          <cell r="B3272" t="str">
            <v>La Colle</v>
          </cell>
        </row>
        <row r="3273">
          <cell r="B3273" t="str">
            <v>La Gare</v>
          </cell>
        </row>
        <row r="3274">
          <cell r="B3274" t="str">
            <v>Jardin Exotique</v>
          </cell>
        </row>
        <row r="3275">
          <cell r="B3275" t="str">
            <v>Malbousquet</v>
          </cell>
        </row>
        <row r="3276">
          <cell r="B3276" t="str">
            <v>Spélugues</v>
          </cell>
        </row>
        <row r="3277">
          <cell r="B3277" t="str">
            <v>Monte-Carlo</v>
          </cell>
        </row>
        <row r="3278">
          <cell r="B3278" t="str">
            <v>Moneghetti</v>
          </cell>
        </row>
        <row r="3279">
          <cell r="B3279" t="str">
            <v>Larvotto</v>
          </cell>
        </row>
        <row r="3280">
          <cell r="B3280" t="str">
            <v>Sainte-Dévote</v>
          </cell>
        </row>
        <row r="3281">
          <cell r="B3281" t="str">
            <v>La Source</v>
          </cell>
        </row>
        <row r="3282">
          <cell r="B3282" t="str">
            <v>La Condamine</v>
          </cell>
        </row>
        <row r="3283">
          <cell r="B3283" t="str">
            <v>Fontvieille</v>
          </cell>
        </row>
        <row r="3284">
          <cell r="B3284" t="str">
            <v>Moulins</v>
          </cell>
        </row>
        <row r="3285">
          <cell r="B3285" t="str">
            <v>Edineț</v>
          </cell>
        </row>
        <row r="3286">
          <cell r="B3286" t="str">
            <v>Hîncești</v>
          </cell>
        </row>
        <row r="3287">
          <cell r="B3287" t="str">
            <v>Nisporeni</v>
          </cell>
        </row>
        <row r="3288">
          <cell r="B3288" t="str">
            <v>Rezina</v>
          </cell>
        </row>
        <row r="3289">
          <cell r="B3289" t="str">
            <v>Stînga Nistrului, unitatea teritorială din</v>
          </cell>
        </row>
        <row r="3290">
          <cell r="B3290" t="str">
            <v>Ștefan Vodă</v>
          </cell>
        </row>
        <row r="3291">
          <cell r="B3291" t="str">
            <v>Briceni</v>
          </cell>
        </row>
        <row r="3292">
          <cell r="B3292" t="str">
            <v>Fălești</v>
          </cell>
        </row>
        <row r="3293">
          <cell r="B3293" t="str">
            <v>Cimișlia</v>
          </cell>
        </row>
        <row r="3294">
          <cell r="B3294" t="str">
            <v>Florești</v>
          </cell>
        </row>
        <row r="3295">
          <cell r="B3295" t="str">
            <v>Leova</v>
          </cell>
        </row>
        <row r="3296">
          <cell r="B3296" t="str">
            <v>Orhei</v>
          </cell>
        </row>
        <row r="3297">
          <cell r="B3297" t="str">
            <v>Anenii Noi</v>
          </cell>
        </row>
        <row r="3298">
          <cell r="B3298" t="str">
            <v>Criuleni</v>
          </cell>
        </row>
        <row r="3299">
          <cell r="B3299" t="str">
            <v>Cantemir</v>
          </cell>
        </row>
        <row r="3300">
          <cell r="B3300" t="str">
            <v>Glodeni</v>
          </cell>
        </row>
        <row r="3301">
          <cell r="B3301" t="str">
            <v>Rîșcani</v>
          </cell>
        </row>
        <row r="3302">
          <cell r="B3302" t="str">
            <v>Strășeni</v>
          </cell>
        </row>
        <row r="3303">
          <cell r="B3303" t="str">
            <v>Bălți</v>
          </cell>
        </row>
        <row r="3304">
          <cell r="B3304" t="str">
            <v>Basarabeasca</v>
          </cell>
        </row>
        <row r="3305">
          <cell r="B3305" t="str">
            <v>Cahul</v>
          </cell>
        </row>
        <row r="3306">
          <cell r="B3306" t="str">
            <v>Șoldănești</v>
          </cell>
        </row>
        <row r="3307">
          <cell r="B3307" t="str">
            <v>Sîngerei</v>
          </cell>
        </row>
        <row r="3308">
          <cell r="B3308" t="str">
            <v>Călărași</v>
          </cell>
        </row>
        <row r="3309">
          <cell r="B3309" t="str">
            <v>Drochia</v>
          </cell>
        </row>
        <row r="3310">
          <cell r="B3310" t="str">
            <v>Găgăuzia, Unitatea teritorială autonomă (UTAG)</v>
          </cell>
        </row>
        <row r="3311">
          <cell r="B3311" t="str">
            <v>Ocnița</v>
          </cell>
        </row>
        <row r="3312">
          <cell r="B3312" t="str">
            <v>Soroca</v>
          </cell>
        </row>
        <row r="3313">
          <cell r="B3313" t="str">
            <v>Taraclia</v>
          </cell>
        </row>
        <row r="3314">
          <cell r="B3314" t="str">
            <v>Telenești</v>
          </cell>
        </row>
        <row r="3315">
          <cell r="B3315" t="str">
            <v>Bender [Tighina]</v>
          </cell>
        </row>
        <row r="3316">
          <cell r="B3316" t="str">
            <v>Căușeni</v>
          </cell>
        </row>
        <row r="3317">
          <cell r="B3317" t="str">
            <v>Chișinău</v>
          </cell>
        </row>
        <row r="3318">
          <cell r="B3318" t="str">
            <v>Dondușeni</v>
          </cell>
        </row>
        <row r="3319">
          <cell r="B3319" t="str">
            <v>Dubăsari</v>
          </cell>
        </row>
        <row r="3320">
          <cell r="B3320" t="str">
            <v>Ialoveni</v>
          </cell>
        </row>
        <row r="3321">
          <cell r="B3321" t="str">
            <v>Ungheni</v>
          </cell>
        </row>
        <row r="3322">
          <cell r="B3322" t="str">
            <v>Andrijevica</v>
          </cell>
        </row>
        <row r="3323">
          <cell r="B3323" t="str">
            <v>Danilovgrad</v>
          </cell>
        </row>
        <row r="3324">
          <cell r="B3324" t="str">
            <v>Kotor</v>
          </cell>
        </row>
        <row r="3325">
          <cell r="B3325" t="str">
            <v>Rožaje</v>
          </cell>
        </row>
        <row r="3326">
          <cell r="B3326" t="str">
            <v>Cetinje</v>
          </cell>
        </row>
        <row r="3327">
          <cell r="B3327" t="str">
            <v>Kolašin</v>
          </cell>
        </row>
        <row r="3328">
          <cell r="B3328" t="str">
            <v>Pljevlja</v>
          </cell>
        </row>
        <row r="3329">
          <cell r="B3329" t="str">
            <v>Šavnik</v>
          </cell>
        </row>
        <row r="3330">
          <cell r="B3330" t="str">
            <v>Žabljak</v>
          </cell>
        </row>
        <row r="3331">
          <cell r="B3331" t="str">
            <v>Bar</v>
          </cell>
        </row>
        <row r="3332">
          <cell r="B3332" t="str">
            <v>Bijelo Polje</v>
          </cell>
        </row>
        <row r="3333">
          <cell r="B3333" t="str">
            <v>Herceg-Novi</v>
          </cell>
        </row>
        <row r="3334">
          <cell r="B3334" t="str">
            <v>Mojkovac</v>
          </cell>
        </row>
        <row r="3335">
          <cell r="B3335" t="str">
            <v>Berane</v>
          </cell>
        </row>
        <row r="3336">
          <cell r="B3336" t="str">
            <v>Podgorica</v>
          </cell>
        </row>
        <row r="3337">
          <cell r="B3337" t="str">
            <v>Ulcinj</v>
          </cell>
        </row>
        <row r="3338">
          <cell r="B3338" t="str">
            <v>Gusinje</v>
          </cell>
        </row>
        <row r="3339">
          <cell r="B3339" t="str">
            <v>Petnjica</v>
          </cell>
        </row>
        <row r="3340">
          <cell r="B3340" t="str">
            <v>Budva</v>
          </cell>
        </row>
        <row r="3341">
          <cell r="B3341" t="str">
            <v>Plužine</v>
          </cell>
        </row>
        <row r="3342">
          <cell r="B3342" t="str">
            <v>Tivat</v>
          </cell>
        </row>
        <row r="3343">
          <cell r="B3343" t="str">
            <v>Plav</v>
          </cell>
        </row>
        <row r="3344">
          <cell r="B3344" t="str">
            <v>Nikšić</v>
          </cell>
        </row>
        <row r="3345">
          <cell r="B3345" t="str">
            <v>Toliara</v>
          </cell>
        </row>
        <row r="3346">
          <cell r="B3346" t="str">
            <v>Antananarivo</v>
          </cell>
        </row>
        <row r="3347">
          <cell r="B3347" t="str">
            <v>Toamasina</v>
          </cell>
        </row>
        <row r="3348">
          <cell r="B3348" t="str">
            <v>Fianarantsoa</v>
          </cell>
        </row>
        <row r="3349">
          <cell r="B3349" t="str">
            <v>Mahajanga</v>
          </cell>
        </row>
        <row r="3350">
          <cell r="B3350" t="str">
            <v>Antsiranana</v>
          </cell>
        </row>
        <row r="3351">
          <cell r="B3351" t="str">
            <v>Ratak chain</v>
          </cell>
        </row>
        <row r="3352">
          <cell r="B3352" t="str">
            <v>Ratak chain</v>
          </cell>
        </row>
        <row r="3353">
          <cell r="B3353" t="str">
            <v>Likiep</v>
          </cell>
        </row>
        <row r="3354">
          <cell r="B3354" t="str">
            <v>Likiep</v>
          </cell>
        </row>
        <row r="3355">
          <cell r="B3355" t="str">
            <v>Majuro</v>
          </cell>
        </row>
        <row r="3356">
          <cell r="B3356" t="str">
            <v>Mājro</v>
          </cell>
        </row>
        <row r="3357">
          <cell r="B3357" t="str">
            <v>Arno</v>
          </cell>
        </row>
        <row r="3358">
          <cell r="B3358" t="str">
            <v>Arṇo</v>
          </cell>
        </row>
        <row r="3359">
          <cell r="B3359" t="str">
            <v>Aur</v>
          </cell>
        </row>
        <row r="3360">
          <cell r="B3360" t="str">
            <v>Aur</v>
          </cell>
        </row>
        <row r="3361">
          <cell r="B3361" t="str">
            <v>Maloelap</v>
          </cell>
        </row>
        <row r="3362">
          <cell r="B3362" t="str">
            <v>Ṃaḷoeḷap</v>
          </cell>
        </row>
        <row r="3363">
          <cell r="B3363" t="str">
            <v>Mājej</v>
          </cell>
        </row>
        <row r="3364">
          <cell r="B3364" t="str">
            <v>Mejit</v>
          </cell>
        </row>
        <row r="3365">
          <cell r="B3365" t="str">
            <v>Mile</v>
          </cell>
        </row>
        <row r="3366">
          <cell r="B3366" t="str">
            <v>Mili</v>
          </cell>
        </row>
        <row r="3367">
          <cell r="B3367" t="str">
            <v>Wotje</v>
          </cell>
        </row>
        <row r="3368">
          <cell r="B3368" t="str">
            <v>Wōjjā</v>
          </cell>
        </row>
        <row r="3369">
          <cell r="B3369" t="str">
            <v>Aelok</v>
          </cell>
        </row>
        <row r="3370">
          <cell r="B3370" t="str">
            <v>Ailuk</v>
          </cell>
        </row>
        <row r="3371">
          <cell r="B3371" t="str">
            <v>Utrōk</v>
          </cell>
        </row>
        <row r="3372">
          <cell r="B3372" t="str">
            <v>Utrik</v>
          </cell>
        </row>
        <row r="3373">
          <cell r="B3373" t="str">
            <v>Ralik chain</v>
          </cell>
        </row>
        <row r="3374">
          <cell r="B3374" t="str">
            <v>Ralik chain</v>
          </cell>
        </row>
        <row r="3375">
          <cell r="B3375" t="str">
            <v>Naṃdik</v>
          </cell>
        </row>
        <row r="3376">
          <cell r="B3376" t="str">
            <v>Namdrik</v>
          </cell>
        </row>
        <row r="3377">
          <cell r="B3377" t="str">
            <v>Rongelap</v>
          </cell>
        </row>
        <row r="3378">
          <cell r="B3378" t="str">
            <v>Ron̄ḷap</v>
          </cell>
        </row>
        <row r="3379">
          <cell r="B3379" t="str">
            <v>Kuwajleen</v>
          </cell>
        </row>
        <row r="3380">
          <cell r="B3380" t="str">
            <v>Kwajalein</v>
          </cell>
        </row>
        <row r="3381">
          <cell r="B3381" t="str">
            <v>Ailinglaplap</v>
          </cell>
        </row>
        <row r="3382">
          <cell r="B3382" t="str">
            <v>Aelōn̄ḷapḷap</v>
          </cell>
        </row>
        <row r="3383">
          <cell r="B3383" t="str">
            <v>Pikinni &amp; Kōle</v>
          </cell>
        </row>
        <row r="3384">
          <cell r="B3384" t="str">
            <v>Bikini &amp; Kili</v>
          </cell>
        </row>
        <row r="3385">
          <cell r="B3385" t="str">
            <v>Lae</v>
          </cell>
        </row>
        <row r="3386">
          <cell r="B3386" t="str">
            <v>Lae</v>
          </cell>
        </row>
        <row r="3387">
          <cell r="B3387" t="str">
            <v>Naṃo</v>
          </cell>
        </row>
        <row r="3388">
          <cell r="B3388" t="str">
            <v>Namu</v>
          </cell>
        </row>
        <row r="3389">
          <cell r="B3389" t="str">
            <v>Jabat</v>
          </cell>
        </row>
        <row r="3390">
          <cell r="B3390" t="str">
            <v>Jebat</v>
          </cell>
        </row>
        <row r="3391">
          <cell r="B3391" t="str">
            <v>Jālwōj</v>
          </cell>
        </row>
        <row r="3392">
          <cell r="B3392" t="str">
            <v>Jaluit</v>
          </cell>
        </row>
        <row r="3393">
          <cell r="B3393" t="str">
            <v>Ellep</v>
          </cell>
        </row>
        <row r="3394">
          <cell r="B3394" t="str">
            <v>Lib</v>
          </cell>
        </row>
        <row r="3395">
          <cell r="B3395" t="str">
            <v>Ujae</v>
          </cell>
        </row>
        <row r="3396">
          <cell r="B3396" t="str">
            <v>Ujae</v>
          </cell>
        </row>
        <row r="3397">
          <cell r="B3397" t="str">
            <v>Epoon</v>
          </cell>
        </row>
        <row r="3398">
          <cell r="B3398" t="str">
            <v>Ebon</v>
          </cell>
        </row>
        <row r="3399">
          <cell r="B3399" t="str">
            <v>Ānewetak &amp; Wūjlan̄</v>
          </cell>
        </row>
        <row r="3400">
          <cell r="B3400" t="str">
            <v>Enewetak &amp; Ujelang</v>
          </cell>
        </row>
        <row r="3401">
          <cell r="B3401" t="str">
            <v>Wōtto</v>
          </cell>
        </row>
        <row r="3402">
          <cell r="B3402" t="str">
            <v>Wotho</v>
          </cell>
        </row>
        <row r="3403">
          <cell r="B3403" t="str">
            <v>Bogdanci</v>
          </cell>
        </row>
        <row r="3404">
          <cell r="B3404" t="str">
            <v>Brvenica</v>
          </cell>
        </row>
        <row r="3405">
          <cell r="B3405" t="str">
            <v>Vinica</v>
          </cell>
        </row>
        <row r="3406">
          <cell r="B3406" t="str">
            <v>Debar</v>
          </cell>
        </row>
        <row r="3407">
          <cell r="B3407" t="str">
            <v>Delčevo</v>
          </cell>
        </row>
        <row r="3408">
          <cell r="B3408" t="str">
            <v>Dolneni</v>
          </cell>
        </row>
        <row r="3409">
          <cell r="B3409" t="str">
            <v>Zelenikovo</v>
          </cell>
        </row>
        <row r="3410">
          <cell r="B3410" t="str">
            <v>Karbinci</v>
          </cell>
        </row>
        <row r="3411">
          <cell r="B3411" t="str">
            <v>Novaci</v>
          </cell>
        </row>
        <row r="3412">
          <cell r="B3412" t="str">
            <v>Radoviš</v>
          </cell>
        </row>
        <row r="3413">
          <cell r="B3413" t="str">
            <v>Staro Nagoričane</v>
          </cell>
        </row>
        <row r="3414">
          <cell r="B3414" t="str">
            <v>Berovo</v>
          </cell>
        </row>
        <row r="3415">
          <cell r="B3415" t="str">
            <v>Valandovo</v>
          </cell>
        </row>
        <row r="3416">
          <cell r="B3416" t="str">
            <v>Vasilevo</v>
          </cell>
        </row>
        <row r="3417">
          <cell r="B3417" t="str">
            <v>Dojran</v>
          </cell>
        </row>
        <row r="3418">
          <cell r="B3418" t="str">
            <v>Kriva Palanka</v>
          </cell>
        </row>
        <row r="3419">
          <cell r="B3419" t="str">
            <v>Negotino</v>
          </cell>
        </row>
        <row r="3420">
          <cell r="B3420" t="str">
            <v>Novo Selo</v>
          </cell>
        </row>
        <row r="3421">
          <cell r="B3421" t="str">
            <v>Pehčevo</v>
          </cell>
        </row>
        <row r="3422">
          <cell r="B3422" t="str">
            <v>Centar Župa</v>
          </cell>
        </row>
        <row r="3423">
          <cell r="B3423" t="str">
            <v>Čaška</v>
          </cell>
        </row>
        <row r="3424">
          <cell r="B3424" t="str">
            <v>Češinovo-Obleševo</v>
          </cell>
        </row>
        <row r="3425">
          <cell r="B3425" t="str">
            <v>Bogovinje</v>
          </cell>
        </row>
        <row r="3426">
          <cell r="B3426" t="str">
            <v>Vrapčište</v>
          </cell>
        </row>
        <row r="3427">
          <cell r="B3427" t="str">
            <v>Demir Hisar</v>
          </cell>
        </row>
        <row r="3428">
          <cell r="B3428" t="str">
            <v>Jegunovce</v>
          </cell>
        </row>
        <row r="3429">
          <cell r="B3429" t="str">
            <v>Konče</v>
          </cell>
        </row>
        <row r="3430">
          <cell r="B3430" t="str">
            <v>Ohrid</v>
          </cell>
        </row>
        <row r="3431">
          <cell r="B3431" t="str">
            <v>Prilep</v>
          </cell>
        </row>
        <row r="3432">
          <cell r="B3432" t="str">
            <v>Strumica</v>
          </cell>
        </row>
        <row r="3433">
          <cell r="B3433" t="str">
            <v>Gevgelija</v>
          </cell>
        </row>
        <row r="3434">
          <cell r="B3434" t="str">
            <v>Debarca</v>
          </cell>
        </row>
        <row r="3435">
          <cell r="B3435" t="str">
            <v>Demir Kapija</v>
          </cell>
        </row>
        <row r="3436">
          <cell r="B3436" t="str">
            <v>Kavadarci</v>
          </cell>
        </row>
        <row r="3437">
          <cell r="B3437" t="str">
            <v>Kratovo</v>
          </cell>
        </row>
        <row r="3438">
          <cell r="B3438" t="str">
            <v>Mavrovo i Rostuša</v>
          </cell>
        </row>
        <row r="3439">
          <cell r="B3439" t="str">
            <v>Plasnica</v>
          </cell>
        </row>
        <row r="3440">
          <cell r="B3440" t="str">
            <v>Sveti Nikole</v>
          </cell>
        </row>
        <row r="3441">
          <cell r="B3441" t="str">
            <v>Ilinden</v>
          </cell>
        </row>
        <row r="3442">
          <cell r="B3442" t="str">
            <v>Kočani</v>
          </cell>
        </row>
        <row r="3443">
          <cell r="B3443" t="str">
            <v>Krivogaštani</v>
          </cell>
        </row>
        <row r="3444">
          <cell r="B3444" t="str">
            <v>Kruševo</v>
          </cell>
        </row>
        <row r="3445">
          <cell r="B3445" t="str">
            <v>Lipkovo</v>
          </cell>
        </row>
        <row r="3446">
          <cell r="B3446" t="str">
            <v>Probištip</v>
          </cell>
        </row>
        <row r="3447">
          <cell r="B3447" t="str">
            <v>Studeničani</v>
          </cell>
        </row>
        <row r="3448">
          <cell r="B3448" t="str">
            <v>Tetovo</v>
          </cell>
        </row>
        <row r="3449">
          <cell r="B3449" t="str">
            <v>Aračinovo</v>
          </cell>
        </row>
        <row r="3450">
          <cell r="B3450" t="str">
            <v>Bitola</v>
          </cell>
        </row>
        <row r="3451">
          <cell r="B3451" t="str">
            <v>Bosilovo</v>
          </cell>
        </row>
        <row r="3452">
          <cell r="B3452" t="str">
            <v>Gostivar</v>
          </cell>
        </row>
        <row r="3453">
          <cell r="B3453" t="str">
            <v>Želino</v>
          </cell>
        </row>
        <row r="3454">
          <cell r="B3454" t="str">
            <v>Kičevo</v>
          </cell>
        </row>
        <row r="3455">
          <cell r="B3455" t="str">
            <v>Makedonska Kamenica</v>
          </cell>
        </row>
        <row r="3456">
          <cell r="B3456" t="str">
            <v>Mogila</v>
          </cell>
        </row>
        <row r="3457">
          <cell r="B3457" t="str">
            <v>Resen</v>
          </cell>
        </row>
        <row r="3458">
          <cell r="B3458" t="str">
            <v>Rosoman</v>
          </cell>
        </row>
        <row r="3459">
          <cell r="B3459" t="str">
            <v>Tearce</v>
          </cell>
        </row>
        <row r="3460">
          <cell r="B3460" t="str">
            <v>Vevčani</v>
          </cell>
        </row>
        <row r="3461">
          <cell r="B3461" t="str">
            <v>Gradsko</v>
          </cell>
        </row>
        <row r="3462">
          <cell r="B3462" t="str">
            <v>Kumanovo</v>
          </cell>
        </row>
        <row r="3463">
          <cell r="B3463" t="str">
            <v>Rankovce</v>
          </cell>
        </row>
        <row r="3464">
          <cell r="B3464" t="str">
            <v>Struga</v>
          </cell>
        </row>
        <row r="3465">
          <cell r="B3465" t="str">
            <v>Štip</v>
          </cell>
        </row>
        <row r="3466">
          <cell r="B3466" t="str">
            <v>Veles</v>
          </cell>
        </row>
        <row r="3467">
          <cell r="B3467" t="str">
            <v>Zrnovci</v>
          </cell>
        </row>
        <row r="3468">
          <cell r="B3468" t="str">
            <v>Lozovo</v>
          </cell>
        </row>
        <row r="3469">
          <cell r="B3469" t="str">
            <v>Makedonski Brod</v>
          </cell>
        </row>
        <row r="3470">
          <cell r="B3470" t="str">
            <v>Petrovec</v>
          </cell>
        </row>
        <row r="3471">
          <cell r="B3471" t="str">
            <v>Sopište</v>
          </cell>
        </row>
        <row r="3472">
          <cell r="B3472" t="str">
            <v>Čučer Sandevo</v>
          </cell>
        </row>
        <row r="3473">
          <cell r="B3473" t="str">
            <v>Skopje</v>
          </cell>
        </row>
        <row r="3474">
          <cell r="B3474" t="str">
            <v>Ménaka</v>
          </cell>
        </row>
        <row r="3475">
          <cell r="B3475" t="str">
            <v>Taoudénit</v>
          </cell>
        </row>
        <row r="3476">
          <cell r="B3476" t="str">
            <v>Ségou</v>
          </cell>
        </row>
        <row r="3477">
          <cell r="B3477" t="str">
            <v>Bamako</v>
          </cell>
        </row>
        <row r="3478">
          <cell r="B3478" t="str">
            <v>Tombouctou</v>
          </cell>
        </row>
        <row r="3479">
          <cell r="B3479" t="str">
            <v>Koulikoro</v>
          </cell>
        </row>
        <row r="3480">
          <cell r="B3480" t="str">
            <v>Mopti</v>
          </cell>
        </row>
        <row r="3481">
          <cell r="B3481" t="str">
            <v>Sikasso</v>
          </cell>
        </row>
        <row r="3482">
          <cell r="B3482" t="str">
            <v>Kidal</v>
          </cell>
        </row>
        <row r="3483">
          <cell r="B3483" t="str">
            <v>Kayes</v>
          </cell>
        </row>
        <row r="3484">
          <cell r="B3484" t="str">
            <v>Gao</v>
          </cell>
        </row>
        <row r="3485">
          <cell r="B3485" t="str">
            <v>Rakhine</v>
          </cell>
        </row>
        <row r="3486">
          <cell r="B3486" t="str">
            <v>Tanintharyi</v>
          </cell>
        </row>
        <row r="3487">
          <cell r="B3487" t="str">
            <v>Kachin</v>
          </cell>
        </row>
        <row r="3488">
          <cell r="B3488" t="str">
            <v>Kayin</v>
          </cell>
        </row>
        <row r="3489">
          <cell r="B3489" t="str">
            <v>Mon</v>
          </cell>
        </row>
        <row r="3490">
          <cell r="B3490" t="str">
            <v>Sagaing</v>
          </cell>
        </row>
        <row r="3491">
          <cell r="B3491" t="str">
            <v>Mandalay</v>
          </cell>
        </row>
        <row r="3492">
          <cell r="B3492" t="str">
            <v>Yangon</v>
          </cell>
        </row>
        <row r="3493">
          <cell r="B3493" t="str">
            <v>Shan</v>
          </cell>
        </row>
        <row r="3494">
          <cell r="B3494" t="str">
            <v>Magway</v>
          </cell>
        </row>
        <row r="3495">
          <cell r="B3495" t="str">
            <v>Nay Pyi Taw</v>
          </cell>
        </row>
        <row r="3496">
          <cell r="B3496" t="str">
            <v>Bago</v>
          </cell>
        </row>
        <row r="3497">
          <cell r="B3497" t="str">
            <v>Kayah</v>
          </cell>
        </row>
        <row r="3498">
          <cell r="B3498" t="str">
            <v>Chin</v>
          </cell>
        </row>
        <row r="3499">
          <cell r="B3499" t="str">
            <v>Ayeyarwady</v>
          </cell>
        </row>
        <row r="3500">
          <cell r="B3500" t="str">
            <v>Uvs</v>
          </cell>
        </row>
        <row r="3501">
          <cell r="B3501" t="str">
            <v>Govĭ-Altay</v>
          </cell>
        </row>
        <row r="3502">
          <cell r="B3502" t="str">
            <v>Hövsgöl</v>
          </cell>
        </row>
        <row r="3503">
          <cell r="B3503" t="str">
            <v>Ömnögovĭ</v>
          </cell>
        </row>
        <row r="3504">
          <cell r="B3504" t="str">
            <v>Dornod</v>
          </cell>
        </row>
        <row r="3505">
          <cell r="B3505" t="str">
            <v>Bulgan</v>
          </cell>
        </row>
        <row r="3506">
          <cell r="B3506" t="str">
            <v>Övörhangay</v>
          </cell>
        </row>
        <row r="3507">
          <cell r="B3507" t="str">
            <v>Bayanhongor</v>
          </cell>
        </row>
        <row r="3508">
          <cell r="B3508" t="str">
            <v>Hentiy</v>
          </cell>
        </row>
        <row r="3509">
          <cell r="B3509" t="str">
            <v>Töv</v>
          </cell>
        </row>
        <row r="3510">
          <cell r="B3510" t="str">
            <v>Selenge</v>
          </cell>
        </row>
        <row r="3511">
          <cell r="B3511" t="str">
            <v>Dzavhan</v>
          </cell>
        </row>
        <row r="3512">
          <cell r="B3512" t="str">
            <v>Dundgovĭ</v>
          </cell>
        </row>
        <row r="3513">
          <cell r="B3513" t="str">
            <v>Hovd</v>
          </cell>
        </row>
        <row r="3514">
          <cell r="B3514" t="str">
            <v>Bayan-Ölgiy</v>
          </cell>
        </row>
        <row r="3515">
          <cell r="B3515" t="str">
            <v>Orhon</v>
          </cell>
        </row>
        <row r="3516">
          <cell r="B3516" t="str">
            <v>Darhan uul</v>
          </cell>
        </row>
        <row r="3517">
          <cell r="B3517" t="str">
            <v>Govĭ-Sümber</v>
          </cell>
        </row>
        <row r="3518">
          <cell r="B3518" t="str">
            <v>Sühbaatar</v>
          </cell>
        </row>
        <row r="3519">
          <cell r="B3519" t="str">
            <v>Dornogovĭ</v>
          </cell>
        </row>
        <row r="3520">
          <cell r="B3520" t="str">
            <v>Arhangay</v>
          </cell>
        </row>
        <row r="3521">
          <cell r="B3521" t="str">
            <v>Ulaanbaatar</v>
          </cell>
        </row>
        <row r="3522">
          <cell r="B3522" t="str">
            <v>Hodh ech Chargui</v>
          </cell>
        </row>
        <row r="3523">
          <cell r="B3523" t="str">
            <v>Brakna</v>
          </cell>
        </row>
        <row r="3524">
          <cell r="B3524" t="str">
            <v>Hodh el Gharbi</v>
          </cell>
        </row>
        <row r="3525">
          <cell r="B3525" t="str">
            <v>Dakhlet Nouâdhibou</v>
          </cell>
        </row>
        <row r="3526">
          <cell r="B3526" t="str">
            <v>Assaba</v>
          </cell>
        </row>
        <row r="3527">
          <cell r="B3527" t="str">
            <v>Adrar</v>
          </cell>
        </row>
        <row r="3528">
          <cell r="B3528" t="str">
            <v>Gorgol</v>
          </cell>
        </row>
        <row r="3529">
          <cell r="B3529" t="str">
            <v>Inchiri</v>
          </cell>
        </row>
        <row r="3530">
          <cell r="B3530" t="str">
            <v>Guidimaka</v>
          </cell>
        </row>
        <row r="3531">
          <cell r="B3531" t="str">
            <v>Trarza</v>
          </cell>
        </row>
        <row r="3532">
          <cell r="B3532" t="str">
            <v>Tagant</v>
          </cell>
        </row>
        <row r="3533">
          <cell r="B3533" t="str">
            <v>Tiris Zemmour</v>
          </cell>
        </row>
        <row r="3534">
          <cell r="B3534" t="str">
            <v>Nouakchott Ouest</v>
          </cell>
        </row>
        <row r="3535">
          <cell r="B3535" t="str">
            <v>Nuwākshūţ al Gharbīyah</v>
          </cell>
        </row>
        <row r="3536">
          <cell r="B3536" t="str">
            <v>Nouakchott Nord</v>
          </cell>
        </row>
        <row r="3537">
          <cell r="B3537" t="str">
            <v>Nuwākshūţ ash Shamālīyah</v>
          </cell>
        </row>
        <row r="3538">
          <cell r="B3538" t="str">
            <v>Nouakchott Sud</v>
          </cell>
        </row>
        <row r="3539">
          <cell r="B3539" t="str">
            <v>Nuwākshūţ al Janūbīyah</v>
          </cell>
        </row>
        <row r="3540">
          <cell r="B3540" t="str">
            <v>Mosta</v>
          </cell>
        </row>
        <row r="3541">
          <cell r="B3541" t="str">
            <v>Mosta</v>
          </cell>
        </row>
        <row r="3542">
          <cell r="B3542" t="str">
            <v>Mqabba</v>
          </cell>
        </row>
        <row r="3543">
          <cell r="B3543" t="str">
            <v>Mqabba</v>
          </cell>
        </row>
        <row r="3544">
          <cell r="B3544" t="str">
            <v>Qormi</v>
          </cell>
        </row>
        <row r="3545">
          <cell r="B3545" t="str">
            <v>Qormi</v>
          </cell>
        </row>
        <row r="3546">
          <cell r="B3546" t="str">
            <v>San Ġiljan</v>
          </cell>
        </row>
        <row r="3547">
          <cell r="B3547" t="str">
            <v>Saint Julian's</v>
          </cell>
        </row>
        <row r="3548">
          <cell r="B3548" t="str">
            <v>Fgura</v>
          </cell>
        </row>
        <row r="3549">
          <cell r="B3549" t="str">
            <v>Fgura</v>
          </cell>
        </row>
        <row r="3550">
          <cell r="B3550" t="str">
            <v>Msida</v>
          </cell>
        </row>
        <row r="3551">
          <cell r="B3551" t="str">
            <v>Msida</v>
          </cell>
        </row>
        <row r="3552">
          <cell r="B3552" t="str">
            <v>Mtarfa</v>
          </cell>
        </row>
        <row r="3553">
          <cell r="B3553" t="str">
            <v>Mtarfa</v>
          </cell>
        </row>
        <row r="3554">
          <cell r="B3554" t="str">
            <v>Nadur</v>
          </cell>
        </row>
        <row r="3555">
          <cell r="B3555" t="str">
            <v>Nadur</v>
          </cell>
        </row>
        <row r="3556">
          <cell r="B3556" t="str">
            <v>Rabat Malta</v>
          </cell>
        </row>
        <row r="3557">
          <cell r="B3557" t="str">
            <v>Rabat Malta</v>
          </cell>
        </row>
        <row r="3558">
          <cell r="B3558" t="str">
            <v>Għajnsielem</v>
          </cell>
        </row>
        <row r="3559">
          <cell r="B3559" t="str">
            <v>Għajnsielem</v>
          </cell>
        </row>
        <row r="3560">
          <cell r="B3560" t="str">
            <v>Għargħur</v>
          </cell>
        </row>
        <row r="3561">
          <cell r="B3561" t="str">
            <v>Għargħur</v>
          </cell>
        </row>
        <row r="3562">
          <cell r="B3562" t="str">
            <v>Isla</v>
          </cell>
        </row>
        <row r="3563">
          <cell r="B3563" t="str">
            <v>Isla</v>
          </cell>
        </row>
        <row r="3564">
          <cell r="B3564" t="str">
            <v>Marsaskala</v>
          </cell>
        </row>
        <row r="3565">
          <cell r="B3565" t="str">
            <v>Marsaskala</v>
          </cell>
        </row>
        <row r="3566">
          <cell r="B3566" t="str">
            <v>Munxar</v>
          </cell>
        </row>
        <row r="3567">
          <cell r="B3567" t="str">
            <v>Munxar</v>
          </cell>
        </row>
        <row r="3568">
          <cell r="B3568" t="str">
            <v>Pembroke</v>
          </cell>
        </row>
        <row r="3569">
          <cell r="B3569" t="str">
            <v>Pembroke</v>
          </cell>
        </row>
        <row r="3570">
          <cell r="B3570" t="str">
            <v>Qrendi</v>
          </cell>
        </row>
        <row r="3571">
          <cell r="B3571" t="str">
            <v>Qrendi</v>
          </cell>
        </row>
        <row r="3572">
          <cell r="B3572" t="str">
            <v>San Ġwann</v>
          </cell>
        </row>
        <row r="3573">
          <cell r="B3573" t="str">
            <v>Saint John</v>
          </cell>
        </row>
        <row r="3574">
          <cell r="B3574" t="str">
            <v>San Lawrenz</v>
          </cell>
        </row>
        <row r="3575">
          <cell r="B3575" t="str">
            <v>Saint Lawrence</v>
          </cell>
        </row>
        <row r="3576">
          <cell r="B3576" t="str">
            <v>Saint Paul's Bay</v>
          </cell>
        </row>
        <row r="3577">
          <cell r="B3577" t="str">
            <v>San Pawl il-Baħar</v>
          </cell>
        </row>
        <row r="3578">
          <cell r="B3578" t="str">
            <v>Xagħra</v>
          </cell>
        </row>
        <row r="3579">
          <cell r="B3579" t="str">
            <v>Xagħra</v>
          </cell>
        </row>
        <row r="3580">
          <cell r="B3580" t="str">
            <v>Xgħajra</v>
          </cell>
        </row>
        <row r="3581">
          <cell r="B3581" t="str">
            <v>Xgħajra</v>
          </cell>
        </row>
        <row r="3582">
          <cell r="B3582" t="str">
            <v>Żejtun</v>
          </cell>
        </row>
        <row r="3583">
          <cell r="B3583" t="str">
            <v>Żejtun</v>
          </cell>
        </row>
        <row r="3584">
          <cell r="B3584" t="str">
            <v>Birżebbuġa</v>
          </cell>
        </row>
        <row r="3585">
          <cell r="B3585" t="str">
            <v>Birżebbuġa</v>
          </cell>
        </row>
        <row r="3586">
          <cell r="B3586" t="str">
            <v>Bormla</v>
          </cell>
        </row>
        <row r="3587">
          <cell r="B3587" t="str">
            <v>Bormla</v>
          </cell>
        </row>
        <row r="3588">
          <cell r="B3588" t="str">
            <v>Gżira</v>
          </cell>
        </row>
        <row r="3589">
          <cell r="B3589" t="str">
            <v>Gżira</v>
          </cell>
        </row>
        <row r="3590">
          <cell r="B3590" t="str">
            <v>Żabbar</v>
          </cell>
        </row>
        <row r="3591">
          <cell r="B3591" t="str">
            <v>Żabbar</v>
          </cell>
        </row>
        <row r="3592">
          <cell r="B3592" t="str">
            <v>Balzan</v>
          </cell>
        </row>
        <row r="3593">
          <cell r="B3593" t="str">
            <v>Balzan</v>
          </cell>
        </row>
        <row r="3594">
          <cell r="B3594" t="str">
            <v>Birgu</v>
          </cell>
        </row>
        <row r="3595">
          <cell r="B3595" t="str">
            <v>Birgu</v>
          </cell>
        </row>
        <row r="3596">
          <cell r="B3596" t="str">
            <v>Iklin</v>
          </cell>
        </row>
        <row r="3597">
          <cell r="B3597" t="str">
            <v>Iklin</v>
          </cell>
        </row>
        <row r="3598">
          <cell r="B3598" t="str">
            <v>Lija</v>
          </cell>
        </row>
        <row r="3599">
          <cell r="B3599" t="str">
            <v>Lija</v>
          </cell>
        </row>
        <row r="3600">
          <cell r="B3600" t="str">
            <v>Luqa</v>
          </cell>
        </row>
        <row r="3601">
          <cell r="B3601" t="str">
            <v>Luqa</v>
          </cell>
        </row>
        <row r="3602">
          <cell r="B3602" t="str">
            <v>Paola</v>
          </cell>
        </row>
        <row r="3603">
          <cell r="B3603" t="str">
            <v>Paola</v>
          </cell>
        </row>
        <row r="3604">
          <cell r="B3604" t="str">
            <v>Sannat</v>
          </cell>
        </row>
        <row r="3605">
          <cell r="B3605" t="str">
            <v>Sannat</v>
          </cell>
        </row>
        <row r="3606">
          <cell r="B3606" t="str">
            <v>Siġġiewi</v>
          </cell>
        </row>
        <row r="3607">
          <cell r="B3607" t="str">
            <v>Siġġiewi</v>
          </cell>
        </row>
        <row r="3608">
          <cell r="B3608" t="str">
            <v>Sliema</v>
          </cell>
        </row>
        <row r="3609">
          <cell r="B3609" t="str">
            <v>Sliema</v>
          </cell>
        </row>
        <row r="3610">
          <cell r="B3610" t="str">
            <v>Żebbuġ Malta</v>
          </cell>
        </row>
        <row r="3611">
          <cell r="B3611" t="str">
            <v>Żebbuġ Malta</v>
          </cell>
        </row>
        <row r="3612">
          <cell r="B3612" t="str">
            <v>Żurrieq</v>
          </cell>
        </row>
        <row r="3613">
          <cell r="B3613" t="str">
            <v>Żurrieq</v>
          </cell>
        </row>
        <row r="3614">
          <cell r="B3614" t="str">
            <v>Naxxar</v>
          </cell>
        </row>
        <row r="3615">
          <cell r="B3615" t="str">
            <v>Naxxar</v>
          </cell>
        </row>
        <row r="3616">
          <cell r="B3616" t="str">
            <v>Pietà</v>
          </cell>
        </row>
        <row r="3617">
          <cell r="B3617" t="str">
            <v>Pietà</v>
          </cell>
        </row>
        <row r="3618">
          <cell r="B3618" t="str">
            <v>Santa Venera</v>
          </cell>
        </row>
        <row r="3619">
          <cell r="B3619" t="str">
            <v>Santa Venera</v>
          </cell>
        </row>
        <row r="3620">
          <cell r="B3620" t="str">
            <v>Ta' Xbiex</v>
          </cell>
        </row>
        <row r="3621">
          <cell r="B3621" t="str">
            <v>Ta' Xbiex</v>
          </cell>
        </row>
        <row r="3622">
          <cell r="B3622" t="str">
            <v>Valletta</v>
          </cell>
        </row>
        <row r="3623">
          <cell r="B3623" t="str">
            <v>Valletta</v>
          </cell>
        </row>
        <row r="3624">
          <cell r="B3624" t="str">
            <v>Dingli</v>
          </cell>
        </row>
        <row r="3625">
          <cell r="B3625" t="str">
            <v>Dingli</v>
          </cell>
        </row>
        <row r="3626">
          <cell r="B3626" t="str">
            <v>Gudja</v>
          </cell>
        </row>
        <row r="3627">
          <cell r="B3627" t="str">
            <v>Gudja</v>
          </cell>
        </row>
        <row r="3628">
          <cell r="B3628" t="str">
            <v>Kalkara</v>
          </cell>
        </row>
        <row r="3629">
          <cell r="B3629" t="str">
            <v>Kalkara</v>
          </cell>
        </row>
        <row r="3630">
          <cell r="B3630" t="str">
            <v>Mġarr</v>
          </cell>
        </row>
        <row r="3631">
          <cell r="B3631" t="str">
            <v>Mġarr</v>
          </cell>
        </row>
        <row r="3632">
          <cell r="B3632" t="str">
            <v>Birkirkara</v>
          </cell>
        </row>
        <row r="3633">
          <cell r="B3633" t="str">
            <v>Birkirkara</v>
          </cell>
        </row>
        <row r="3634">
          <cell r="B3634" t="str">
            <v>Għarb</v>
          </cell>
        </row>
        <row r="3635">
          <cell r="B3635" t="str">
            <v>Għarb</v>
          </cell>
        </row>
        <row r="3636">
          <cell r="B3636" t="str">
            <v>Għasri</v>
          </cell>
        </row>
        <row r="3637">
          <cell r="B3637" t="str">
            <v>Għasri</v>
          </cell>
        </row>
        <row r="3638">
          <cell r="B3638" t="str">
            <v>Ħamrun</v>
          </cell>
        </row>
        <row r="3639">
          <cell r="B3639" t="str">
            <v>Ħamrun</v>
          </cell>
        </row>
        <row r="3640">
          <cell r="B3640" t="str">
            <v>Kerċem</v>
          </cell>
        </row>
        <row r="3641">
          <cell r="B3641" t="str">
            <v>Kerċem</v>
          </cell>
        </row>
        <row r="3642">
          <cell r="B3642" t="str">
            <v>Marsa</v>
          </cell>
        </row>
        <row r="3643">
          <cell r="B3643" t="str">
            <v>Marsa</v>
          </cell>
        </row>
        <row r="3644">
          <cell r="B3644" t="str">
            <v>Safi</v>
          </cell>
        </row>
        <row r="3645">
          <cell r="B3645" t="str">
            <v>Safi</v>
          </cell>
        </row>
        <row r="3646">
          <cell r="B3646" t="str">
            <v>Tarxien</v>
          </cell>
        </row>
        <row r="3647">
          <cell r="B3647" t="str">
            <v>Tarxien</v>
          </cell>
        </row>
        <row r="3648">
          <cell r="B3648" t="str">
            <v>Xewkija</v>
          </cell>
        </row>
        <row r="3649">
          <cell r="B3649" t="str">
            <v>Xewkija</v>
          </cell>
        </row>
        <row r="3650">
          <cell r="B3650" t="str">
            <v>Żebbuġ Għawdex</v>
          </cell>
        </row>
        <row r="3651">
          <cell r="B3651" t="str">
            <v>Żebbuġ Gozo</v>
          </cell>
        </row>
        <row r="3652">
          <cell r="B3652" t="str">
            <v>Floriana</v>
          </cell>
        </row>
        <row r="3653">
          <cell r="B3653" t="str">
            <v>Floriana</v>
          </cell>
        </row>
        <row r="3654">
          <cell r="B3654" t="str">
            <v>Mellieħa</v>
          </cell>
        </row>
        <row r="3655">
          <cell r="B3655" t="str">
            <v>Mellieħa</v>
          </cell>
        </row>
        <row r="3656">
          <cell r="B3656" t="str">
            <v>Qala</v>
          </cell>
        </row>
        <row r="3657">
          <cell r="B3657" t="str">
            <v>Qala</v>
          </cell>
        </row>
        <row r="3658">
          <cell r="B3658" t="str">
            <v>Rabat Għawdex</v>
          </cell>
        </row>
        <row r="3659">
          <cell r="B3659" t="str">
            <v>Rabat Gozo</v>
          </cell>
        </row>
        <row r="3660">
          <cell r="B3660" t="str">
            <v>Santa Luċija</v>
          </cell>
        </row>
        <row r="3661">
          <cell r="B3661" t="str">
            <v>Saint Lucia's</v>
          </cell>
        </row>
        <row r="3662">
          <cell r="B3662" t="str">
            <v>Swieqi</v>
          </cell>
        </row>
        <row r="3663">
          <cell r="B3663" t="str">
            <v>Swieqi</v>
          </cell>
        </row>
        <row r="3664">
          <cell r="B3664" t="str">
            <v>Attard</v>
          </cell>
        </row>
        <row r="3665">
          <cell r="B3665" t="str">
            <v>Attard</v>
          </cell>
        </row>
        <row r="3666">
          <cell r="B3666" t="str">
            <v>Fontana</v>
          </cell>
        </row>
        <row r="3667">
          <cell r="B3667" t="str">
            <v>Fontana</v>
          </cell>
        </row>
        <row r="3668">
          <cell r="B3668" t="str">
            <v>Għaxaq</v>
          </cell>
        </row>
        <row r="3669">
          <cell r="B3669" t="str">
            <v>Għaxaq</v>
          </cell>
        </row>
        <row r="3670">
          <cell r="B3670" t="str">
            <v>Kirkop</v>
          </cell>
        </row>
        <row r="3671">
          <cell r="B3671" t="str">
            <v>Kirkop</v>
          </cell>
        </row>
        <row r="3672">
          <cell r="B3672" t="str">
            <v>Marsaxlokk</v>
          </cell>
        </row>
        <row r="3673">
          <cell r="B3673" t="str">
            <v>Marsaxlokk</v>
          </cell>
        </row>
        <row r="3674">
          <cell r="B3674" t="str">
            <v>Mdina</v>
          </cell>
        </row>
        <row r="3675">
          <cell r="B3675" t="str">
            <v>Mdina</v>
          </cell>
        </row>
        <row r="3676">
          <cell r="B3676" t="str">
            <v>Agalega Islands</v>
          </cell>
        </row>
        <row r="3677">
          <cell r="B3677" t="str">
            <v>Beau Bassin-Rose Hill</v>
          </cell>
        </row>
        <row r="3678">
          <cell r="B3678" t="str">
            <v>Rodrigues Island</v>
          </cell>
        </row>
        <row r="3679">
          <cell r="B3679" t="str">
            <v>Savanne</v>
          </cell>
        </row>
        <row r="3680">
          <cell r="B3680" t="str">
            <v>Plaines Wilhems</v>
          </cell>
        </row>
        <row r="3681">
          <cell r="B3681" t="str">
            <v>Cargados Carajos Shoals</v>
          </cell>
        </row>
        <row r="3682">
          <cell r="B3682" t="str">
            <v>Grand Port</v>
          </cell>
        </row>
        <row r="3683">
          <cell r="B3683" t="str">
            <v>Curepipe</v>
          </cell>
        </row>
        <row r="3684">
          <cell r="B3684" t="str">
            <v>Pamplemousses</v>
          </cell>
        </row>
        <row r="3685">
          <cell r="B3685" t="str">
            <v>Port Louis</v>
          </cell>
        </row>
        <row r="3686">
          <cell r="B3686" t="str">
            <v>Black River</v>
          </cell>
        </row>
        <row r="3687">
          <cell r="B3687" t="str">
            <v>Flacq</v>
          </cell>
        </row>
        <row r="3688">
          <cell r="B3688" t="str">
            <v>Quatre Bornes</v>
          </cell>
        </row>
        <row r="3689">
          <cell r="B3689" t="str">
            <v>Moka</v>
          </cell>
        </row>
        <row r="3690">
          <cell r="B3690" t="str">
            <v>Port Louis</v>
          </cell>
        </row>
        <row r="3691">
          <cell r="B3691" t="str">
            <v>Rivière du Rempart</v>
          </cell>
        </row>
        <row r="3692">
          <cell r="B3692" t="str">
            <v>Vacoas-Phoenix</v>
          </cell>
        </row>
        <row r="3693">
          <cell r="B3693" t="str">
            <v>North Ari Atoll</v>
          </cell>
        </row>
        <row r="3694">
          <cell r="B3694" t="str">
            <v>Ariatholhu Uthuruburi</v>
          </cell>
        </row>
        <row r="3695">
          <cell r="B3695" t="str">
            <v>Faadhippolhu</v>
          </cell>
        </row>
        <row r="3696">
          <cell r="B3696" t="str">
            <v>Faadhippolhu</v>
          </cell>
        </row>
        <row r="3697">
          <cell r="B3697" t="str">
            <v>Felidheatholhu</v>
          </cell>
        </row>
        <row r="3698">
          <cell r="B3698" t="str">
            <v>Felidhu Atoll</v>
          </cell>
        </row>
        <row r="3699">
          <cell r="B3699" t="str">
            <v>Maalhosmadulu Uthuruburi</v>
          </cell>
        </row>
        <row r="3700">
          <cell r="B3700" t="str">
            <v>North Maalhosmadulu</v>
          </cell>
        </row>
        <row r="3701">
          <cell r="B3701" t="str">
            <v>Hahdhunmathi</v>
          </cell>
        </row>
        <row r="3702">
          <cell r="B3702" t="str">
            <v>Hahdhunmathi</v>
          </cell>
        </row>
        <row r="3703">
          <cell r="B3703" t="str">
            <v>Thiladhunmathee Uthuruburi</v>
          </cell>
        </row>
        <row r="3704">
          <cell r="B3704" t="str">
            <v>North Thiladhunmathi</v>
          </cell>
        </row>
        <row r="3705">
          <cell r="B3705" t="str">
            <v>Kolhumadulu</v>
          </cell>
        </row>
        <row r="3706">
          <cell r="B3706" t="str">
            <v>Kolhumadulu</v>
          </cell>
        </row>
        <row r="3707">
          <cell r="B3707" t="str">
            <v>Mulaku Atoll</v>
          </cell>
        </row>
        <row r="3708">
          <cell r="B3708" t="str">
            <v>Mulakatholhu</v>
          </cell>
        </row>
        <row r="3709">
          <cell r="B3709" t="str">
            <v>North Nilandhe Atoll</v>
          </cell>
        </row>
        <row r="3710">
          <cell r="B3710" t="str">
            <v>Nilandheatholhu Uthuruburi</v>
          </cell>
        </row>
        <row r="3711">
          <cell r="B3711" t="str">
            <v>South Nilandhe Atoll</v>
          </cell>
        </row>
        <row r="3712">
          <cell r="B3712" t="str">
            <v>Nilandheatholhu Dhekunuburi</v>
          </cell>
        </row>
        <row r="3713">
          <cell r="B3713" t="str">
            <v>South Maalhosmadulu</v>
          </cell>
        </row>
        <row r="3714">
          <cell r="B3714" t="str">
            <v>Maalhosmadulu Dhekunuburi</v>
          </cell>
        </row>
        <row r="3715">
          <cell r="B3715" t="str">
            <v>South Thiladhunmathi</v>
          </cell>
        </row>
        <row r="3716">
          <cell r="B3716" t="str">
            <v>Thiladhunmathee Dhekunuburi</v>
          </cell>
        </row>
        <row r="3717">
          <cell r="B3717" t="str">
            <v>North Miladhunmadulu</v>
          </cell>
        </row>
        <row r="3718">
          <cell r="B3718" t="str">
            <v>Miladhunmadulu Uthuruburi</v>
          </cell>
        </row>
        <row r="3719">
          <cell r="B3719" t="str">
            <v>Miladhunmadulu Dhekunuburi</v>
          </cell>
        </row>
        <row r="3720">
          <cell r="B3720" t="str">
            <v>South Miladhunmadulu</v>
          </cell>
        </row>
        <row r="3721">
          <cell r="B3721" t="str">
            <v>Male Atoll</v>
          </cell>
        </row>
        <row r="3722">
          <cell r="B3722" t="str">
            <v>Maaleatholhu</v>
          </cell>
        </row>
        <row r="3723">
          <cell r="B3723" t="str">
            <v>North Huvadhu Atoll</v>
          </cell>
        </row>
        <row r="3724">
          <cell r="B3724" t="str">
            <v>Huvadhuatholhu Uthuruburi</v>
          </cell>
        </row>
        <row r="3725">
          <cell r="B3725" t="str">
            <v>South Huvadhu Atoll</v>
          </cell>
        </row>
        <row r="3726">
          <cell r="B3726" t="str">
            <v>Huvadhuatholhu Dhekunuburi</v>
          </cell>
        </row>
        <row r="3727">
          <cell r="B3727" t="str">
            <v>Fuvammulah</v>
          </cell>
        </row>
        <row r="3728">
          <cell r="B3728" t="str">
            <v>Fuvammulah</v>
          </cell>
        </row>
        <row r="3729">
          <cell r="B3729" t="str">
            <v>Addu</v>
          </cell>
        </row>
        <row r="3730">
          <cell r="B3730" t="str">
            <v>Addu City</v>
          </cell>
        </row>
        <row r="3731">
          <cell r="B3731" t="str">
            <v>Male</v>
          </cell>
        </row>
        <row r="3732">
          <cell r="B3732" t="str">
            <v>Maale</v>
          </cell>
        </row>
        <row r="3733">
          <cell r="B3733" t="str">
            <v>Ariatholhu Dhekunuburi</v>
          </cell>
        </row>
        <row r="3734">
          <cell r="B3734" t="str">
            <v>South Ari Atoll</v>
          </cell>
        </row>
        <row r="3735">
          <cell r="B3735" t="str">
            <v>Central Region</v>
          </cell>
        </row>
        <row r="3736">
          <cell r="B3736" t="str">
            <v>Chapakati</v>
          </cell>
        </row>
        <row r="3737">
          <cell r="B3737" t="str">
            <v>Kasungu</v>
          </cell>
        </row>
        <row r="3738">
          <cell r="B3738" t="str">
            <v>Kasungu</v>
          </cell>
        </row>
        <row r="3739">
          <cell r="B3739" t="str">
            <v>Nkhotakota</v>
          </cell>
        </row>
        <row r="3740">
          <cell r="B3740" t="str">
            <v>Nkhotakota</v>
          </cell>
        </row>
        <row r="3741">
          <cell r="B3741" t="str">
            <v>Mchinji</v>
          </cell>
        </row>
        <row r="3742">
          <cell r="B3742" t="str">
            <v>Mchinji</v>
          </cell>
        </row>
        <row r="3743">
          <cell r="B3743" t="str">
            <v>Ntchisi</v>
          </cell>
        </row>
        <row r="3744">
          <cell r="B3744" t="str">
            <v>Ntchisi</v>
          </cell>
        </row>
        <row r="3745">
          <cell r="B3745" t="str">
            <v>Salima</v>
          </cell>
        </row>
        <row r="3746">
          <cell r="B3746" t="str">
            <v>Salima</v>
          </cell>
        </row>
        <row r="3747">
          <cell r="B3747" t="str">
            <v>Dedza</v>
          </cell>
        </row>
        <row r="3748">
          <cell r="B3748" t="str">
            <v>Dedza</v>
          </cell>
        </row>
        <row r="3749">
          <cell r="B3749" t="str">
            <v>Dowa</v>
          </cell>
        </row>
        <row r="3750">
          <cell r="B3750" t="str">
            <v>Dowa</v>
          </cell>
        </row>
        <row r="3751">
          <cell r="B3751" t="str">
            <v>Ntcheu</v>
          </cell>
        </row>
        <row r="3752">
          <cell r="B3752" t="str">
            <v>Ntcheu</v>
          </cell>
        </row>
        <row r="3753">
          <cell r="B3753" t="str">
            <v>Lilongwe</v>
          </cell>
        </row>
        <row r="3754">
          <cell r="B3754" t="str">
            <v>Lilongwe</v>
          </cell>
        </row>
        <row r="3755">
          <cell r="B3755" t="str">
            <v>Chakumpoto</v>
          </cell>
        </row>
        <row r="3756">
          <cell r="B3756" t="str">
            <v>Northern Region</v>
          </cell>
        </row>
        <row r="3757">
          <cell r="B3757" t="str">
            <v>Chitipa</v>
          </cell>
        </row>
        <row r="3758">
          <cell r="B3758" t="str">
            <v>Chitipa</v>
          </cell>
        </row>
        <row r="3759">
          <cell r="B3759" t="str">
            <v>Karonga</v>
          </cell>
        </row>
        <row r="3760">
          <cell r="B3760" t="str">
            <v>Karonga</v>
          </cell>
        </row>
        <row r="3761">
          <cell r="B3761" t="str">
            <v>Likoma</v>
          </cell>
        </row>
        <row r="3762">
          <cell r="B3762" t="str">
            <v>Likoma</v>
          </cell>
        </row>
        <row r="3763">
          <cell r="B3763" t="str">
            <v>Nkhata Bay</v>
          </cell>
        </row>
        <row r="3764">
          <cell r="B3764" t="str">
            <v>Nkhata Bay</v>
          </cell>
        </row>
        <row r="3765">
          <cell r="B3765" t="str">
            <v>Mzimba</v>
          </cell>
        </row>
        <row r="3766">
          <cell r="B3766" t="str">
            <v>Mzimba</v>
          </cell>
        </row>
        <row r="3767">
          <cell r="B3767" t="str">
            <v>Rumphi</v>
          </cell>
        </row>
        <row r="3768">
          <cell r="B3768" t="str">
            <v>Rumphi</v>
          </cell>
        </row>
        <row r="3769">
          <cell r="B3769" t="str">
            <v>Chakumwera</v>
          </cell>
        </row>
        <row r="3770">
          <cell r="B3770" t="str">
            <v>Southern Region</v>
          </cell>
        </row>
        <row r="3771">
          <cell r="B3771" t="str">
            <v>Balaka</v>
          </cell>
        </row>
        <row r="3772">
          <cell r="B3772" t="str">
            <v>Balaka</v>
          </cell>
        </row>
        <row r="3773">
          <cell r="B3773" t="str">
            <v>Chikwawa</v>
          </cell>
        </row>
        <row r="3774">
          <cell r="B3774" t="str">
            <v>Chikwawa</v>
          </cell>
        </row>
        <row r="3775">
          <cell r="B3775" t="str">
            <v>Mangochi</v>
          </cell>
        </row>
        <row r="3776">
          <cell r="B3776" t="str">
            <v>Mangochi</v>
          </cell>
        </row>
        <row r="3777">
          <cell r="B3777" t="str">
            <v>Mwanza</v>
          </cell>
        </row>
        <row r="3778">
          <cell r="B3778" t="str">
            <v>Mwanza</v>
          </cell>
        </row>
        <row r="3779">
          <cell r="B3779" t="str">
            <v>Thyolo</v>
          </cell>
        </row>
        <row r="3780">
          <cell r="B3780" t="str">
            <v>Thyolo</v>
          </cell>
        </row>
        <row r="3781">
          <cell r="B3781" t="str">
            <v>Blantyre</v>
          </cell>
        </row>
        <row r="3782">
          <cell r="B3782" t="str">
            <v>Blantyre</v>
          </cell>
        </row>
        <row r="3783">
          <cell r="B3783" t="str">
            <v>Machinga</v>
          </cell>
        </row>
        <row r="3784">
          <cell r="B3784" t="str">
            <v>Machinga</v>
          </cell>
        </row>
        <row r="3785">
          <cell r="B3785" t="str">
            <v>Neno</v>
          </cell>
        </row>
        <row r="3786">
          <cell r="B3786" t="str">
            <v>Neno</v>
          </cell>
        </row>
        <row r="3787">
          <cell r="B3787" t="str">
            <v>Chiradzulu</v>
          </cell>
        </row>
        <row r="3788">
          <cell r="B3788" t="str">
            <v>Chiradzulu</v>
          </cell>
        </row>
        <row r="3789">
          <cell r="B3789" t="str">
            <v>Mulanje</v>
          </cell>
        </row>
        <row r="3790">
          <cell r="B3790" t="str">
            <v>Mulanje</v>
          </cell>
        </row>
        <row r="3791">
          <cell r="B3791" t="str">
            <v>Nsanje</v>
          </cell>
        </row>
        <row r="3792">
          <cell r="B3792" t="str">
            <v>Nsanje</v>
          </cell>
        </row>
        <row r="3793">
          <cell r="B3793" t="str">
            <v>Phalombe</v>
          </cell>
        </row>
        <row r="3794">
          <cell r="B3794" t="str">
            <v>Phalombe</v>
          </cell>
        </row>
        <row r="3795">
          <cell r="B3795" t="str">
            <v>Zomba</v>
          </cell>
        </row>
        <row r="3796">
          <cell r="B3796" t="str">
            <v>Zomba</v>
          </cell>
        </row>
        <row r="3797">
          <cell r="B3797" t="str">
            <v>Aguascalientes</v>
          </cell>
        </row>
        <row r="3798">
          <cell r="B3798" t="str">
            <v>Baja California</v>
          </cell>
        </row>
        <row r="3799">
          <cell r="B3799" t="str">
            <v>Campeche</v>
          </cell>
        </row>
        <row r="3800">
          <cell r="B3800" t="str">
            <v>Guanajuato</v>
          </cell>
        </row>
        <row r="3801">
          <cell r="B3801" t="str">
            <v>Morelos</v>
          </cell>
        </row>
        <row r="3802">
          <cell r="B3802" t="str">
            <v>Ciudad de México</v>
          </cell>
        </row>
        <row r="3803">
          <cell r="B3803" t="str">
            <v>Baja California Sur</v>
          </cell>
        </row>
        <row r="3804">
          <cell r="B3804" t="str">
            <v>Guerrero</v>
          </cell>
        </row>
        <row r="3805">
          <cell r="B3805" t="str">
            <v>Hidalgo</v>
          </cell>
        </row>
        <row r="3806">
          <cell r="B3806" t="str">
            <v>Sonora</v>
          </cell>
        </row>
        <row r="3807">
          <cell r="B3807" t="str">
            <v>Zacatecas</v>
          </cell>
        </row>
        <row r="3808">
          <cell r="B3808" t="str">
            <v>Coahuila de Zaragoza</v>
          </cell>
        </row>
        <row r="3809">
          <cell r="B3809" t="str">
            <v>Colima</v>
          </cell>
        </row>
        <row r="3810">
          <cell r="B3810" t="str">
            <v>Durango</v>
          </cell>
        </row>
        <row r="3811">
          <cell r="B3811" t="str">
            <v>Querétaro</v>
          </cell>
        </row>
        <row r="3812">
          <cell r="B3812" t="str">
            <v>Sinaloa</v>
          </cell>
        </row>
        <row r="3813">
          <cell r="B3813" t="str">
            <v>Veracruz de Ignacio de la Llave</v>
          </cell>
        </row>
        <row r="3814">
          <cell r="B3814" t="str">
            <v>Chiapas</v>
          </cell>
        </row>
        <row r="3815">
          <cell r="B3815" t="str">
            <v>Jalisco</v>
          </cell>
        </row>
        <row r="3816">
          <cell r="B3816" t="str">
            <v>Puebla</v>
          </cell>
        </row>
        <row r="3817">
          <cell r="B3817" t="str">
            <v>Quintana Roo</v>
          </cell>
        </row>
        <row r="3818">
          <cell r="B3818" t="str">
            <v>Tlaxcala</v>
          </cell>
        </row>
        <row r="3819">
          <cell r="B3819" t="str">
            <v>México</v>
          </cell>
        </row>
        <row r="3820">
          <cell r="B3820" t="str">
            <v>Nayarit</v>
          </cell>
        </row>
        <row r="3821">
          <cell r="B3821" t="str">
            <v>Oaxaca</v>
          </cell>
        </row>
        <row r="3822">
          <cell r="B3822" t="str">
            <v>San Luis Potosí</v>
          </cell>
        </row>
        <row r="3823">
          <cell r="B3823" t="str">
            <v>Tabasco</v>
          </cell>
        </row>
        <row r="3824">
          <cell r="B3824" t="str">
            <v>Chihuahua</v>
          </cell>
        </row>
        <row r="3825">
          <cell r="B3825" t="str">
            <v>Nuevo León</v>
          </cell>
        </row>
        <row r="3826">
          <cell r="B3826" t="str">
            <v>Tamaulipas</v>
          </cell>
        </row>
        <row r="3827">
          <cell r="B3827" t="str">
            <v>Yucatán</v>
          </cell>
        </row>
        <row r="3828">
          <cell r="B3828" t="str">
            <v>Michoacán de Ocampo</v>
          </cell>
        </row>
        <row r="3829">
          <cell r="B3829" t="str">
            <v>Sabah</v>
          </cell>
        </row>
        <row r="3830">
          <cell r="B3830" t="str">
            <v>Sarawak</v>
          </cell>
        </row>
        <row r="3831">
          <cell r="B3831" t="str">
            <v>Negeri Sembilan</v>
          </cell>
        </row>
        <row r="3832">
          <cell r="B3832" t="str">
            <v>Perlis</v>
          </cell>
        </row>
        <row r="3833">
          <cell r="B3833" t="str">
            <v>Pulau Pinang</v>
          </cell>
        </row>
        <row r="3834">
          <cell r="B3834" t="str">
            <v>Johor</v>
          </cell>
        </row>
        <row r="3835">
          <cell r="B3835" t="str">
            <v>Perak</v>
          </cell>
        </row>
        <row r="3836">
          <cell r="B3836" t="str">
            <v>Selangor</v>
          </cell>
        </row>
        <row r="3837">
          <cell r="B3837" t="str">
            <v>Wilayah Persekutuan Kuala Lumpur</v>
          </cell>
        </row>
        <row r="3838">
          <cell r="B3838" t="str">
            <v>Wilayah Persekutuan Putrajaya</v>
          </cell>
        </row>
        <row r="3839">
          <cell r="B3839" t="str">
            <v>Kelantan</v>
          </cell>
        </row>
        <row r="3840">
          <cell r="B3840" t="str">
            <v>Melaka</v>
          </cell>
        </row>
        <row r="3841">
          <cell r="B3841" t="str">
            <v>Kedah</v>
          </cell>
        </row>
        <row r="3842">
          <cell r="B3842" t="str">
            <v>Terengganu</v>
          </cell>
        </row>
        <row r="3843">
          <cell r="B3843" t="str">
            <v>Pahang</v>
          </cell>
        </row>
        <row r="3844">
          <cell r="B3844" t="str">
            <v>Wilayah Persekutuan Labuan</v>
          </cell>
        </row>
        <row r="3845">
          <cell r="B3845" t="str">
            <v>Inhambane</v>
          </cell>
        </row>
        <row r="3846">
          <cell r="B3846" t="str">
            <v>Maputo</v>
          </cell>
        </row>
        <row r="3847">
          <cell r="B3847" t="str">
            <v>Niassa</v>
          </cell>
        </row>
        <row r="3848">
          <cell r="B3848" t="str">
            <v>Maputo</v>
          </cell>
        </row>
        <row r="3849">
          <cell r="B3849" t="str">
            <v>Zambézia</v>
          </cell>
        </row>
        <row r="3850">
          <cell r="B3850" t="str">
            <v>Sofala</v>
          </cell>
        </row>
        <row r="3851">
          <cell r="B3851" t="str">
            <v>Manica</v>
          </cell>
        </row>
        <row r="3852">
          <cell r="B3852" t="str">
            <v>Tete</v>
          </cell>
        </row>
        <row r="3853">
          <cell r="B3853" t="str">
            <v>Cabo Delgado</v>
          </cell>
        </row>
        <row r="3854">
          <cell r="B3854" t="str">
            <v>Nampula</v>
          </cell>
        </row>
        <row r="3855">
          <cell r="B3855" t="str">
            <v>Gaza</v>
          </cell>
        </row>
        <row r="3856">
          <cell r="B3856" t="str">
            <v>Oshana</v>
          </cell>
        </row>
        <row r="3857">
          <cell r="B3857" t="str">
            <v>Hardap</v>
          </cell>
        </row>
        <row r="3858">
          <cell r="B3858" t="str">
            <v>Khomas</v>
          </cell>
        </row>
        <row r="3859">
          <cell r="B3859" t="str">
            <v>Zambezi</v>
          </cell>
        </row>
        <row r="3860">
          <cell r="B3860" t="str">
            <v>Erongo</v>
          </cell>
        </row>
        <row r="3861">
          <cell r="B3861" t="str">
            <v>Kunene</v>
          </cell>
        </row>
        <row r="3862">
          <cell r="B3862" t="str">
            <v>Omusati</v>
          </cell>
        </row>
        <row r="3863">
          <cell r="B3863" t="str">
            <v>Ohangwena</v>
          </cell>
        </row>
        <row r="3864">
          <cell r="B3864" t="str">
            <v>Otjozondjupa</v>
          </cell>
        </row>
        <row r="3865">
          <cell r="B3865" t="str">
            <v>Kavango East</v>
          </cell>
        </row>
        <row r="3866">
          <cell r="B3866" t="str">
            <v>Kavango West</v>
          </cell>
        </row>
        <row r="3867">
          <cell r="B3867" t="str">
            <v>Karas</v>
          </cell>
        </row>
        <row r="3868">
          <cell r="B3868" t="str">
            <v>Omaheke</v>
          </cell>
        </row>
        <row r="3869">
          <cell r="B3869" t="str">
            <v>Oshikoto</v>
          </cell>
        </row>
        <row r="3870">
          <cell r="B3870" t="str">
            <v>Agadez</v>
          </cell>
        </row>
        <row r="3871">
          <cell r="B3871" t="str">
            <v>Tillabéri</v>
          </cell>
        </row>
        <row r="3872">
          <cell r="B3872" t="str">
            <v>Tahoua</v>
          </cell>
        </row>
        <row r="3873">
          <cell r="B3873" t="str">
            <v>Diffa</v>
          </cell>
        </row>
        <row r="3874">
          <cell r="B3874" t="str">
            <v>Zinder</v>
          </cell>
        </row>
        <row r="3875">
          <cell r="B3875" t="str">
            <v>Dosso</v>
          </cell>
        </row>
        <row r="3876">
          <cell r="B3876" t="str">
            <v>Maradi</v>
          </cell>
        </row>
        <row r="3877">
          <cell r="B3877" t="str">
            <v>Niamey</v>
          </cell>
        </row>
        <row r="3878">
          <cell r="B3878" t="str">
            <v>Bayelsa</v>
          </cell>
        </row>
        <row r="3879">
          <cell r="B3879" t="str">
            <v>Kano</v>
          </cell>
        </row>
        <row r="3880">
          <cell r="B3880" t="str">
            <v>Katsina</v>
          </cell>
        </row>
        <row r="3881">
          <cell r="B3881" t="str">
            <v>Borno</v>
          </cell>
        </row>
        <row r="3882">
          <cell r="B3882" t="str">
            <v>Ebonyi</v>
          </cell>
        </row>
        <row r="3883">
          <cell r="B3883" t="str">
            <v>Abuja Federal Capital Territory</v>
          </cell>
        </row>
        <row r="3884">
          <cell r="B3884" t="str">
            <v>Kebbi</v>
          </cell>
        </row>
        <row r="3885">
          <cell r="B3885" t="str">
            <v>Nasarawa</v>
          </cell>
        </row>
        <row r="3886">
          <cell r="B3886" t="str">
            <v>Niger</v>
          </cell>
        </row>
        <row r="3887">
          <cell r="B3887" t="str">
            <v>Ondo</v>
          </cell>
        </row>
        <row r="3888">
          <cell r="B3888" t="str">
            <v>Osun</v>
          </cell>
        </row>
        <row r="3889">
          <cell r="B3889" t="str">
            <v>Oyo</v>
          </cell>
        </row>
        <row r="3890">
          <cell r="B3890" t="str">
            <v>Delta</v>
          </cell>
        </row>
        <row r="3891">
          <cell r="B3891" t="str">
            <v>Ekiti</v>
          </cell>
        </row>
        <row r="3892">
          <cell r="B3892" t="str">
            <v>Kogi</v>
          </cell>
        </row>
        <row r="3893">
          <cell r="B3893" t="str">
            <v>Lagos</v>
          </cell>
        </row>
        <row r="3894">
          <cell r="B3894" t="str">
            <v>Taraba</v>
          </cell>
        </row>
        <row r="3895">
          <cell r="B3895" t="str">
            <v>Kaduna</v>
          </cell>
        </row>
        <row r="3896">
          <cell r="B3896" t="str">
            <v>Ogun</v>
          </cell>
        </row>
        <row r="3897">
          <cell r="B3897" t="str">
            <v>Sokoto</v>
          </cell>
        </row>
        <row r="3898">
          <cell r="B3898" t="str">
            <v>Yobe</v>
          </cell>
        </row>
        <row r="3899">
          <cell r="B3899" t="str">
            <v>Zamfara</v>
          </cell>
        </row>
        <row r="3900">
          <cell r="B3900" t="str">
            <v>Akwa Ibom</v>
          </cell>
        </row>
        <row r="3901">
          <cell r="B3901" t="str">
            <v>Enugu</v>
          </cell>
        </row>
        <row r="3902">
          <cell r="B3902" t="str">
            <v>Imo</v>
          </cell>
        </row>
        <row r="3903">
          <cell r="B3903" t="str">
            <v>Benue</v>
          </cell>
        </row>
        <row r="3904">
          <cell r="B3904" t="str">
            <v>Cross River</v>
          </cell>
        </row>
        <row r="3905">
          <cell r="B3905" t="str">
            <v>Jigawa</v>
          </cell>
        </row>
        <row r="3906">
          <cell r="B3906" t="str">
            <v>Adamawa</v>
          </cell>
        </row>
        <row r="3907">
          <cell r="B3907" t="str">
            <v>Anambra</v>
          </cell>
        </row>
        <row r="3908">
          <cell r="B3908" t="str">
            <v>Abia</v>
          </cell>
        </row>
        <row r="3909">
          <cell r="B3909" t="str">
            <v>Bauchi</v>
          </cell>
        </row>
        <row r="3910">
          <cell r="B3910" t="str">
            <v>Edo</v>
          </cell>
        </row>
        <row r="3911">
          <cell r="B3911" t="str">
            <v>Gombe</v>
          </cell>
        </row>
        <row r="3912">
          <cell r="B3912" t="str">
            <v>Kwara</v>
          </cell>
        </row>
        <row r="3913">
          <cell r="B3913" t="str">
            <v>Plateau</v>
          </cell>
        </row>
        <row r="3914">
          <cell r="B3914" t="str">
            <v>Rivers</v>
          </cell>
        </row>
        <row r="3915">
          <cell r="B3915" t="str">
            <v>Carazo</v>
          </cell>
        </row>
        <row r="3916">
          <cell r="B3916" t="str">
            <v>Estelí</v>
          </cell>
        </row>
        <row r="3917">
          <cell r="B3917" t="str">
            <v>Managua</v>
          </cell>
        </row>
        <row r="3918">
          <cell r="B3918" t="str">
            <v>Masaya</v>
          </cell>
        </row>
        <row r="3919">
          <cell r="B3919" t="str">
            <v>Costa Caribe Norte</v>
          </cell>
        </row>
        <row r="3920">
          <cell r="B3920" t="str">
            <v>Rivas</v>
          </cell>
        </row>
        <row r="3921">
          <cell r="B3921" t="str">
            <v>Río San Juan</v>
          </cell>
        </row>
        <row r="3922">
          <cell r="B3922" t="str">
            <v>Costa Caribe Sur</v>
          </cell>
        </row>
        <row r="3923">
          <cell r="B3923" t="str">
            <v>Granada</v>
          </cell>
        </row>
        <row r="3924">
          <cell r="B3924" t="str">
            <v>Madriz</v>
          </cell>
        </row>
        <row r="3925">
          <cell r="B3925" t="str">
            <v>León</v>
          </cell>
        </row>
        <row r="3926">
          <cell r="B3926" t="str">
            <v>Nueva Segovia</v>
          </cell>
        </row>
        <row r="3927">
          <cell r="B3927" t="str">
            <v>Chinandega</v>
          </cell>
        </row>
        <row r="3928">
          <cell r="B3928" t="str">
            <v>Jinotega</v>
          </cell>
        </row>
        <row r="3929">
          <cell r="B3929" t="str">
            <v>Chontales</v>
          </cell>
        </row>
        <row r="3930">
          <cell r="B3930" t="str">
            <v>Boaco</v>
          </cell>
        </row>
        <row r="3931">
          <cell r="B3931" t="str">
            <v>Matagalpa</v>
          </cell>
        </row>
        <row r="3932">
          <cell r="B3932" t="str">
            <v>Noord-Brabant</v>
          </cell>
        </row>
        <row r="3933">
          <cell r="B3933" t="str">
            <v>Noord-Holland</v>
          </cell>
        </row>
        <row r="3934">
          <cell r="B3934" t="str">
            <v>Zuid-Holland</v>
          </cell>
        </row>
        <row r="3935">
          <cell r="B3935" t="str">
            <v>Curaçao (see also separate country code entry under CW)</v>
          </cell>
        </row>
        <row r="3936">
          <cell r="B3936" t="str">
            <v>Groningen</v>
          </cell>
        </row>
        <row r="3937">
          <cell r="B3937" t="str">
            <v>Limburg</v>
          </cell>
        </row>
        <row r="3938">
          <cell r="B3938" t="str">
            <v>Overijssel</v>
          </cell>
        </row>
        <row r="3939">
          <cell r="B3939" t="str">
            <v>Aruba (see also separate country code entry under AW)</v>
          </cell>
        </row>
        <row r="3940">
          <cell r="B3940" t="str">
            <v>Drenthe</v>
          </cell>
        </row>
        <row r="3941">
          <cell r="B3941" t="str">
            <v>Sint Eustatius (see also separate country code entry under BQ)</v>
          </cell>
        </row>
        <row r="3942">
          <cell r="B3942" t="str">
            <v>Gelderland</v>
          </cell>
        </row>
        <row r="3943">
          <cell r="B3943" t="str">
            <v>Utrecht</v>
          </cell>
        </row>
        <row r="3944">
          <cell r="B3944" t="str">
            <v>Flevoland</v>
          </cell>
        </row>
        <row r="3945">
          <cell r="B3945" t="str">
            <v>Fryslân</v>
          </cell>
        </row>
        <row r="3946">
          <cell r="B3946" t="str">
            <v>Bonaire (see also separate country code entry under BQ)</v>
          </cell>
        </row>
        <row r="3947">
          <cell r="B3947" t="str">
            <v>Zeeland</v>
          </cell>
        </row>
        <row r="3948">
          <cell r="B3948" t="str">
            <v>Sint Maarten (see also separate country code entry under SX)</v>
          </cell>
        </row>
        <row r="3949">
          <cell r="B3949" t="str">
            <v>Saba (see also separate country code entry under BQ)</v>
          </cell>
        </row>
        <row r="3950">
          <cell r="B3950" t="str">
            <v>Trøndelag</v>
          </cell>
        </row>
        <row r="3951">
          <cell r="B3951" t="str">
            <v>Trøndelag</v>
          </cell>
        </row>
        <row r="3952">
          <cell r="B3952" t="str">
            <v>Hedmark</v>
          </cell>
        </row>
        <row r="3953">
          <cell r="B3953" t="str">
            <v>Hedmark</v>
          </cell>
        </row>
        <row r="3954">
          <cell r="B3954" t="str">
            <v>Hordaland</v>
          </cell>
        </row>
        <row r="3955">
          <cell r="B3955" t="str">
            <v>Hordaland</v>
          </cell>
        </row>
        <row r="3956">
          <cell r="B3956" t="str">
            <v>Sogn og Fjordane</v>
          </cell>
        </row>
        <row r="3957">
          <cell r="B3957" t="str">
            <v>Sogn og Fjordane</v>
          </cell>
        </row>
        <row r="3958">
          <cell r="B3958" t="str">
            <v>Jan Mayen (Arctic Region) (see also separate country code entry under SJ)</v>
          </cell>
        </row>
        <row r="3959">
          <cell r="B3959" t="str">
            <v>Jan Mayen (Arctic Region) (see also separate country code entry under SJ)</v>
          </cell>
        </row>
        <row r="3960">
          <cell r="B3960" t="str">
            <v>Akershus</v>
          </cell>
        </row>
        <row r="3961">
          <cell r="B3961" t="str">
            <v>Akershus</v>
          </cell>
        </row>
        <row r="3962">
          <cell r="B3962" t="str">
            <v>Oslo</v>
          </cell>
        </row>
        <row r="3963">
          <cell r="B3963" t="str">
            <v>Oslo</v>
          </cell>
        </row>
        <row r="3964">
          <cell r="B3964" t="str">
            <v>Oppland</v>
          </cell>
        </row>
        <row r="3965">
          <cell r="B3965" t="str">
            <v>Oppland</v>
          </cell>
        </row>
        <row r="3966">
          <cell r="B3966" t="str">
            <v>Vestfold</v>
          </cell>
        </row>
        <row r="3967">
          <cell r="B3967" t="str">
            <v>Vestfold</v>
          </cell>
        </row>
        <row r="3968">
          <cell r="B3968" t="str">
            <v>Finnmárku</v>
          </cell>
        </row>
        <row r="3969">
          <cell r="B3969" t="str">
            <v>Finnmark</v>
          </cell>
        </row>
        <row r="3970">
          <cell r="B3970" t="str">
            <v>Finnmark</v>
          </cell>
        </row>
        <row r="3971">
          <cell r="B3971" t="str">
            <v>Østfold</v>
          </cell>
        </row>
        <row r="3972">
          <cell r="B3972" t="str">
            <v>Østfold</v>
          </cell>
        </row>
        <row r="3973">
          <cell r="B3973" t="str">
            <v>Vest-Agder</v>
          </cell>
        </row>
        <row r="3974">
          <cell r="B3974" t="str">
            <v>Vest-Agder</v>
          </cell>
        </row>
        <row r="3975">
          <cell r="B3975" t="str">
            <v>Romsa</v>
          </cell>
        </row>
        <row r="3976">
          <cell r="B3976" t="str">
            <v>Troms</v>
          </cell>
        </row>
        <row r="3977">
          <cell r="B3977" t="str">
            <v>Troms</v>
          </cell>
        </row>
        <row r="3978">
          <cell r="B3978" t="str">
            <v>Telemark</v>
          </cell>
        </row>
        <row r="3979">
          <cell r="B3979" t="str">
            <v>Telemark</v>
          </cell>
        </row>
        <row r="3980">
          <cell r="B3980" t="str">
            <v>Buskerud</v>
          </cell>
        </row>
        <row r="3981">
          <cell r="B3981" t="str">
            <v>Buskerud</v>
          </cell>
        </row>
        <row r="3982">
          <cell r="B3982" t="str">
            <v>Aust-Agder</v>
          </cell>
        </row>
        <row r="3983">
          <cell r="B3983" t="str">
            <v>Aust-Agder</v>
          </cell>
        </row>
        <row r="3984">
          <cell r="B3984" t="str">
            <v>Svalbard (Arctic Region) (see also separate country code entry under SJ)</v>
          </cell>
        </row>
        <row r="3985">
          <cell r="B3985" t="str">
            <v>Svalbard (Arctic Region) (see also separate country code entry under SJ)</v>
          </cell>
        </row>
        <row r="3986">
          <cell r="B3986" t="str">
            <v>Nordland</v>
          </cell>
        </row>
        <row r="3987">
          <cell r="B3987" t="str">
            <v>Nordland</v>
          </cell>
        </row>
        <row r="3988">
          <cell r="B3988" t="str">
            <v>Rogaland</v>
          </cell>
        </row>
        <row r="3989">
          <cell r="B3989" t="str">
            <v>Rogaland</v>
          </cell>
        </row>
        <row r="3990">
          <cell r="B3990" t="str">
            <v>Møre og Romsdal</v>
          </cell>
        </row>
        <row r="3991">
          <cell r="B3991" t="str">
            <v>Møre og Romsdal</v>
          </cell>
        </row>
        <row r="3992">
          <cell r="B3992" t="str">
            <v>Province 1</v>
          </cell>
        </row>
        <row r="3993">
          <cell r="B3993" t="str">
            <v>Pradesh 1</v>
          </cell>
        </row>
        <row r="3994">
          <cell r="B3994" t="str">
            <v>Province 2</v>
          </cell>
        </row>
        <row r="3995">
          <cell r="B3995" t="str">
            <v>Pradesh 2</v>
          </cell>
        </row>
        <row r="3996">
          <cell r="B3996" t="str">
            <v>Province 3</v>
          </cell>
        </row>
        <row r="3997">
          <cell r="B3997" t="str">
            <v>Pradesh 3</v>
          </cell>
        </row>
        <row r="3998">
          <cell r="B3998" t="str">
            <v>Gandaki</v>
          </cell>
        </row>
        <row r="3999">
          <cell r="B3999" t="str">
            <v>Gandaki</v>
          </cell>
        </row>
        <row r="4000">
          <cell r="B4000" t="str">
            <v>Province 5</v>
          </cell>
        </row>
        <row r="4001">
          <cell r="B4001" t="str">
            <v>Pradesh 5</v>
          </cell>
        </row>
        <row r="4002">
          <cell r="B4002" t="str">
            <v>Karnali</v>
          </cell>
        </row>
        <row r="4003">
          <cell r="B4003" t="str">
            <v>Karnali</v>
          </cell>
        </row>
        <row r="4004">
          <cell r="B4004" t="str">
            <v>Province 7</v>
          </cell>
        </row>
        <row r="4005">
          <cell r="B4005" t="str">
            <v>Pradesh 7</v>
          </cell>
        </row>
        <row r="4006">
          <cell r="B4006" t="str">
            <v>Madhya Pashchimanchal</v>
          </cell>
        </row>
        <row r="4007">
          <cell r="B4007" t="str">
            <v>Mid Western</v>
          </cell>
        </row>
        <row r="4008">
          <cell r="B4008" t="str">
            <v>Bheri</v>
          </cell>
        </row>
        <row r="4009">
          <cell r="B4009" t="str">
            <v>Karnali</v>
          </cell>
        </row>
        <row r="4010">
          <cell r="B4010" t="str">
            <v>Rapti</v>
          </cell>
        </row>
        <row r="4011">
          <cell r="B4011" t="str">
            <v>Pashchimanchal</v>
          </cell>
        </row>
        <row r="4012">
          <cell r="B4012" t="str">
            <v>Western</v>
          </cell>
        </row>
        <row r="4013">
          <cell r="B4013" t="str">
            <v>Gandaki</v>
          </cell>
        </row>
        <row r="4014">
          <cell r="B4014" t="str">
            <v>Lumbini</v>
          </cell>
        </row>
        <row r="4015">
          <cell r="B4015" t="str">
            <v>Dhawalagiri</v>
          </cell>
        </row>
        <row r="4016">
          <cell r="B4016" t="str">
            <v>Purwanchal</v>
          </cell>
        </row>
        <row r="4017">
          <cell r="B4017" t="str">
            <v>Eastern</v>
          </cell>
        </row>
        <row r="4018">
          <cell r="B4018" t="str">
            <v>Mechi</v>
          </cell>
        </row>
        <row r="4019">
          <cell r="B4019" t="str">
            <v>Kosi</v>
          </cell>
        </row>
        <row r="4020">
          <cell r="B4020" t="str">
            <v>Sagarmatha</v>
          </cell>
        </row>
        <row r="4021">
          <cell r="B4021" t="str">
            <v>Sudur Pashchimanchal</v>
          </cell>
        </row>
        <row r="4022">
          <cell r="B4022" t="str">
            <v>Far Western</v>
          </cell>
        </row>
        <row r="4023">
          <cell r="B4023" t="str">
            <v>Seti</v>
          </cell>
        </row>
        <row r="4024">
          <cell r="B4024" t="str">
            <v>Mahakali</v>
          </cell>
        </row>
        <row r="4025">
          <cell r="B4025" t="str">
            <v>Central</v>
          </cell>
        </row>
        <row r="4026">
          <cell r="B4026" t="str">
            <v>Madhyamanchal</v>
          </cell>
        </row>
        <row r="4027">
          <cell r="B4027" t="str">
            <v>Janakpur</v>
          </cell>
        </row>
        <row r="4028">
          <cell r="B4028" t="str">
            <v>Narayani</v>
          </cell>
        </row>
        <row r="4029">
          <cell r="B4029" t="str">
            <v>Bagmati</v>
          </cell>
        </row>
        <row r="4030">
          <cell r="B4030" t="str">
            <v>Anabar</v>
          </cell>
        </row>
        <row r="4031">
          <cell r="B4031" t="str">
            <v>Anabar</v>
          </cell>
        </row>
        <row r="4032">
          <cell r="B4032" t="str">
            <v>Anibare</v>
          </cell>
        </row>
        <row r="4033">
          <cell r="B4033" t="str">
            <v>Anibare</v>
          </cell>
        </row>
        <row r="4034">
          <cell r="B4034" t="str">
            <v>Aiwo</v>
          </cell>
        </row>
        <row r="4035">
          <cell r="B4035" t="str">
            <v>Aiwo</v>
          </cell>
        </row>
        <row r="4036">
          <cell r="B4036" t="str">
            <v>Anetan</v>
          </cell>
        </row>
        <row r="4037">
          <cell r="B4037" t="str">
            <v>Anetan</v>
          </cell>
        </row>
        <row r="4038">
          <cell r="B4038" t="str">
            <v>Denigomodu</v>
          </cell>
        </row>
        <row r="4039">
          <cell r="B4039" t="str">
            <v>Denigomodu</v>
          </cell>
        </row>
        <row r="4040">
          <cell r="B4040" t="str">
            <v>Ijuw</v>
          </cell>
        </row>
        <row r="4041">
          <cell r="B4041" t="str">
            <v>Ijuw</v>
          </cell>
        </row>
        <row r="4042">
          <cell r="B4042" t="str">
            <v>Ewa</v>
          </cell>
        </row>
        <row r="4043">
          <cell r="B4043" t="str">
            <v>Ewa</v>
          </cell>
        </row>
        <row r="4044">
          <cell r="B4044" t="str">
            <v>Nibok</v>
          </cell>
        </row>
        <row r="4045">
          <cell r="B4045" t="str">
            <v>Nibok</v>
          </cell>
        </row>
        <row r="4046">
          <cell r="B4046" t="str">
            <v>Yaren</v>
          </cell>
        </row>
        <row r="4047">
          <cell r="B4047" t="str">
            <v>Yaren</v>
          </cell>
        </row>
        <row r="4048">
          <cell r="B4048" t="str">
            <v>Buada</v>
          </cell>
        </row>
        <row r="4049">
          <cell r="B4049" t="str">
            <v>Buada</v>
          </cell>
        </row>
        <row r="4050">
          <cell r="B4050" t="str">
            <v>Uaboe</v>
          </cell>
        </row>
        <row r="4051">
          <cell r="B4051" t="str">
            <v>Uaboe</v>
          </cell>
        </row>
        <row r="4052">
          <cell r="B4052" t="str">
            <v>Baitsi</v>
          </cell>
        </row>
        <row r="4053">
          <cell r="B4053" t="str">
            <v>Baitsi</v>
          </cell>
        </row>
        <row r="4054">
          <cell r="B4054" t="str">
            <v>Boe</v>
          </cell>
        </row>
        <row r="4055">
          <cell r="B4055" t="str">
            <v>Boe</v>
          </cell>
        </row>
        <row r="4056">
          <cell r="B4056" t="str">
            <v>Meneng</v>
          </cell>
        </row>
        <row r="4057">
          <cell r="B4057" t="str">
            <v>Meneng</v>
          </cell>
        </row>
        <row r="4058">
          <cell r="B4058" t="str">
            <v>Wharekauri</v>
          </cell>
        </row>
        <row r="4059">
          <cell r="B4059" t="str">
            <v>Chatham Islands Territory</v>
          </cell>
        </row>
        <row r="4060">
          <cell r="B4060" t="str">
            <v>Auckland</v>
          </cell>
        </row>
        <row r="4061">
          <cell r="B4061" t="str">
            <v>Tāmaki-makau-rau</v>
          </cell>
        </row>
        <row r="4062">
          <cell r="B4062" t="str">
            <v>Gisborne</v>
          </cell>
        </row>
        <row r="4063">
          <cell r="B4063" t="str">
            <v>Tūranga nui a Kiwa</v>
          </cell>
        </row>
        <row r="4064">
          <cell r="B4064" t="str">
            <v>Hawke's Bay</v>
          </cell>
        </row>
        <row r="4065">
          <cell r="B4065" t="str">
            <v>Te Matau a Māui</v>
          </cell>
        </row>
        <row r="4066">
          <cell r="B4066" t="str">
            <v>Manawatu Whanganui</v>
          </cell>
        </row>
        <row r="4067">
          <cell r="B4067" t="str">
            <v>Manawatu-Wanganui</v>
          </cell>
        </row>
        <row r="4068">
          <cell r="B4068" t="str">
            <v>Bay of Plenty</v>
          </cell>
        </row>
        <row r="4069">
          <cell r="B4069" t="str">
            <v>Te Moana a Toi Te Huatahi</v>
          </cell>
        </row>
        <row r="4070">
          <cell r="B4070" t="str">
            <v>Waitaha</v>
          </cell>
        </row>
        <row r="4071">
          <cell r="B4071" t="str">
            <v>Canterbury</v>
          </cell>
        </row>
        <row r="4072">
          <cell r="B4072" t="str">
            <v>Marlborough</v>
          </cell>
        </row>
        <row r="4073">
          <cell r="B4073" t="str">
            <v>Nelson</v>
          </cell>
        </row>
        <row r="4074">
          <cell r="B4074" t="str">
            <v>Whakatū</v>
          </cell>
        </row>
        <row r="4075">
          <cell r="B4075" t="str">
            <v>Northland</v>
          </cell>
        </row>
        <row r="4076">
          <cell r="B4076" t="str">
            <v>Te Tai tokerau</v>
          </cell>
        </row>
        <row r="4077">
          <cell r="B4077" t="str">
            <v>Tasman</v>
          </cell>
        </row>
        <row r="4078">
          <cell r="B4078" t="str">
            <v>Ō Tākou</v>
          </cell>
        </row>
        <row r="4079">
          <cell r="B4079" t="str">
            <v>Otago</v>
          </cell>
        </row>
        <row r="4080">
          <cell r="B4080" t="str">
            <v>Southland</v>
          </cell>
        </row>
        <row r="4081">
          <cell r="B4081" t="str">
            <v>Murihiku</v>
          </cell>
        </row>
        <row r="4082">
          <cell r="B4082" t="str">
            <v>Taranaki</v>
          </cell>
        </row>
        <row r="4083">
          <cell r="B4083" t="str">
            <v>Taranaki</v>
          </cell>
        </row>
        <row r="4084">
          <cell r="B4084" t="str">
            <v>Waikato</v>
          </cell>
        </row>
        <row r="4085">
          <cell r="B4085" t="str">
            <v>Wellington</v>
          </cell>
        </row>
        <row r="4086">
          <cell r="B4086" t="str">
            <v>Te Whanga-nui-a-Tara</v>
          </cell>
        </row>
        <row r="4087">
          <cell r="B4087" t="str">
            <v>West Coast</v>
          </cell>
        </row>
        <row r="4088">
          <cell r="B4088" t="str">
            <v>Te Taihau ā uru</v>
          </cell>
        </row>
        <row r="4089">
          <cell r="B4089" t="str">
            <v>Janūb al Bāţinah</v>
          </cell>
        </row>
        <row r="4090">
          <cell r="B4090" t="str">
            <v>Shamāl al Bāţinah</v>
          </cell>
        </row>
        <row r="4091">
          <cell r="B4091" t="str">
            <v>Janūb ash Sharqīyah</v>
          </cell>
        </row>
        <row r="4092">
          <cell r="B4092" t="str">
            <v>Shamāl ash Sharqīyah</v>
          </cell>
        </row>
        <row r="4093">
          <cell r="B4093" t="str">
            <v>Masqaţ</v>
          </cell>
        </row>
        <row r="4094">
          <cell r="B4094" t="str">
            <v>Z̧ufār</v>
          </cell>
        </row>
        <row r="4095">
          <cell r="B4095" t="str">
            <v>Al Buraymī</v>
          </cell>
        </row>
        <row r="4096">
          <cell r="B4096" t="str">
            <v>Musandam</v>
          </cell>
        </row>
        <row r="4097">
          <cell r="B4097" t="str">
            <v>Ad Dākhilīyah</v>
          </cell>
        </row>
        <row r="4098">
          <cell r="B4098" t="str">
            <v>Al Wusţá</v>
          </cell>
        </row>
        <row r="4099">
          <cell r="B4099" t="str">
            <v>Az̧ Z̧āhirah</v>
          </cell>
        </row>
        <row r="4100">
          <cell r="B4100" t="str">
            <v>Bocas del Toro</v>
          </cell>
        </row>
        <row r="4101">
          <cell r="B4101" t="str">
            <v>Coclé</v>
          </cell>
        </row>
        <row r="4102">
          <cell r="B4102" t="str">
            <v>Darién</v>
          </cell>
        </row>
        <row r="4103">
          <cell r="B4103" t="str">
            <v>Ngöbe-Buglé</v>
          </cell>
        </row>
        <row r="4104">
          <cell r="B4104" t="str">
            <v>Chiriquí</v>
          </cell>
        </row>
        <row r="4105">
          <cell r="B4105" t="str">
            <v>Los Santos</v>
          </cell>
        </row>
        <row r="4106">
          <cell r="B4106" t="str">
            <v>Panamá</v>
          </cell>
        </row>
        <row r="4107">
          <cell r="B4107" t="str">
            <v>Herrera</v>
          </cell>
        </row>
        <row r="4108">
          <cell r="B4108" t="str">
            <v>Panamá Oeste</v>
          </cell>
        </row>
        <row r="4109">
          <cell r="B4109" t="str">
            <v>Colón</v>
          </cell>
        </row>
        <row r="4110">
          <cell r="B4110" t="str">
            <v>Guna Yala</v>
          </cell>
        </row>
        <row r="4111">
          <cell r="B4111" t="str">
            <v>Emberá</v>
          </cell>
        </row>
        <row r="4112">
          <cell r="B4112" t="str">
            <v>Veraguas</v>
          </cell>
        </row>
        <row r="4113">
          <cell r="B4113" t="str">
            <v>Ica</v>
          </cell>
        </row>
        <row r="4114">
          <cell r="B4114" t="str">
            <v>Ika</v>
          </cell>
        </row>
        <row r="4115">
          <cell r="B4115" t="str">
            <v>Ika</v>
          </cell>
        </row>
        <row r="4116">
          <cell r="B4116" t="str">
            <v>Lima</v>
          </cell>
        </row>
        <row r="4117">
          <cell r="B4117" t="str">
            <v>Lima</v>
          </cell>
        </row>
        <row r="4118">
          <cell r="B4118" t="str">
            <v>Lima</v>
          </cell>
        </row>
        <row r="4119">
          <cell r="B4119" t="str">
            <v>Mayutata</v>
          </cell>
        </row>
        <row r="4120">
          <cell r="B4120" t="str">
            <v>Madre de Dios</v>
          </cell>
        </row>
        <row r="4121">
          <cell r="B4121" t="str">
            <v>Madre de Dios</v>
          </cell>
        </row>
        <row r="4122">
          <cell r="B4122" t="str">
            <v>Ayacucho</v>
          </cell>
        </row>
        <row r="4123">
          <cell r="B4123" t="str">
            <v>Ayakuchu</v>
          </cell>
        </row>
        <row r="4124">
          <cell r="B4124" t="str">
            <v>Ayaquchu</v>
          </cell>
        </row>
        <row r="4125">
          <cell r="B4125" t="str">
            <v>Huánuco</v>
          </cell>
        </row>
        <row r="4126">
          <cell r="B4126" t="str">
            <v>Wanuku</v>
          </cell>
        </row>
        <row r="4127">
          <cell r="B4127" t="str">
            <v>Wanuku</v>
          </cell>
        </row>
        <row r="4128">
          <cell r="B4128" t="str">
            <v>Anqash</v>
          </cell>
        </row>
        <row r="4129">
          <cell r="B4129" t="str">
            <v>Ankashu</v>
          </cell>
        </row>
        <row r="4130">
          <cell r="B4130" t="str">
            <v>Ancash</v>
          </cell>
        </row>
        <row r="4131">
          <cell r="B4131" t="str">
            <v>Wankawelika</v>
          </cell>
        </row>
        <row r="4132">
          <cell r="B4132" t="str">
            <v>Huancavelica</v>
          </cell>
        </row>
        <row r="4133">
          <cell r="B4133" t="str">
            <v>Wankawillka</v>
          </cell>
        </row>
        <row r="4134">
          <cell r="B4134" t="str">
            <v>Lambayeque</v>
          </cell>
        </row>
        <row r="4135">
          <cell r="B4135" t="str">
            <v>Lampalliqi</v>
          </cell>
        </row>
        <row r="4136">
          <cell r="B4136" t="str">
            <v>Lambayeque</v>
          </cell>
        </row>
        <row r="4137">
          <cell r="B4137" t="str">
            <v>Tacna</v>
          </cell>
        </row>
        <row r="4138">
          <cell r="B4138" t="str">
            <v>Takna</v>
          </cell>
        </row>
        <row r="4139">
          <cell r="B4139" t="str">
            <v>Taqna</v>
          </cell>
        </row>
        <row r="4140">
          <cell r="B4140" t="str">
            <v>Apurimaq</v>
          </cell>
        </row>
        <row r="4141">
          <cell r="B4141" t="str">
            <v>Apurimaq</v>
          </cell>
        </row>
        <row r="4142">
          <cell r="B4142" t="str">
            <v>Apurímac</v>
          </cell>
        </row>
        <row r="4143">
          <cell r="B4143" t="str">
            <v>La Libertad</v>
          </cell>
        </row>
        <row r="4144">
          <cell r="B4144" t="str">
            <v>La Libertad</v>
          </cell>
        </row>
        <row r="4145">
          <cell r="B4145" t="str">
            <v>Qispi kay</v>
          </cell>
        </row>
        <row r="4146">
          <cell r="B4146" t="str">
            <v>Pasqu</v>
          </cell>
        </row>
        <row r="4147">
          <cell r="B4147" t="str">
            <v>Pasqu</v>
          </cell>
        </row>
        <row r="4148">
          <cell r="B4148" t="str">
            <v>Pasco</v>
          </cell>
        </row>
        <row r="4149">
          <cell r="B4149" t="str">
            <v>Piwra</v>
          </cell>
        </row>
        <row r="4150">
          <cell r="B4150" t="str">
            <v>Piura</v>
          </cell>
        </row>
        <row r="4151">
          <cell r="B4151" t="str">
            <v>Piura</v>
          </cell>
        </row>
        <row r="4152">
          <cell r="B4152" t="str">
            <v>Cusco</v>
          </cell>
        </row>
        <row r="4153">
          <cell r="B4153" t="str">
            <v>Qusqu</v>
          </cell>
        </row>
        <row r="4154">
          <cell r="B4154" t="str">
            <v>Kusku</v>
          </cell>
        </row>
        <row r="4155">
          <cell r="B4155" t="str">
            <v>Moquegua</v>
          </cell>
        </row>
        <row r="4156">
          <cell r="B4156" t="str">
            <v>Muqiwa</v>
          </cell>
        </row>
        <row r="4157">
          <cell r="B4157" t="str">
            <v>Moqwegwa</v>
          </cell>
        </row>
        <row r="4158">
          <cell r="B4158" t="str">
            <v>Punu</v>
          </cell>
        </row>
        <row r="4159">
          <cell r="B4159" t="str">
            <v>Puno</v>
          </cell>
        </row>
        <row r="4160">
          <cell r="B4160" t="str">
            <v>Puno</v>
          </cell>
        </row>
        <row r="4161">
          <cell r="B4161" t="str">
            <v>San Martin</v>
          </cell>
        </row>
        <row r="4162">
          <cell r="B4162" t="str">
            <v>San Martín</v>
          </cell>
        </row>
        <row r="4163">
          <cell r="B4163" t="str">
            <v>San Martín</v>
          </cell>
        </row>
        <row r="4164">
          <cell r="B4164" t="str">
            <v>El Callao</v>
          </cell>
        </row>
        <row r="4165">
          <cell r="B4165" t="str">
            <v>Qallaw</v>
          </cell>
        </row>
        <row r="4166">
          <cell r="B4166" t="str">
            <v>Kallao</v>
          </cell>
        </row>
        <row r="4167">
          <cell r="B4167" t="str">
            <v>Amasunu</v>
          </cell>
        </row>
        <row r="4168">
          <cell r="B4168" t="str">
            <v>Amarumayu</v>
          </cell>
        </row>
        <row r="4169">
          <cell r="B4169" t="str">
            <v>Amazonas</v>
          </cell>
        </row>
        <row r="4170">
          <cell r="B4170" t="str">
            <v>Ariqipa</v>
          </cell>
        </row>
        <row r="4171">
          <cell r="B4171" t="str">
            <v>Arikipa</v>
          </cell>
        </row>
        <row r="4172">
          <cell r="B4172" t="str">
            <v>Arequipa</v>
          </cell>
        </row>
        <row r="4173">
          <cell r="B4173" t="str">
            <v>Tumbes</v>
          </cell>
        </row>
        <row r="4174">
          <cell r="B4174" t="str">
            <v>Tumbes</v>
          </cell>
        </row>
        <row r="4175">
          <cell r="B4175" t="str">
            <v>Tumpis</v>
          </cell>
        </row>
        <row r="4176">
          <cell r="B4176" t="str">
            <v>Kashamarka</v>
          </cell>
        </row>
        <row r="4177">
          <cell r="B4177" t="str">
            <v>Qajamarka</v>
          </cell>
        </row>
        <row r="4178">
          <cell r="B4178" t="str">
            <v>Cajamarca</v>
          </cell>
        </row>
        <row r="4179">
          <cell r="B4179" t="str">
            <v>Junín</v>
          </cell>
        </row>
        <row r="4180">
          <cell r="B4180" t="str">
            <v>Junin</v>
          </cell>
        </row>
        <row r="4181">
          <cell r="B4181" t="str">
            <v>Hunin</v>
          </cell>
        </row>
        <row r="4182">
          <cell r="B4182" t="str">
            <v>Lima llaqta suyu</v>
          </cell>
        </row>
        <row r="4183">
          <cell r="B4183" t="str">
            <v>Lima hatun llaqta</v>
          </cell>
        </row>
        <row r="4184">
          <cell r="B4184" t="str">
            <v>Municipalidad Metropolitana de Lima</v>
          </cell>
        </row>
        <row r="4185">
          <cell r="B4185" t="str">
            <v>Luritu</v>
          </cell>
        </row>
        <row r="4186">
          <cell r="B4186" t="str">
            <v>Luritu</v>
          </cell>
        </row>
        <row r="4187">
          <cell r="B4187" t="str">
            <v>Loreto</v>
          </cell>
        </row>
        <row r="4188">
          <cell r="B4188" t="str">
            <v>Ucayali</v>
          </cell>
        </row>
        <row r="4189">
          <cell r="B4189" t="str">
            <v>Ukayali</v>
          </cell>
        </row>
        <row r="4190">
          <cell r="B4190" t="str">
            <v>Ukayali</v>
          </cell>
        </row>
        <row r="4191">
          <cell r="B4191" t="str">
            <v>Western Highlands</v>
          </cell>
        </row>
        <row r="4192">
          <cell r="B4192" t="str">
            <v>National Capital District (Port Moresby)</v>
          </cell>
        </row>
        <row r="4193">
          <cell r="B4193" t="str">
            <v>Western</v>
          </cell>
        </row>
        <row r="4194">
          <cell r="B4194" t="str">
            <v>East Sepik</v>
          </cell>
        </row>
        <row r="4195">
          <cell r="B4195" t="str">
            <v>Gulf</v>
          </cell>
        </row>
        <row r="4196">
          <cell r="B4196" t="str">
            <v>Bougainville</v>
          </cell>
        </row>
        <row r="4197">
          <cell r="B4197" t="str">
            <v>East New Britain</v>
          </cell>
        </row>
        <row r="4198">
          <cell r="B4198" t="str">
            <v>New Ireland</v>
          </cell>
        </row>
        <row r="4199">
          <cell r="B4199" t="str">
            <v>West Sepik</v>
          </cell>
        </row>
        <row r="4200">
          <cell r="B4200" t="str">
            <v>Hela</v>
          </cell>
        </row>
        <row r="4201">
          <cell r="B4201" t="str">
            <v>Jiwaka</v>
          </cell>
        </row>
        <row r="4202">
          <cell r="B4202" t="str">
            <v>Eastern Highlands</v>
          </cell>
        </row>
        <row r="4203">
          <cell r="B4203" t="str">
            <v>Enga</v>
          </cell>
        </row>
        <row r="4204">
          <cell r="B4204" t="str">
            <v>Manus</v>
          </cell>
        </row>
        <row r="4205">
          <cell r="B4205" t="str">
            <v>Northern</v>
          </cell>
        </row>
        <row r="4206">
          <cell r="B4206" t="str">
            <v>West New Britain</v>
          </cell>
        </row>
        <row r="4207">
          <cell r="B4207" t="str">
            <v>Milne Bay</v>
          </cell>
        </row>
        <row r="4208">
          <cell r="B4208" t="str">
            <v>Morobe</v>
          </cell>
        </row>
        <row r="4209">
          <cell r="B4209" t="str">
            <v>Southern Highlands</v>
          </cell>
        </row>
        <row r="4210">
          <cell r="B4210" t="str">
            <v>Chimbu</v>
          </cell>
        </row>
        <row r="4211">
          <cell r="B4211" t="str">
            <v>Central</v>
          </cell>
        </row>
        <row r="4212">
          <cell r="B4212" t="str">
            <v>Madang</v>
          </cell>
        </row>
        <row r="4213">
          <cell r="B4213" t="str">
            <v>Western Visayas (Region VI)</v>
          </cell>
        </row>
        <row r="4214">
          <cell r="B4214" t="str">
            <v>Rehiyon ng Kanlurang Bisaya</v>
          </cell>
        </row>
        <row r="4215">
          <cell r="B4215" t="str">
            <v>Antike</v>
          </cell>
        </row>
        <row r="4216">
          <cell r="B4216" t="str">
            <v>Antique</v>
          </cell>
        </row>
        <row r="4217">
          <cell r="B4217" t="str">
            <v>Capiz</v>
          </cell>
        </row>
        <row r="4218">
          <cell r="B4218" t="str">
            <v>Kapis</v>
          </cell>
        </row>
        <row r="4219">
          <cell r="B4219" t="str">
            <v>Gimaras</v>
          </cell>
        </row>
        <row r="4220">
          <cell r="B4220" t="str">
            <v>Guimaras</v>
          </cell>
        </row>
        <row r="4221">
          <cell r="B4221" t="str">
            <v>Iloilo</v>
          </cell>
        </row>
        <row r="4222">
          <cell r="B4222" t="str">
            <v>Iloilo</v>
          </cell>
        </row>
        <row r="4223">
          <cell r="B4223" t="str">
            <v>Negros Occidental</v>
          </cell>
        </row>
        <row r="4224">
          <cell r="B4224" t="str">
            <v>Kanlurang Negros</v>
          </cell>
        </row>
        <row r="4225">
          <cell r="B4225" t="str">
            <v>Aklan</v>
          </cell>
        </row>
        <row r="4226">
          <cell r="B4226" t="str">
            <v>Aklan</v>
          </cell>
        </row>
        <row r="4227">
          <cell r="B4227" t="str">
            <v>Davao (Region XI)</v>
          </cell>
        </row>
        <row r="4228">
          <cell r="B4228" t="str">
            <v>Rehiyon ng Dabaw</v>
          </cell>
        </row>
        <row r="4229">
          <cell r="B4229" t="str">
            <v>Kanlurang Dabaw</v>
          </cell>
        </row>
        <row r="4230">
          <cell r="B4230" t="str">
            <v>Davao Occidental</v>
          </cell>
        </row>
        <row r="4231">
          <cell r="B4231" t="str">
            <v>Sarangani</v>
          </cell>
        </row>
        <row r="4232">
          <cell r="B4232" t="str">
            <v>Sarangani</v>
          </cell>
        </row>
        <row r="4233">
          <cell r="B4233" t="str">
            <v>Silangang Dabaw</v>
          </cell>
        </row>
        <row r="4234">
          <cell r="B4234" t="str">
            <v>Davao Oriental</v>
          </cell>
        </row>
        <row r="4235">
          <cell r="B4235" t="str">
            <v>Timog Dabaw</v>
          </cell>
        </row>
        <row r="4236">
          <cell r="B4236" t="str">
            <v>Davao del Sur</v>
          </cell>
        </row>
        <row r="4237">
          <cell r="B4237" t="str">
            <v>Lambak ng Kompostela</v>
          </cell>
        </row>
        <row r="4238">
          <cell r="B4238" t="str">
            <v>Compostela Valley</v>
          </cell>
        </row>
        <row r="4239">
          <cell r="B4239" t="str">
            <v>Hilagang Dabaw</v>
          </cell>
        </row>
        <row r="4240">
          <cell r="B4240" t="str">
            <v>Davao del Norte</v>
          </cell>
        </row>
        <row r="4241">
          <cell r="B4241" t="str">
            <v>Timog Kotabato</v>
          </cell>
        </row>
        <row r="4242">
          <cell r="B4242" t="str">
            <v>South Cotabato</v>
          </cell>
        </row>
        <row r="4243">
          <cell r="B4243" t="str">
            <v>Caraga (Region XIII)</v>
          </cell>
        </row>
        <row r="4244">
          <cell r="B4244" t="str">
            <v>Rehiyon ng Karaga</v>
          </cell>
        </row>
        <row r="4245">
          <cell r="B4245" t="str">
            <v>Hilagang Surigaw</v>
          </cell>
        </row>
        <row r="4246">
          <cell r="B4246" t="str">
            <v>Surigao del Norte</v>
          </cell>
        </row>
        <row r="4247">
          <cell r="B4247" t="str">
            <v>Timog Surigaw</v>
          </cell>
        </row>
        <row r="4248">
          <cell r="B4248" t="str">
            <v>Surigao del Sur</v>
          </cell>
        </row>
        <row r="4249">
          <cell r="B4249" t="str">
            <v>Agusan del Sur</v>
          </cell>
        </row>
        <row r="4250">
          <cell r="B4250" t="str">
            <v>Timog Agusan</v>
          </cell>
        </row>
        <row r="4251">
          <cell r="B4251" t="str">
            <v>Agusan del Norte</v>
          </cell>
        </row>
        <row r="4252">
          <cell r="B4252" t="str">
            <v>Hilagang Agusan</v>
          </cell>
        </row>
        <row r="4253">
          <cell r="B4253" t="str">
            <v>Dinagat Islands</v>
          </cell>
        </row>
        <row r="4254">
          <cell r="B4254" t="str">
            <v>Pulo ng Dinagat</v>
          </cell>
        </row>
        <row r="4255">
          <cell r="B4255" t="str">
            <v>Ilocos (Region I)</v>
          </cell>
        </row>
        <row r="4256">
          <cell r="B4256" t="str">
            <v>Rehiyon ng Iloko</v>
          </cell>
        </row>
        <row r="4257">
          <cell r="B4257" t="str">
            <v>Timog Iloko</v>
          </cell>
        </row>
        <row r="4258">
          <cell r="B4258" t="str">
            <v>Ilocos Sur</v>
          </cell>
        </row>
        <row r="4259">
          <cell r="B4259" t="str">
            <v>Ilocos Norte</v>
          </cell>
        </row>
        <row r="4260">
          <cell r="B4260" t="str">
            <v>Hilagang Iloko</v>
          </cell>
        </row>
        <row r="4261">
          <cell r="B4261" t="str">
            <v>La Union</v>
          </cell>
        </row>
        <row r="4262">
          <cell r="B4262" t="str">
            <v>La Unyon</v>
          </cell>
        </row>
        <row r="4263">
          <cell r="B4263" t="str">
            <v>Pangasinan</v>
          </cell>
        </row>
        <row r="4264">
          <cell r="B4264" t="str">
            <v>Pangasinan</v>
          </cell>
        </row>
        <row r="4265">
          <cell r="B4265" t="str">
            <v>Rehiyon ng Gitnang Luson</v>
          </cell>
        </row>
        <row r="4266">
          <cell r="B4266" t="str">
            <v>Central Luzon (Region III)</v>
          </cell>
        </row>
        <row r="4267">
          <cell r="B4267" t="str">
            <v>Bataan</v>
          </cell>
        </row>
        <row r="4268">
          <cell r="B4268" t="str">
            <v>Bataan</v>
          </cell>
        </row>
        <row r="4269">
          <cell r="B4269" t="str">
            <v>Pampanga</v>
          </cell>
        </row>
        <row r="4270">
          <cell r="B4270" t="str">
            <v>Pampanga</v>
          </cell>
        </row>
        <row r="4271">
          <cell r="B4271" t="str">
            <v>Bulakan</v>
          </cell>
        </row>
        <row r="4272">
          <cell r="B4272" t="str">
            <v>Bulacan</v>
          </cell>
        </row>
        <row r="4273">
          <cell r="B4273" t="str">
            <v>Nuweva Esiha</v>
          </cell>
        </row>
        <row r="4274">
          <cell r="B4274" t="str">
            <v>Nueva Ecija</v>
          </cell>
        </row>
        <row r="4275">
          <cell r="B4275" t="str">
            <v>Tarlak</v>
          </cell>
        </row>
        <row r="4276">
          <cell r="B4276" t="str">
            <v>Tarlac</v>
          </cell>
        </row>
        <row r="4277">
          <cell r="B4277" t="str">
            <v>Sambales</v>
          </cell>
        </row>
        <row r="4278">
          <cell r="B4278" t="str">
            <v>Zambales</v>
          </cell>
        </row>
        <row r="4279">
          <cell r="B4279" t="str">
            <v>Aurora</v>
          </cell>
        </row>
        <row r="4280">
          <cell r="B4280" t="str">
            <v>Aurora</v>
          </cell>
        </row>
        <row r="4281">
          <cell r="B4281" t="str">
            <v>Eastern Visayas (Region VIII)</v>
          </cell>
        </row>
        <row r="4282">
          <cell r="B4282" t="str">
            <v>Rehiyon ng Silangang Bisaya</v>
          </cell>
        </row>
        <row r="4283">
          <cell r="B4283" t="str">
            <v>Leyte</v>
          </cell>
        </row>
        <row r="4284">
          <cell r="B4284" t="str">
            <v>Leyte</v>
          </cell>
        </row>
        <row r="4285">
          <cell r="B4285" t="str">
            <v>Southern Leyte</v>
          </cell>
        </row>
        <row r="4286">
          <cell r="B4286" t="str">
            <v>Katimogang Leyte</v>
          </cell>
        </row>
        <row r="4287">
          <cell r="B4287" t="str">
            <v>Biliran</v>
          </cell>
        </row>
        <row r="4288">
          <cell r="B4288" t="str">
            <v>Biliran</v>
          </cell>
        </row>
        <row r="4289">
          <cell r="B4289" t="str">
            <v>Silangang Samar</v>
          </cell>
        </row>
        <row r="4290">
          <cell r="B4290" t="str">
            <v>Eastern Samar</v>
          </cell>
        </row>
        <row r="4291">
          <cell r="B4291" t="str">
            <v>Northern Samar</v>
          </cell>
        </row>
        <row r="4292">
          <cell r="B4292" t="str">
            <v>Hilagang Samar</v>
          </cell>
        </row>
        <row r="4293">
          <cell r="B4293" t="str">
            <v>Samar</v>
          </cell>
        </row>
        <row r="4294">
          <cell r="B4294" t="str">
            <v>Samar</v>
          </cell>
        </row>
        <row r="4295">
          <cell r="B4295" t="str">
            <v>Northern Mindanao (Region X)</v>
          </cell>
        </row>
        <row r="4296">
          <cell r="B4296" t="str">
            <v>Rehiyon ng Hilagang Mindanaw</v>
          </cell>
        </row>
        <row r="4297">
          <cell r="B4297" t="str">
            <v>Misamis Oriental</v>
          </cell>
        </row>
        <row r="4298">
          <cell r="B4298" t="str">
            <v>Silangang Misamis</v>
          </cell>
        </row>
        <row r="4299">
          <cell r="B4299" t="str">
            <v>Misamis Occidental</v>
          </cell>
        </row>
        <row r="4300">
          <cell r="B4300" t="str">
            <v>Kanlurang Misamis</v>
          </cell>
        </row>
        <row r="4301">
          <cell r="B4301" t="str">
            <v>Kamigin</v>
          </cell>
        </row>
        <row r="4302">
          <cell r="B4302" t="str">
            <v>Camiguin</v>
          </cell>
        </row>
        <row r="4303">
          <cell r="B4303" t="str">
            <v>Bukidnon</v>
          </cell>
        </row>
        <row r="4304">
          <cell r="B4304" t="str">
            <v>Bukidnon</v>
          </cell>
        </row>
        <row r="4305">
          <cell r="B4305" t="str">
            <v>National Capital Region</v>
          </cell>
        </row>
        <row r="4306">
          <cell r="B4306" t="str">
            <v>Pambansang Punong Rehiyon</v>
          </cell>
        </row>
        <row r="4307">
          <cell r="B4307" t="str">
            <v>Cagayan Valley (Region II)</v>
          </cell>
        </row>
        <row r="4308">
          <cell r="B4308" t="str">
            <v>Rehiyon ng Lambak ng Kagayan</v>
          </cell>
        </row>
        <row r="4309">
          <cell r="B4309" t="str">
            <v>Cagayan</v>
          </cell>
        </row>
        <row r="4310">
          <cell r="B4310" t="str">
            <v>Kagayan</v>
          </cell>
        </row>
        <row r="4311">
          <cell r="B4311" t="str">
            <v>Nuweva Biskaya</v>
          </cell>
        </row>
        <row r="4312">
          <cell r="B4312" t="str">
            <v>Nueva Vizcaya</v>
          </cell>
        </row>
        <row r="4313">
          <cell r="B4313" t="str">
            <v>Kirino</v>
          </cell>
        </row>
        <row r="4314">
          <cell r="B4314" t="str">
            <v>Quirino</v>
          </cell>
        </row>
        <row r="4315">
          <cell r="B4315" t="str">
            <v>Isabela</v>
          </cell>
        </row>
        <row r="4316">
          <cell r="B4316" t="str">
            <v>Isabela</v>
          </cell>
        </row>
        <row r="4317">
          <cell r="B4317" t="str">
            <v>Batanes</v>
          </cell>
        </row>
        <row r="4318">
          <cell r="B4318" t="str">
            <v>Batanes</v>
          </cell>
        </row>
        <row r="4319">
          <cell r="B4319" t="str">
            <v>Rehiyon ng Gitnang Bisaya</v>
          </cell>
        </row>
        <row r="4320">
          <cell r="B4320" t="str">
            <v>Central Visayas (Region VII)</v>
          </cell>
        </row>
        <row r="4321">
          <cell r="B4321" t="str">
            <v>Sebu</v>
          </cell>
        </row>
        <row r="4322">
          <cell r="B4322" t="str">
            <v>Cebu</v>
          </cell>
        </row>
        <row r="4323">
          <cell r="B4323" t="str">
            <v>Bohol</v>
          </cell>
        </row>
        <row r="4324">
          <cell r="B4324" t="str">
            <v>Bohol</v>
          </cell>
        </row>
        <row r="4325">
          <cell r="B4325" t="str">
            <v>Silangang Negros</v>
          </cell>
        </row>
        <row r="4326">
          <cell r="B4326" t="str">
            <v>Negros Oriental</v>
          </cell>
        </row>
        <row r="4327">
          <cell r="B4327" t="str">
            <v>Siquijor</v>
          </cell>
        </row>
        <row r="4328">
          <cell r="B4328" t="str">
            <v>Sikihor</v>
          </cell>
        </row>
        <row r="4329">
          <cell r="B4329" t="str">
            <v>Bicol (Region V)</v>
          </cell>
        </row>
        <row r="4330">
          <cell r="B4330" t="str">
            <v>Rehiyon ng Bikol</v>
          </cell>
        </row>
        <row r="4331">
          <cell r="B4331" t="str">
            <v>Katanduwanes</v>
          </cell>
        </row>
        <row r="4332">
          <cell r="B4332" t="str">
            <v>Catanduanes</v>
          </cell>
        </row>
        <row r="4333">
          <cell r="B4333" t="str">
            <v>Camarines Norte</v>
          </cell>
        </row>
        <row r="4334">
          <cell r="B4334" t="str">
            <v>Hilagang Kamarines</v>
          </cell>
        </row>
        <row r="4335">
          <cell r="B4335" t="str">
            <v>Sorsogon</v>
          </cell>
        </row>
        <row r="4336">
          <cell r="B4336" t="str">
            <v>Sorsogon</v>
          </cell>
        </row>
        <row r="4337">
          <cell r="B4337" t="str">
            <v>Albay</v>
          </cell>
        </row>
        <row r="4338">
          <cell r="B4338" t="str">
            <v>Albay</v>
          </cell>
        </row>
        <row r="4339">
          <cell r="B4339" t="str">
            <v>Timog Kamarines</v>
          </cell>
        </row>
        <row r="4340">
          <cell r="B4340" t="str">
            <v>Camarines Sur</v>
          </cell>
        </row>
        <row r="4341">
          <cell r="B4341" t="str">
            <v>Masbate</v>
          </cell>
        </row>
        <row r="4342">
          <cell r="B4342" t="str">
            <v>Masbate</v>
          </cell>
        </row>
        <row r="4343">
          <cell r="B4343" t="str">
            <v>Rehiyon ng Tangway ng Sambuwangga</v>
          </cell>
        </row>
        <row r="4344">
          <cell r="B4344" t="str">
            <v>Zamboanga Peninsula (Region IX)</v>
          </cell>
        </row>
        <row r="4345">
          <cell r="B4345" t="str">
            <v>Zamboanga del Sur</v>
          </cell>
        </row>
        <row r="4346">
          <cell r="B4346" t="str">
            <v>Timog Sambuwangga</v>
          </cell>
        </row>
        <row r="4347">
          <cell r="B4347" t="str">
            <v>Zamboanga del Norte</v>
          </cell>
        </row>
        <row r="4348">
          <cell r="B4348" t="str">
            <v>Hilagang Sambuwangga</v>
          </cell>
        </row>
        <row r="4349">
          <cell r="B4349" t="str">
            <v>Sambuwangga Sibugay</v>
          </cell>
        </row>
        <row r="4350">
          <cell r="B4350" t="str">
            <v>Zamboanga Sibugay</v>
          </cell>
        </row>
        <row r="4351">
          <cell r="B4351" t="str">
            <v>Basilan</v>
          </cell>
        </row>
        <row r="4352">
          <cell r="B4352" t="str">
            <v>Basilan</v>
          </cell>
        </row>
        <row r="4353">
          <cell r="B4353" t="str">
            <v>Soccsksargen (Region XII)</v>
          </cell>
        </row>
        <row r="4354">
          <cell r="B4354" t="str">
            <v>Rehiyon ng Soccsksargen</v>
          </cell>
        </row>
        <row r="4355">
          <cell r="B4355" t="str">
            <v>Lanao del Norte</v>
          </cell>
        </row>
        <row r="4356">
          <cell r="B4356" t="str">
            <v>Hilagang Lanaw</v>
          </cell>
        </row>
        <row r="4357">
          <cell r="B4357" t="str">
            <v>Sultan Kudarat</v>
          </cell>
        </row>
        <row r="4358">
          <cell r="B4358" t="str">
            <v>Sultan Kudarat</v>
          </cell>
        </row>
        <row r="4359">
          <cell r="B4359" t="str">
            <v>Cotabato</v>
          </cell>
        </row>
        <row r="4360">
          <cell r="B4360" t="str">
            <v>Kotabato</v>
          </cell>
        </row>
        <row r="4361">
          <cell r="B4361" t="str">
            <v>Nagsasariling Rehiyon ng Muslim sa Mindanaw</v>
          </cell>
        </row>
        <row r="4362">
          <cell r="B4362" t="str">
            <v>Autonomous Region in Muslim Mindanao (ARMM)</v>
          </cell>
        </row>
        <row r="4363">
          <cell r="B4363" t="str">
            <v>Lanao del Sur</v>
          </cell>
        </row>
        <row r="4364">
          <cell r="B4364" t="str">
            <v>Timog Lanaw</v>
          </cell>
        </row>
        <row r="4365">
          <cell r="B4365" t="str">
            <v>Magindanaw</v>
          </cell>
        </row>
        <row r="4366">
          <cell r="B4366" t="str">
            <v>Maguindanao</v>
          </cell>
        </row>
        <row r="4367">
          <cell r="B4367" t="str">
            <v>Tawi-Tawi</v>
          </cell>
        </row>
        <row r="4368">
          <cell r="B4368" t="str">
            <v>Tawi-Tawi</v>
          </cell>
        </row>
        <row r="4369">
          <cell r="B4369" t="str">
            <v>Sulu</v>
          </cell>
        </row>
        <row r="4370">
          <cell r="B4370" t="str">
            <v>Sulu</v>
          </cell>
        </row>
        <row r="4371">
          <cell r="B4371" t="str">
            <v>Cordillera Administrative Region (CAR)</v>
          </cell>
        </row>
        <row r="4372">
          <cell r="B4372" t="str">
            <v>Rehiyon ng Administratibo ng Kordilyera</v>
          </cell>
        </row>
        <row r="4373">
          <cell r="B4373" t="str">
            <v>Ipugaw</v>
          </cell>
        </row>
        <row r="4374">
          <cell r="B4374" t="str">
            <v>Ifugao</v>
          </cell>
        </row>
        <row r="4375">
          <cell r="B4375" t="str">
            <v>Kalinga</v>
          </cell>
        </row>
        <row r="4376">
          <cell r="B4376" t="str">
            <v>Kalinga</v>
          </cell>
        </row>
        <row r="4377">
          <cell r="B4377" t="str">
            <v>Abra</v>
          </cell>
        </row>
        <row r="4378">
          <cell r="B4378" t="str">
            <v>Abra</v>
          </cell>
        </row>
        <row r="4379">
          <cell r="B4379" t="str">
            <v>Benget</v>
          </cell>
        </row>
        <row r="4380">
          <cell r="B4380" t="str">
            <v>Benguet</v>
          </cell>
        </row>
        <row r="4381">
          <cell r="B4381" t="str">
            <v>Mountain Province</v>
          </cell>
        </row>
        <row r="4382">
          <cell r="B4382" t="str">
            <v>Lalawigang Bulubundukin</v>
          </cell>
        </row>
        <row r="4383">
          <cell r="B4383" t="str">
            <v>Apayao</v>
          </cell>
        </row>
        <row r="4384">
          <cell r="B4384" t="str">
            <v>Apayaw</v>
          </cell>
        </row>
        <row r="4385">
          <cell r="B4385" t="str">
            <v>Calabarzon (Region IV-A)</v>
          </cell>
        </row>
        <row r="4386">
          <cell r="B4386" t="str">
            <v>Rehiyon ng Calabarzon</v>
          </cell>
        </row>
        <row r="4387">
          <cell r="B4387" t="str">
            <v>Laguna</v>
          </cell>
        </row>
        <row r="4388">
          <cell r="B4388" t="str">
            <v>Laguna</v>
          </cell>
        </row>
        <row r="4389">
          <cell r="B4389" t="str">
            <v>Keson</v>
          </cell>
        </row>
        <row r="4390">
          <cell r="B4390" t="str">
            <v>Quezon</v>
          </cell>
        </row>
        <row r="4391">
          <cell r="B4391" t="str">
            <v>Risal</v>
          </cell>
        </row>
        <row r="4392">
          <cell r="B4392" t="str">
            <v>Rizal</v>
          </cell>
        </row>
        <row r="4393">
          <cell r="B4393" t="str">
            <v>Batangas</v>
          </cell>
        </row>
        <row r="4394">
          <cell r="B4394" t="str">
            <v>Batangas</v>
          </cell>
        </row>
        <row r="4395">
          <cell r="B4395" t="str">
            <v>Cavite</v>
          </cell>
        </row>
        <row r="4396">
          <cell r="B4396" t="str">
            <v>Kabite</v>
          </cell>
        </row>
        <row r="4397">
          <cell r="B4397" t="str">
            <v>Mimaropa (Region IV-B)</v>
          </cell>
        </row>
        <row r="4398">
          <cell r="B4398" t="str">
            <v>Rehiyon ng Mimaropa</v>
          </cell>
        </row>
        <row r="4399">
          <cell r="B4399" t="str">
            <v>Marinduke</v>
          </cell>
        </row>
        <row r="4400">
          <cell r="B4400" t="str">
            <v>Marinduque</v>
          </cell>
        </row>
        <row r="4401">
          <cell r="B4401" t="str">
            <v>Mindoro Occidental</v>
          </cell>
        </row>
        <row r="4402">
          <cell r="B4402" t="str">
            <v>Kanlurang Mindoro</v>
          </cell>
        </row>
        <row r="4403">
          <cell r="B4403" t="str">
            <v>Silangang Mindoro</v>
          </cell>
        </row>
        <row r="4404">
          <cell r="B4404" t="str">
            <v>Mindoro Oriental</v>
          </cell>
        </row>
        <row r="4405">
          <cell r="B4405" t="str">
            <v>Palawan</v>
          </cell>
        </row>
        <row r="4406">
          <cell r="B4406" t="str">
            <v>Palawan</v>
          </cell>
        </row>
        <row r="4407">
          <cell r="B4407" t="str">
            <v>Romblon</v>
          </cell>
        </row>
        <row r="4408">
          <cell r="B4408" t="str">
            <v>Romblon</v>
          </cell>
        </row>
        <row r="4409">
          <cell r="B4409" t="str">
            <v>Gilgit-Baltistān</v>
          </cell>
        </row>
        <row r="4410">
          <cell r="B4410" t="str">
            <v>Gilgit-Baltistan</v>
          </cell>
        </row>
        <row r="4411">
          <cell r="B4411" t="str">
            <v>Sindh</v>
          </cell>
        </row>
        <row r="4412">
          <cell r="B4412" t="str">
            <v>Sindh</v>
          </cell>
        </row>
        <row r="4413">
          <cell r="B4413" t="str">
            <v>Khyber Pakhtunkhwa</v>
          </cell>
        </row>
        <row r="4414">
          <cell r="B4414" t="str">
            <v>Khaībar Pakhtūnkhwā</v>
          </cell>
        </row>
        <row r="4415">
          <cell r="B4415" t="str">
            <v>Federally Administered Tribal Areas</v>
          </cell>
        </row>
        <row r="4416">
          <cell r="B4416" t="str">
            <v>Punjab</v>
          </cell>
        </row>
        <row r="4417">
          <cell r="B4417" t="str">
            <v>Panjāb</v>
          </cell>
        </row>
        <row r="4418">
          <cell r="B4418" t="str">
            <v>Azad Jammu and Kashmir</v>
          </cell>
        </row>
        <row r="4419">
          <cell r="B4419" t="str">
            <v>Āzād Jammūñ o Kashmīr</v>
          </cell>
        </row>
        <row r="4420">
          <cell r="B4420" t="str">
            <v>Balochistan</v>
          </cell>
        </row>
        <row r="4421">
          <cell r="B4421" t="str">
            <v>Balōchistān</v>
          </cell>
        </row>
        <row r="4422">
          <cell r="B4422" t="str">
            <v>Islāmābād</v>
          </cell>
        </row>
        <row r="4423">
          <cell r="B4423" t="str">
            <v>Islamabad</v>
          </cell>
        </row>
        <row r="4424">
          <cell r="B4424" t="str">
            <v>Lubelskie</v>
          </cell>
        </row>
        <row r="4425">
          <cell r="B4425" t="str">
            <v>Dolnośląskie</v>
          </cell>
        </row>
        <row r="4426">
          <cell r="B4426" t="str">
            <v>Kujawsko-pomorskie</v>
          </cell>
        </row>
        <row r="4427">
          <cell r="B4427" t="str">
            <v>Lubuskie</v>
          </cell>
        </row>
        <row r="4428">
          <cell r="B4428" t="str">
            <v>Łódzkie</v>
          </cell>
        </row>
        <row r="4429">
          <cell r="B4429" t="str">
            <v>Małopolskie</v>
          </cell>
        </row>
        <row r="4430">
          <cell r="B4430" t="str">
            <v>Mazowieckie</v>
          </cell>
        </row>
        <row r="4431">
          <cell r="B4431" t="str">
            <v>Opolskie</v>
          </cell>
        </row>
        <row r="4432">
          <cell r="B4432" t="str">
            <v>Podkarpackie</v>
          </cell>
        </row>
        <row r="4433">
          <cell r="B4433" t="str">
            <v>Podlaskie</v>
          </cell>
        </row>
        <row r="4434">
          <cell r="B4434" t="str">
            <v>Pomorskie</v>
          </cell>
        </row>
        <row r="4435">
          <cell r="B4435" t="str">
            <v>Śląskie</v>
          </cell>
        </row>
        <row r="4436">
          <cell r="B4436" t="str">
            <v>Świętokrzyskie</v>
          </cell>
        </row>
        <row r="4437">
          <cell r="B4437" t="str">
            <v>Warmińsko-mazurskie</v>
          </cell>
        </row>
        <row r="4438">
          <cell r="B4438" t="str">
            <v>Wielkopolskie</v>
          </cell>
        </row>
        <row r="4439">
          <cell r="B4439" t="str">
            <v>Zachodniopomorskie</v>
          </cell>
        </row>
        <row r="4440">
          <cell r="B4440" t="str">
            <v>Deir El Balah</v>
          </cell>
        </row>
        <row r="4441">
          <cell r="B4441" t="str">
            <v>Dayr al Balaḩ</v>
          </cell>
        </row>
        <row r="4442">
          <cell r="B4442" t="str">
            <v>Qalqilya</v>
          </cell>
        </row>
        <row r="4443">
          <cell r="B4443" t="str">
            <v>Qalqīlyah</v>
          </cell>
        </row>
        <row r="4444">
          <cell r="B4444" t="str">
            <v>Rafah</v>
          </cell>
        </row>
        <row r="4445">
          <cell r="B4445" t="str">
            <v>Rafaḩ</v>
          </cell>
        </row>
        <row r="4446">
          <cell r="B4446" t="str">
            <v>Hebron</v>
          </cell>
        </row>
        <row r="4447">
          <cell r="B4447" t="str">
            <v>Al Khalīl</v>
          </cell>
        </row>
        <row r="4448">
          <cell r="B4448" t="str">
            <v>Jenin</v>
          </cell>
        </row>
        <row r="4449">
          <cell r="B4449" t="str">
            <v>Janīn</v>
          </cell>
        </row>
        <row r="4450">
          <cell r="B4450" t="str">
            <v>North Gaza</v>
          </cell>
        </row>
        <row r="4451">
          <cell r="B4451" t="str">
            <v>Shamāl Ghazzah</v>
          </cell>
        </row>
        <row r="4452">
          <cell r="B4452" t="str">
            <v>Ramallah</v>
          </cell>
        </row>
        <row r="4453">
          <cell r="B4453" t="str">
            <v>Rām Allāh wal Bīrah</v>
          </cell>
        </row>
        <row r="4454">
          <cell r="B4454" t="str">
            <v>Tubas</v>
          </cell>
        </row>
        <row r="4455">
          <cell r="B4455" t="str">
            <v>Ţūbās</v>
          </cell>
        </row>
        <row r="4456">
          <cell r="B4456" t="str">
            <v>Gaza</v>
          </cell>
        </row>
        <row r="4457">
          <cell r="B4457" t="str">
            <v>Ghazzah</v>
          </cell>
        </row>
        <row r="4458">
          <cell r="B4458" t="str">
            <v>Jericho and Al Aghwar</v>
          </cell>
        </row>
        <row r="4459">
          <cell r="B4459" t="str">
            <v>Arīḩā wal Aghwār</v>
          </cell>
        </row>
        <row r="4460">
          <cell r="B4460" t="str">
            <v>Nablus</v>
          </cell>
        </row>
        <row r="4461">
          <cell r="B4461" t="str">
            <v>Nāblus</v>
          </cell>
        </row>
        <row r="4462">
          <cell r="B4462" t="str">
            <v>Bethlehem</v>
          </cell>
        </row>
        <row r="4463">
          <cell r="B4463" t="str">
            <v>Bayt Laḩm</v>
          </cell>
        </row>
        <row r="4464">
          <cell r="B4464" t="str">
            <v>Jerusalem</v>
          </cell>
        </row>
        <row r="4465">
          <cell r="B4465" t="str">
            <v>Al Quds</v>
          </cell>
        </row>
        <row r="4466">
          <cell r="B4466" t="str">
            <v>Salfit</v>
          </cell>
        </row>
        <row r="4467">
          <cell r="B4467" t="str">
            <v>Salfīt</v>
          </cell>
        </row>
        <row r="4468">
          <cell r="B4468" t="str">
            <v>Tulkarm</v>
          </cell>
        </row>
        <row r="4469">
          <cell r="B4469" t="str">
            <v>Ţūlkarm</v>
          </cell>
        </row>
        <row r="4470">
          <cell r="B4470" t="str">
            <v>Khan Yunis</v>
          </cell>
        </row>
        <row r="4471">
          <cell r="B4471" t="str">
            <v>Khān Yūnis</v>
          </cell>
        </row>
        <row r="4472">
          <cell r="B4472" t="str">
            <v>Aveiro</v>
          </cell>
        </row>
        <row r="4473">
          <cell r="B4473" t="str">
            <v>Beja</v>
          </cell>
        </row>
        <row r="4474">
          <cell r="B4474" t="str">
            <v>Castelo Branco</v>
          </cell>
        </row>
        <row r="4475">
          <cell r="B4475" t="str">
            <v>Guarda</v>
          </cell>
        </row>
        <row r="4476">
          <cell r="B4476" t="str">
            <v>Portalegre</v>
          </cell>
        </row>
        <row r="4477">
          <cell r="B4477" t="str">
            <v>Bragança</v>
          </cell>
        </row>
        <row r="4478">
          <cell r="B4478" t="str">
            <v>Coimbra</v>
          </cell>
        </row>
        <row r="4479">
          <cell r="B4479" t="str">
            <v>Leiria</v>
          </cell>
        </row>
        <row r="4480">
          <cell r="B4480" t="str">
            <v>Lisboa</v>
          </cell>
        </row>
        <row r="4481">
          <cell r="B4481" t="str">
            <v>Setúbal</v>
          </cell>
        </row>
        <row r="4482">
          <cell r="B4482" t="str">
            <v>Viana do Castelo</v>
          </cell>
        </row>
        <row r="4483">
          <cell r="B4483" t="str">
            <v>Região Autónoma da Madeira</v>
          </cell>
        </row>
        <row r="4484">
          <cell r="B4484" t="str">
            <v>Braga</v>
          </cell>
        </row>
        <row r="4485">
          <cell r="B4485" t="str">
            <v>Vila Real</v>
          </cell>
        </row>
        <row r="4486">
          <cell r="B4486" t="str">
            <v>Évora</v>
          </cell>
        </row>
        <row r="4487">
          <cell r="B4487" t="str">
            <v>Porto</v>
          </cell>
        </row>
        <row r="4488">
          <cell r="B4488" t="str">
            <v>Santarém</v>
          </cell>
        </row>
        <row r="4489">
          <cell r="B4489" t="str">
            <v>Faro</v>
          </cell>
        </row>
        <row r="4490">
          <cell r="B4490" t="str">
            <v>Viseu</v>
          </cell>
        </row>
        <row r="4491">
          <cell r="B4491" t="str">
            <v>Região Autónoma dos Açores</v>
          </cell>
        </row>
        <row r="4492">
          <cell r="B4492" t="str">
            <v>Melekeok</v>
          </cell>
        </row>
        <row r="4493">
          <cell r="B4493" t="str">
            <v>Melekeok</v>
          </cell>
        </row>
        <row r="4494">
          <cell r="B4494" t="str">
            <v>Ngaraard</v>
          </cell>
        </row>
        <row r="4495">
          <cell r="B4495" t="str">
            <v>Ngaraard</v>
          </cell>
        </row>
        <row r="4496">
          <cell r="B4496" t="str">
            <v>Ngatpang</v>
          </cell>
        </row>
        <row r="4497">
          <cell r="B4497" t="str">
            <v>Ngatpang</v>
          </cell>
        </row>
        <row r="4498">
          <cell r="B4498" t="str">
            <v>Ngiwal</v>
          </cell>
        </row>
        <row r="4499">
          <cell r="B4499" t="str">
            <v>Ngiwal</v>
          </cell>
        </row>
        <row r="4500">
          <cell r="B4500" t="str">
            <v>Ngarchelong</v>
          </cell>
        </row>
        <row r="4501">
          <cell r="B4501" t="str">
            <v>Ngarchelong</v>
          </cell>
        </row>
        <row r="4502">
          <cell r="B4502" t="str">
            <v>Airai</v>
          </cell>
        </row>
        <row r="4503">
          <cell r="B4503" t="str">
            <v>Airai</v>
          </cell>
        </row>
        <row r="4504">
          <cell r="B4504" t="str">
            <v>Ngeremlengui</v>
          </cell>
        </row>
        <row r="4505">
          <cell r="B4505" t="str">
            <v>Ngeremlengui</v>
          </cell>
        </row>
        <row r="4506">
          <cell r="B4506" t="str">
            <v>Peleliu</v>
          </cell>
        </row>
        <row r="4507">
          <cell r="B4507" t="str">
            <v>Peleliu</v>
          </cell>
        </row>
        <row r="4508">
          <cell r="B4508" t="str">
            <v>Aimeliik</v>
          </cell>
        </row>
        <row r="4509">
          <cell r="B4509" t="str">
            <v>Aimeliik</v>
          </cell>
        </row>
        <row r="4510">
          <cell r="B4510" t="str">
            <v>Angaur</v>
          </cell>
        </row>
        <row r="4511">
          <cell r="B4511" t="str">
            <v>Angaur</v>
          </cell>
        </row>
        <row r="4512">
          <cell r="B4512" t="str">
            <v>Koror</v>
          </cell>
        </row>
        <row r="4513">
          <cell r="B4513" t="str">
            <v>Koror</v>
          </cell>
        </row>
        <row r="4514">
          <cell r="B4514" t="str">
            <v>Ngardmau</v>
          </cell>
        </row>
        <row r="4515">
          <cell r="B4515" t="str">
            <v>Ngardmau</v>
          </cell>
        </row>
        <row r="4516">
          <cell r="B4516" t="str">
            <v>Ngchesar</v>
          </cell>
        </row>
        <row r="4517">
          <cell r="B4517" t="str">
            <v>Ngchesar</v>
          </cell>
        </row>
        <row r="4518">
          <cell r="B4518" t="str">
            <v>Sonsorol</v>
          </cell>
        </row>
        <row r="4519">
          <cell r="B4519" t="str">
            <v>Sonsorol</v>
          </cell>
        </row>
        <row r="4520">
          <cell r="B4520" t="str">
            <v>Hatohobei</v>
          </cell>
        </row>
        <row r="4521">
          <cell r="B4521" t="str">
            <v>Hatohobei</v>
          </cell>
        </row>
        <row r="4522">
          <cell r="B4522" t="str">
            <v>Kayangel</v>
          </cell>
        </row>
        <row r="4523">
          <cell r="B4523" t="str">
            <v>Kayangel</v>
          </cell>
        </row>
        <row r="4524">
          <cell r="B4524" t="str">
            <v>Ñeembucú</v>
          </cell>
        </row>
        <row r="4525">
          <cell r="B4525" t="str">
            <v>Presidente Hayes</v>
          </cell>
        </row>
        <row r="4526">
          <cell r="B4526" t="str">
            <v>Cordillera</v>
          </cell>
        </row>
        <row r="4527">
          <cell r="B4527" t="str">
            <v>Misiones</v>
          </cell>
        </row>
        <row r="4528">
          <cell r="B4528" t="str">
            <v>Paraguarí</v>
          </cell>
        </row>
        <row r="4529">
          <cell r="B4529" t="str">
            <v>Boquerón</v>
          </cell>
        </row>
        <row r="4530">
          <cell r="B4530" t="str">
            <v>Caazapá</v>
          </cell>
        </row>
        <row r="4531">
          <cell r="B4531" t="str">
            <v>Itapúa</v>
          </cell>
        </row>
        <row r="4532">
          <cell r="B4532" t="str">
            <v>Asunción</v>
          </cell>
        </row>
        <row r="4533">
          <cell r="B4533" t="str">
            <v>Guairá</v>
          </cell>
        </row>
        <row r="4534">
          <cell r="B4534" t="str">
            <v>Concepción</v>
          </cell>
        </row>
        <row r="4535">
          <cell r="B4535" t="str">
            <v>Caaguazú</v>
          </cell>
        </row>
        <row r="4536">
          <cell r="B4536" t="str">
            <v>Amambay</v>
          </cell>
        </row>
        <row r="4537">
          <cell r="B4537" t="str">
            <v>Alto Paraguay</v>
          </cell>
        </row>
        <row r="4538">
          <cell r="B4538" t="str">
            <v>San Pedro</v>
          </cell>
        </row>
        <row r="4539">
          <cell r="B4539" t="str">
            <v>Alto Paraná</v>
          </cell>
        </row>
        <row r="4540">
          <cell r="B4540" t="str">
            <v>Central</v>
          </cell>
        </row>
        <row r="4541">
          <cell r="B4541" t="str">
            <v>Canindeyú</v>
          </cell>
        </row>
        <row r="4542">
          <cell r="B4542" t="str">
            <v>Ash Shīḩānīyah</v>
          </cell>
        </row>
        <row r="4543">
          <cell r="B4543" t="str">
            <v>Umm Şalāl</v>
          </cell>
        </row>
        <row r="4544">
          <cell r="B4544" t="str">
            <v>Al Wakrah</v>
          </cell>
        </row>
        <row r="4545">
          <cell r="B4545" t="str">
            <v>Az̧ Z̧a‘āyin</v>
          </cell>
        </row>
        <row r="4546">
          <cell r="B4546" t="str">
            <v>Ar Rayyān</v>
          </cell>
        </row>
        <row r="4547">
          <cell r="B4547" t="str">
            <v>Ad Dawḩah</v>
          </cell>
        </row>
        <row r="4548">
          <cell r="B4548" t="str">
            <v>Al Khawr wa adh Dhakhīrah</v>
          </cell>
        </row>
        <row r="4549">
          <cell r="B4549" t="str">
            <v>Ash Shamāl</v>
          </cell>
        </row>
        <row r="4550">
          <cell r="B4550" t="str">
            <v>Bihor</v>
          </cell>
        </row>
        <row r="4551">
          <cell r="B4551" t="str">
            <v>Ilfov</v>
          </cell>
        </row>
        <row r="4552">
          <cell r="B4552" t="str">
            <v>Iași</v>
          </cell>
        </row>
        <row r="4553">
          <cell r="B4553" t="str">
            <v>Vaslui</v>
          </cell>
        </row>
        <row r="4554">
          <cell r="B4554" t="str">
            <v>București</v>
          </cell>
        </row>
        <row r="4555">
          <cell r="B4555" t="str">
            <v>Galați</v>
          </cell>
        </row>
        <row r="4556">
          <cell r="B4556" t="str">
            <v>Satu Mare</v>
          </cell>
        </row>
        <row r="4557">
          <cell r="B4557" t="str">
            <v>Suceava</v>
          </cell>
        </row>
        <row r="4558">
          <cell r="B4558" t="str">
            <v>Teleorman</v>
          </cell>
        </row>
        <row r="4559">
          <cell r="B4559" t="str">
            <v>Vâlcea</v>
          </cell>
        </row>
        <row r="4560">
          <cell r="B4560" t="str">
            <v>Vrancea</v>
          </cell>
        </row>
        <row r="4561">
          <cell r="B4561" t="str">
            <v>Brăila</v>
          </cell>
        </row>
        <row r="4562">
          <cell r="B4562" t="str">
            <v>Constanța</v>
          </cell>
        </row>
        <row r="4563">
          <cell r="B4563" t="str">
            <v>Ialomița</v>
          </cell>
        </row>
        <row r="4564">
          <cell r="B4564" t="str">
            <v>Mehedinți</v>
          </cell>
        </row>
        <row r="4565">
          <cell r="B4565" t="str">
            <v>Maramureș</v>
          </cell>
        </row>
        <row r="4566">
          <cell r="B4566" t="str">
            <v>Olt</v>
          </cell>
        </row>
        <row r="4567">
          <cell r="B4567" t="str">
            <v>Prahova</v>
          </cell>
        </row>
        <row r="4568">
          <cell r="B4568" t="str">
            <v>Buzău</v>
          </cell>
        </row>
        <row r="4569">
          <cell r="B4569" t="str">
            <v>Dolj</v>
          </cell>
        </row>
        <row r="4570">
          <cell r="B4570" t="str">
            <v>Hunedoara</v>
          </cell>
        </row>
        <row r="4571">
          <cell r="B4571" t="str">
            <v>Harghita</v>
          </cell>
        </row>
        <row r="4572">
          <cell r="B4572" t="str">
            <v>Timiș</v>
          </cell>
        </row>
        <row r="4573">
          <cell r="B4573" t="str">
            <v>Argeș</v>
          </cell>
        </row>
        <row r="4574">
          <cell r="B4574" t="str">
            <v>Bacău</v>
          </cell>
        </row>
        <row r="4575">
          <cell r="B4575" t="str">
            <v>Gorj</v>
          </cell>
        </row>
        <row r="4576">
          <cell r="B4576" t="str">
            <v>Sălaj</v>
          </cell>
        </row>
        <row r="4577">
          <cell r="B4577" t="str">
            <v>Brașov</v>
          </cell>
        </row>
        <row r="4578">
          <cell r="B4578" t="str">
            <v>Giurgiu</v>
          </cell>
        </row>
        <row r="4579">
          <cell r="B4579" t="str">
            <v>Neamț</v>
          </cell>
        </row>
        <row r="4580">
          <cell r="B4580" t="str">
            <v>Tulcea</v>
          </cell>
        </row>
        <row r="4581">
          <cell r="B4581" t="str">
            <v>Bistrița-Năsăud</v>
          </cell>
        </row>
        <row r="4582">
          <cell r="B4582" t="str">
            <v>Călărași</v>
          </cell>
        </row>
        <row r="4583">
          <cell r="B4583" t="str">
            <v>Caraș-Severin</v>
          </cell>
        </row>
        <row r="4584">
          <cell r="B4584" t="str">
            <v>Covasna</v>
          </cell>
        </row>
        <row r="4585">
          <cell r="B4585" t="str">
            <v>Dâmbovița</v>
          </cell>
        </row>
        <row r="4586">
          <cell r="B4586" t="str">
            <v>Mureș</v>
          </cell>
        </row>
        <row r="4587">
          <cell r="B4587" t="str">
            <v>Alba</v>
          </cell>
        </row>
        <row r="4588">
          <cell r="B4588" t="str">
            <v>Arad</v>
          </cell>
        </row>
        <row r="4589">
          <cell r="B4589" t="str">
            <v>Botoșani</v>
          </cell>
        </row>
        <row r="4590">
          <cell r="B4590" t="str">
            <v>Cluj</v>
          </cell>
        </row>
        <row r="4591">
          <cell r="B4591" t="str">
            <v>Sibiu</v>
          </cell>
        </row>
        <row r="4592">
          <cell r="B4592" t="str">
            <v>Braničevski okrug</v>
          </cell>
        </row>
        <row r="4593">
          <cell r="B4593" t="str">
            <v>Pomoravski okrug</v>
          </cell>
        </row>
        <row r="4594">
          <cell r="B4594" t="str">
            <v>Zlatiborski okrug</v>
          </cell>
        </row>
        <row r="4595">
          <cell r="B4595" t="str">
            <v>Kosovo-Metohija</v>
          </cell>
        </row>
        <row r="4596">
          <cell r="B4596" t="str">
            <v>Prizrenski okrug</v>
          </cell>
        </row>
        <row r="4597">
          <cell r="B4597" t="str">
            <v>Kosovski okrug</v>
          </cell>
        </row>
        <row r="4598">
          <cell r="B4598" t="str">
            <v>Pećki okrug</v>
          </cell>
        </row>
        <row r="4599">
          <cell r="B4599" t="str">
            <v>Kosovsko-Mitrovački okrug</v>
          </cell>
        </row>
        <row r="4600">
          <cell r="B4600" t="str">
            <v>Kosovsko-Pomoravski okrug</v>
          </cell>
        </row>
        <row r="4601">
          <cell r="B4601" t="str">
            <v>Vojvodina</v>
          </cell>
        </row>
        <row r="4602">
          <cell r="B4602" t="str">
            <v>Severnobanatski okrug</v>
          </cell>
        </row>
        <row r="4603">
          <cell r="B4603" t="str">
            <v>Južnobanatski okrug</v>
          </cell>
        </row>
        <row r="4604">
          <cell r="B4604" t="str">
            <v>Srednjebanatski okrug</v>
          </cell>
        </row>
        <row r="4605">
          <cell r="B4605" t="str">
            <v>Sremski okrug</v>
          </cell>
        </row>
        <row r="4606">
          <cell r="B4606" t="str">
            <v>Južnobački okrug</v>
          </cell>
        </row>
        <row r="4607">
          <cell r="B4607" t="str">
            <v>Severnobački okrug</v>
          </cell>
        </row>
        <row r="4608">
          <cell r="B4608" t="str">
            <v>Zapadnobački okrug</v>
          </cell>
        </row>
        <row r="4609">
          <cell r="B4609" t="str">
            <v>Nišavski okrug</v>
          </cell>
        </row>
        <row r="4610">
          <cell r="B4610" t="str">
            <v>Toplički okrug</v>
          </cell>
        </row>
        <row r="4611">
          <cell r="B4611" t="str">
            <v>Pirotski okrug</v>
          </cell>
        </row>
        <row r="4612">
          <cell r="B4612" t="str">
            <v>Pčinjski okrug</v>
          </cell>
        </row>
        <row r="4613">
          <cell r="B4613" t="str">
            <v>Kolubarski okrug</v>
          </cell>
        </row>
        <row r="4614">
          <cell r="B4614" t="str">
            <v>Podunavski okrug</v>
          </cell>
        </row>
        <row r="4615">
          <cell r="B4615" t="str">
            <v>Rasinski okrug</v>
          </cell>
        </row>
        <row r="4616">
          <cell r="B4616" t="str">
            <v>Beograd</v>
          </cell>
        </row>
        <row r="4617">
          <cell r="B4617" t="str">
            <v>Šumadijski okrug</v>
          </cell>
        </row>
        <row r="4618">
          <cell r="B4618" t="str">
            <v>Borski okrug</v>
          </cell>
        </row>
        <row r="4619">
          <cell r="B4619" t="str">
            <v>Zaječarski okrug</v>
          </cell>
        </row>
        <row r="4620">
          <cell r="B4620" t="str">
            <v>Jablanički okrug</v>
          </cell>
        </row>
        <row r="4621">
          <cell r="B4621" t="str">
            <v>Mačvanski okrug</v>
          </cell>
        </row>
        <row r="4622">
          <cell r="B4622" t="str">
            <v>Raški okrug</v>
          </cell>
        </row>
        <row r="4623">
          <cell r="B4623" t="str">
            <v>Moravički okrug</v>
          </cell>
        </row>
        <row r="4624">
          <cell r="B4624" t="str">
            <v>Udmurtskaya Respublika</v>
          </cell>
        </row>
        <row r="4625">
          <cell r="B4625" t="str">
            <v>Udmurtskaja Respublika</v>
          </cell>
        </row>
        <row r="4626">
          <cell r="B4626" t="str">
            <v>Čuvašskaja Respublika</v>
          </cell>
        </row>
        <row r="4627">
          <cell r="B4627" t="str">
            <v>Chuvashskaya Respublika</v>
          </cell>
        </row>
        <row r="4628">
          <cell r="B4628" t="str">
            <v>Dagestan, Respublika</v>
          </cell>
        </row>
        <row r="4629">
          <cell r="B4629" t="str">
            <v>Dagestan, Respublika</v>
          </cell>
        </row>
        <row r="4630">
          <cell r="B4630" t="str">
            <v>Irkutskaya oblast'</v>
          </cell>
        </row>
        <row r="4631">
          <cell r="B4631" t="str">
            <v>Irkutskaja oblast'</v>
          </cell>
        </row>
        <row r="4632">
          <cell r="B4632" t="str">
            <v>Kamchatskiy kray</v>
          </cell>
        </row>
        <row r="4633">
          <cell r="B4633" t="str">
            <v>Kamčatskij kraj</v>
          </cell>
        </row>
        <row r="4634">
          <cell r="B4634" t="str">
            <v>Khabarovskiy kray</v>
          </cell>
        </row>
        <row r="4635">
          <cell r="B4635" t="str">
            <v>Habarovskij kraj</v>
          </cell>
        </row>
        <row r="4636">
          <cell r="B4636" t="str">
            <v>Magadanskaya oblast'</v>
          </cell>
        </row>
        <row r="4637">
          <cell r="B4637" t="str">
            <v>Magadanskaja oblast'</v>
          </cell>
        </row>
        <row r="4638">
          <cell r="B4638" t="str">
            <v>Novgorodskaja oblast'</v>
          </cell>
        </row>
        <row r="4639">
          <cell r="B4639" t="str">
            <v>Novgorodskaya oblast'</v>
          </cell>
        </row>
        <row r="4640">
          <cell r="B4640" t="str">
            <v>Nižegorodskaja oblast'</v>
          </cell>
        </row>
        <row r="4641">
          <cell r="B4641" t="str">
            <v>Nizhegorodskaya oblast'</v>
          </cell>
        </row>
        <row r="4642">
          <cell r="B4642" t="str">
            <v>Orenburgskaja oblast'</v>
          </cell>
        </row>
        <row r="4643">
          <cell r="B4643" t="str">
            <v>Orenburgskaya oblast'</v>
          </cell>
        </row>
        <row r="4644">
          <cell r="B4644" t="str">
            <v>Orlovskaja oblast'</v>
          </cell>
        </row>
        <row r="4645">
          <cell r="B4645" t="str">
            <v>Orlovskaya oblast'</v>
          </cell>
        </row>
        <row r="4646">
          <cell r="B4646" t="str">
            <v>Pskovskaja oblast'</v>
          </cell>
        </row>
        <row r="4647">
          <cell r="B4647" t="str">
            <v>Pskovskaya oblast'</v>
          </cell>
        </row>
        <row r="4648">
          <cell r="B4648" t="str">
            <v>Sverdlovskaya oblast'</v>
          </cell>
        </row>
        <row r="4649">
          <cell r="B4649" t="str">
            <v>Sverdlovskaja oblast'</v>
          </cell>
        </row>
        <row r="4650">
          <cell r="B4650" t="str">
            <v>Tyumenskaya oblast'</v>
          </cell>
        </row>
        <row r="4651">
          <cell r="B4651" t="str">
            <v>Tjumenskaja oblast'</v>
          </cell>
        </row>
        <row r="4652">
          <cell r="B4652" t="str">
            <v>Altajskij kraj</v>
          </cell>
        </row>
        <row r="4653">
          <cell r="B4653" t="str">
            <v>Altayskiy kray</v>
          </cell>
        </row>
        <row r="4654">
          <cell r="B4654" t="str">
            <v>Ivanovskaya oblast'</v>
          </cell>
        </row>
        <row r="4655">
          <cell r="B4655" t="str">
            <v>Ivanovskaja oblast'</v>
          </cell>
        </row>
        <row r="4656">
          <cell r="B4656" t="str">
            <v>Krasnodarskiy kray</v>
          </cell>
        </row>
        <row r="4657">
          <cell r="B4657" t="str">
            <v>Krasnodarskij kraj</v>
          </cell>
        </row>
        <row r="4658">
          <cell r="B4658" t="str">
            <v>Kemerovskaya oblast'</v>
          </cell>
        </row>
        <row r="4659">
          <cell r="B4659" t="str">
            <v>Kemerovskaja oblast'</v>
          </cell>
        </row>
        <row r="4660">
          <cell r="B4660" t="str">
            <v>Khanty-Mansiyskiy avtonomnyy okrug</v>
          </cell>
        </row>
        <row r="4661">
          <cell r="B4661" t="str">
            <v>Hanty-Mansijskij avtonomnyj okrug</v>
          </cell>
        </row>
        <row r="4662">
          <cell r="B4662" t="str">
            <v>Hakasija, Respublika</v>
          </cell>
        </row>
        <row r="4663">
          <cell r="B4663" t="str">
            <v>Khakasiya, Respublika</v>
          </cell>
        </row>
        <row r="4664">
          <cell r="B4664" t="str">
            <v>Lipeckaja oblast'</v>
          </cell>
        </row>
        <row r="4665">
          <cell r="B4665" t="str">
            <v>Lipetskaya oblast'</v>
          </cell>
        </row>
        <row r="4666">
          <cell r="B4666" t="str">
            <v>Mariy El, Respublika</v>
          </cell>
        </row>
        <row r="4667">
          <cell r="B4667" t="str">
            <v>Marij Èl, Respublika</v>
          </cell>
        </row>
        <row r="4668">
          <cell r="B4668" t="str">
            <v>Mordoviya, Respublika</v>
          </cell>
        </row>
        <row r="4669">
          <cell r="B4669" t="str">
            <v>Mordovija, Respublika</v>
          </cell>
        </row>
        <row r="4670">
          <cell r="B4670" t="str">
            <v>Penzenskaya oblast'</v>
          </cell>
        </row>
        <row r="4671">
          <cell r="B4671" t="str">
            <v>Penzenskaja oblast'</v>
          </cell>
        </row>
        <row r="4672">
          <cell r="B4672" t="str">
            <v>Saha, Respublika</v>
          </cell>
        </row>
        <row r="4673">
          <cell r="B4673" t="str">
            <v>Sakha, Respublika</v>
          </cell>
        </row>
        <row r="4674">
          <cell r="B4674" t="str">
            <v>Smolenskaja oblast'</v>
          </cell>
        </row>
        <row r="4675">
          <cell r="B4675" t="str">
            <v>Smolenskaya oblast'</v>
          </cell>
        </row>
        <row r="4676">
          <cell r="B4676" t="str">
            <v>Vologodskaya oblast'</v>
          </cell>
        </row>
        <row r="4677">
          <cell r="B4677" t="str">
            <v>Vologodskaja oblast'</v>
          </cell>
        </row>
        <row r="4678">
          <cell r="B4678" t="str">
            <v>Astrakhanskaya oblast'</v>
          </cell>
        </row>
        <row r="4679">
          <cell r="B4679" t="str">
            <v>Astrahanskaja oblast'</v>
          </cell>
        </row>
        <row r="4680">
          <cell r="B4680" t="str">
            <v>Buryatiya, Respublika</v>
          </cell>
        </row>
        <row r="4681">
          <cell r="B4681" t="str">
            <v>Burjatija, Respublika</v>
          </cell>
        </row>
        <row r="4682">
          <cell r="B4682" t="str">
            <v>Chukotskiy avtonomnyy okrug</v>
          </cell>
        </row>
        <row r="4683">
          <cell r="B4683" t="str">
            <v>Čukotskij avtonomnyj okrug</v>
          </cell>
        </row>
        <row r="4684">
          <cell r="B4684" t="str">
            <v>Stavropol'skiy kray</v>
          </cell>
        </row>
        <row r="4685">
          <cell r="B4685" t="str">
            <v>Stavropol'skij kraj</v>
          </cell>
        </row>
        <row r="4686">
          <cell r="B4686" t="str">
            <v>Jamalo-Neneckij avtonomnyj okrug</v>
          </cell>
        </row>
        <row r="4687">
          <cell r="B4687" t="str">
            <v>Yamalo-Nenetskiy avtonomnyy okrug</v>
          </cell>
        </row>
        <row r="4688">
          <cell r="B4688" t="str">
            <v>Yevreyskaya avtonomnaya oblast'</v>
          </cell>
        </row>
        <row r="4689">
          <cell r="B4689" t="str">
            <v>Evrejskaja avtonomnaja oblast'</v>
          </cell>
        </row>
        <row r="4690">
          <cell r="B4690" t="str">
            <v>Belgorodskaya oblast'</v>
          </cell>
        </row>
        <row r="4691">
          <cell r="B4691" t="str">
            <v>Belgorodskaja oblast'</v>
          </cell>
        </row>
        <row r="4692">
          <cell r="B4692" t="str">
            <v>Ingušetija, Respublika</v>
          </cell>
        </row>
        <row r="4693">
          <cell r="B4693" t="str">
            <v>Ingushetiya, Respublika</v>
          </cell>
        </row>
        <row r="4694">
          <cell r="B4694" t="str">
            <v>Kareliya, Respublika</v>
          </cell>
        </row>
        <row r="4695">
          <cell r="B4695" t="str">
            <v>Karelija, Respublika</v>
          </cell>
        </row>
        <row r="4696">
          <cell r="B4696" t="str">
            <v>Kurskaja oblast'</v>
          </cell>
        </row>
        <row r="4697">
          <cell r="B4697" t="str">
            <v>Kurskaya oblast'</v>
          </cell>
        </row>
        <row r="4698">
          <cell r="B4698" t="str">
            <v>Moskva</v>
          </cell>
        </row>
        <row r="4699">
          <cell r="B4699" t="str">
            <v>Moskva</v>
          </cell>
        </row>
        <row r="4700">
          <cell r="B4700" t="str">
            <v>Rjazanskaja oblast'</v>
          </cell>
        </row>
        <row r="4701">
          <cell r="B4701" t="str">
            <v>Ryazanskaya oblast'</v>
          </cell>
        </row>
        <row r="4702">
          <cell r="B4702" t="str">
            <v>Sahalinskaja oblast'</v>
          </cell>
        </row>
        <row r="4703">
          <cell r="B4703" t="str">
            <v>Sakhalinskaya oblast'</v>
          </cell>
        </row>
        <row r="4704">
          <cell r="B4704" t="str">
            <v>Tatarstan, Respublika</v>
          </cell>
        </row>
        <row r="4705">
          <cell r="B4705" t="str">
            <v>Tatarstan, Respublika</v>
          </cell>
        </row>
        <row r="4706">
          <cell r="B4706" t="str">
            <v>Tomskaya oblast'</v>
          </cell>
        </row>
        <row r="4707">
          <cell r="B4707" t="str">
            <v>Tomskaja oblast'</v>
          </cell>
        </row>
        <row r="4708">
          <cell r="B4708" t="str">
            <v>Tul'skaja oblast'</v>
          </cell>
        </row>
        <row r="4709">
          <cell r="B4709" t="str">
            <v>Tul'skaya oblast'</v>
          </cell>
        </row>
        <row r="4710">
          <cell r="B4710" t="str">
            <v>Ul'janovskaja oblast'</v>
          </cell>
        </row>
        <row r="4711">
          <cell r="B4711" t="str">
            <v>Ul'yanovskaya oblast'</v>
          </cell>
        </row>
        <row r="4712">
          <cell r="B4712" t="str">
            <v>Vladimirskaya oblast'</v>
          </cell>
        </row>
        <row r="4713">
          <cell r="B4713" t="str">
            <v>Vladimirskaja oblast'</v>
          </cell>
        </row>
        <row r="4714">
          <cell r="B4714" t="str">
            <v>Voronežskaja oblast'</v>
          </cell>
        </row>
        <row r="4715">
          <cell r="B4715" t="str">
            <v>Voronezhskaya oblast'</v>
          </cell>
        </row>
        <row r="4716">
          <cell r="B4716" t="str">
            <v>Bryanskaya oblast'</v>
          </cell>
        </row>
        <row r="4717">
          <cell r="B4717" t="str">
            <v>Brjanskaja oblast'</v>
          </cell>
        </row>
        <row r="4718">
          <cell r="B4718" t="str">
            <v>Čeljabinskaja oblast'</v>
          </cell>
        </row>
        <row r="4719">
          <cell r="B4719" t="str">
            <v>Chelyabinskaya oblast'</v>
          </cell>
        </row>
        <row r="4720">
          <cell r="B4720" t="str">
            <v>Kurganskaja oblast'</v>
          </cell>
        </row>
        <row r="4721">
          <cell r="B4721" t="str">
            <v>Kurganskaya oblast'</v>
          </cell>
        </row>
        <row r="4722">
          <cell r="B4722" t="str">
            <v>Kirovskaja oblast'</v>
          </cell>
        </row>
        <row r="4723">
          <cell r="B4723" t="str">
            <v>Kirovskaya oblast'</v>
          </cell>
        </row>
        <row r="4724">
          <cell r="B4724" t="str">
            <v>Moskovskaya oblast'</v>
          </cell>
        </row>
        <row r="4725">
          <cell r="B4725" t="str">
            <v>Moskovskaja oblast'</v>
          </cell>
        </row>
        <row r="4726">
          <cell r="B4726" t="str">
            <v>Samarskaya oblast'</v>
          </cell>
        </row>
        <row r="4727">
          <cell r="B4727" t="str">
            <v>Samarskaja oblast'</v>
          </cell>
        </row>
        <row r="4728">
          <cell r="B4728" t="str">
            <v>Tambovskaya oblast'</v>
          </cell>
        </row>
        <row r="4729">
          <cell r="B4729" t="str">
            <v>Tambovskaja oblast'</v>
          </cell>
        </row>
        <row r="4730">
          <cell r="B4730" t="str">
            <v>Jaroslavskaja oblast'</v>
          </cell>
        </row>
        <row r="4731">
          <cell r="B4731" t="str">
            <v>Yaroslavskaya oblast'</v>
          </cell>
        </row>
        <row r="4732">
          <cell r="B4732" t="str">
            <v>Zabaykal'skiy kray</v>
          </cell>
        </row>
        <row r="4733">
          <cell r="B4733" t="str">
            <v>Zabajkal'skij kraj</v>
          </cell>
        </row>
        <row r="4734">
          <cell r="B4734" t="str">
            <v>Amurskaya oblast'</v>
          </cell>
        </row>
        <row r="4735">
          <cell r="B4735" t="str">
            <v>Amurskaja oblast'</v>
          </cell>
        </row>
        <row r="4736">
          <cell r="B4736" t="str">
            <v>Kalmykija, Respublika</v>
          </cell>
        </row>
        <row r="4737">
          <cell r="B4737" t="str">
            <v>Kalmykiya, Respublika</v>
          </cell>
        </row>
        <row r="4738">
          <cell r="B4738" t="str">
            <v>Kostromskaya oblast'</v>
          </cell>
        </row>
        <row r="4739">
          <cell r="B4739" t="str">
            <v>Kostromskaja oblast'</v>
          </cell>
        </row>
        <row r="4740">
          <cell r="B4740" t="str">
            <v>Murmanskaya oblast'</v>
          </cell>
        </row>
        <row r="4741">
          <cell r="B4741" t="str">
            <v>Murmanskaja oblast'</v>
          </cell>
        </row>
        <row r="4742">
          <cell r="B4742" t="str">
            <v>Omskaya oblast'</v>
          </cell>
        </row>
        <row r="4743">
          <cell r="B4743" t="str">
            <v>Omskaja oblast'</v>
          </cell>
        </row>
        <row r="4744">
          <cell r="B4744" t="str">
            <v>Tyva, Respublika</v>
          </cell>
        </row>
        <row r="4745">
          <cell r="B4745" t="str">
            <v>Tyva, Respublika</v>
          </cell>
        </row>
        <row r="4746">
          <cell r="B4746" t="str">
            <v>Adygeya, Respublika</v>
          </cell>
        </row>
        <row r="4747">
          <cell r="B4747" t="str">
            <v>Adygeja, Respublika</v>
          </cell>
        </row>
        <row r="4748">
          <cell r="B4748" t="str">
            <v>Baškortostan, Respublika</v>
          </cell>
        </row>
        <row r="4749">
          <cell r="B4749" t="str">
            <v>Bashkortostan, Respublika</v>
          </cell>
        </row>
        <row r="4750">
          <cell r="B4750" t="str">
            <v>Karachayevo-Cherkesskaya Respublika</v>
          </cell>
        </row>
        <row r="4751">
          <cell r="B4751" t="str">
            <v>Karačaevo-Čerkesskaja Respublika</v>
          </cell>
        </row>
        <row r="4752">
          <cell r="B4752" t="str">
            <v>Kalužskaja oblast'</v>
          </cell>
        </row>
        <row r="4753">
          <cell r="B4753" t="str">
            <v>Kaluzhskaya oblast'</v>
          </cell>
        </row>
        <row r="4754">
          <cell r="B4754" t="str">
            <v>Leningradskaja oblast'</v>
          </cell>
        </row>
        <row r="4755">
          <cell r="B4755" t="str">
            <v>Leningradskaya oblast'</v>
          </cell>
        </row>
        <row r="4756">
          <cell r="B4756" t="str">
            <v>Novosibirskaya oblast'</v>
          </cell>
        </row>
        <row r="4757">
          <cell r="B4757" t="str">
            <v>Novosibirskaja oblast'</v>
          </cell>
        </row>
        <row r="4758">
          <cell r="B4758" t="str">
            <v>Permskiy kray</v>
          </cell>
        </row>
        <row r="4759">
          <cell r="B4759" t="str">
            <v>Permskij kraj</v>
          </cell>
        </row>
        <row r="4760">
          <cell r="B4760" t="str">
            <v>Tverskaja oblast'</v>
          </cell>
        </row>
        <row r="4761">
          <cell r="B4761" t="str">
            <v>Tverskaya oblast'</v>
          </cell>
        </row>
        <row r="4762">
          <cell r="B4762" t="str">
            <v>Volgogradskaja oblast'</v>
          </cell>
        </row>
        <row r="4763">
          <cell r="B4763" t="str">
            <v>Volgogradskaya oblast'</v>
          </cell>
        </row>
        <row r="4764">
          <cell r="B4764" t="str">
            <v>Altaj, Respublika</v>
          </cell>
        </row>
        <row r="4765">
          <cell r="B4765" t="str">
            <v>Altay, Respublika</v>
          </cell>
        </row>
        <row r="4766">
          <cell r="B4766" t="str">
            <v>Arkhangel'skaya oblast'</v>
          </cell>
        </row>
        <row r="4767">
          <cell r="B4767" t="str">
            <v>Arhangel'skaja oblast'</v>
          </cell>
        </row>
        <row r="4768">
          <cell r="B4768" t="str">
            <v>Čečenskaja Respublika</v>
          </cell>
        </row>
        <row r="4769">
          <cell r="B4769" t="str">
            <v>Chechenskaya Respublika</v>
          </cell>
        </row>
        <row r="4770">
          <cell r="B4770" t="str">
            <v>Kabardino-Balkarskaya Respublika</v>
          </cell>
        </row>
        <row r="4771">
          <cell r="B4771" t="str">
            <v>Kabardino-Balkarskaja Respublika</v>
          </cell>
        </row>
        <row r="4772">
          <cell r="B4772" t="str">
            <v>Kaliningradskaya oblast'</v>
          </cell>
        </row>
        <row r="4773">
          <cell r="B4773" t="str">
            <v>Kaliningradskaja oblast'</v>
          </cell>
        </row>
        <row r="4774">
          <cell r="B4774" t="str">
            <v>Komi, Respublika</v>
          </cell>
        </row>
        <row r="4775">
          <cell r="B4775" t="str">
            <v>Komi, Respublika</v>
          </cell>
        </row>
        <row r="4776">
          <cell r="B4776" t="str">
            <v>Krasnojarskij kraj</v>
          </cell>
        </row>
        <row r="4777">
          <cell r="B4777" t="str">
            <v>Krasnoyarskiy kray</v>
          </cell>
        </row>
        <row r="4778">
          <cell r="B4778" t="str">
            <v>Nenetskiy avtonomnyy okrug</v>
          </cell>
        </row>
        <row r="4779">
          <cell r="B4779" t="str">
            <v>Neneckij avtonomnyj okrug</v>
          </cell>
        </row>
        <row r="4780">
          <cell r="B4780" t="str">
            <v>Primorskij kraj</v>
          </cell>
        </row>
        <row r="4781">
          <cell r="B4781" t="str">
            <v>Primorskiy kray</v>
          </cell>
        </row>
        <row r="4782">
          <cell r="B4782" t="str">
            <v>Rostovskaja oblast'</v>
          </cell>
        </row>
        <row r="4783">
          <cell r="B4783" t="str">
            <v>Rostovskaya oblast'</v>
          </cell>
        </row>
        <row r="4784">
          <cell r="B4784" t="str">
            <v>Saratovskaya oblast'</v>
          </cell>
        </row>
        <row r="4785">
          <cell r="B4785" t="str">
            <v>Saratovskaja oblast'</v>
          </cell>
        </row>
        <row r="4786">
          <cell r="B4786" t="str">
            <v>Severnaya Osetiya, Respublika</v>
          </cell>
        </row>
        <row r="4787">
          <cell r="B4787" t="str">
            <v>Severnaja Osetija, Respublika</v>
          </cell>
        </row>
        <row r="4788">
          <cell r="B4788" t="str">
            <v>Sankt-Peterburg</v>
          </cell>
        </row>
        <row r="4789">
          <cell r="B4789" t="str">
            <v>Sankt-Peterburg</v>
          </cell>
        </row>
        <row r="4790">
          <cell r="B4790" t="str">
            <v>Amajyaruguru</v>
          </cell>
        </row>
        <row r="4791">
          <cell r="B4791" t="str">
            <v>Nord</v>
          </cell>
        </row>
        <row r="4792">
          <cell r="B4792" t="str">
            <v>Northern</v>
          </cell>
        </row>
        <row r="4793">
          <cell r="B4793" t="str">
            <v>Umujyi wa Kigali</v>
          </cell>
        </row>
        <row r="4794">
          <cell r="B4794" t="str">
            <v>Ville de Kigali</v>
          </cell>
        </row>
        <row r="4795">
          <cell r="B4795" t="str">
            <v>City of Kigali</v>
          </cell>
        </row>
        <row r="4796">
          <cell r="B4796" t="str">
            <v>Iburasirazuba</v>
          </cell>
        </row>
        <row r="4797">
          <cell r="B4797" t="str">
            <v>Est</v>
          </cell>
        </row>
        <row r="4798">
          <cell r="B4798" t="str">
            <v>Eastern</v>
          </cell>
        </row>
        <row r="4799">
          <cell r="B4799" t="str">
            <v>Western</v>
          </cell>
        </row>
        <row r="4800">
          <cell r="B4800" t="str">
            <v>Iburengerazuba</v>
          </cell>
        </row>
        <row r="4801">
          <cell r="B4801" t="str">
            <v>Ouest</v>
          </cell>
        </row>
        <row r="4802">
          <cell r="B4802" t="str">
            <v>Amajyepfo</v>
          </cell>
        </row>
        <row r="4803">
          <cell r="B4803" t="str">
            <v>Southern</v>
          </cell>
        </row>
        <row r="4804">
          <cell r="B4804" t="str">
            <v>Sud</v>
          </cell>
        </row>
        <row r="4805">
          <cell r="B4805" t="str">
            <v>Al Bāḩah</v>
          </cell>
        </row>
        <row r="4806">
          <cell r="B4806" t="str">
            <v>Al Jawf</v>
          </cell>
        </row>
        <row r="4807">
          <cell r="B4807" t="str">
            <v>'Asīr</v>
          </cell>
        </row>
        <row r="4808">
          <cell r="B4808" t="str">
            <v>Al Ḩudūd ash Shamālīyah</v>
          </cell>
        </row>
        <row r="4809">
          <cell r="B4809" t="str">
            <v>Al Madīnah al Munawwarah</v>
          </cell>
        </row>
        <row r="4810">
          <cell r="B4810" t="str">
            <v>Ash Sharqīyah</v>
          </cell>
        </row>
        <row r="4811">
          <cell r="B4811" t="str">
            <v>Najrān</v>
          </cell>
        </row>
        <row r="4812">
          <cell r="B4812" t="str">
            <v>Makkah al Mukarramah</v>
          </cell>
        </row>
        <row r="4813">
          <cell r="B4813" t="str">
            <v>Tabūk</v>
          </cell>
        </row>
        <row r="4814">
          <cell r="B4814" t="str">
            <v>Ar Riyāḑ</v>
          </cell>
        </row>
        <row r="4815">
          <cell r="B4815" t="str">
            <v>Al Qaşīm</v>
          </cell>
        </row>
        <row r="4816">
          <cell r="B4816" t="str">
            <v>Ḩā'il</v>
          </cell>
        </row>
        <row r="4817">
          <cell r="B4817" t="str">
            <v>Jāzān</v>
          </cell>
        </row>
        <row r="4818">
          <cell r="B4818" t="str">
            <v>Western</v>
          </cell>
        </row>
        <row r="4819">
          <cell r="B4819" t="str">
            <v>Central</v>
          </cell>
        </row>
        <row r="4820">
          <cell r="B4820" t="str">
            <v>Capital Territory (Honiara)</v>
          </cell>
        </row>
        <row r="4821">
          <cell r="B4821" t="str">
            <v>Malaita</v>
          </cell>
        </row>
        <row r="4822">
          <cell r="B4822" t="str">
            <v>Makira-Ulawa</v>
          </cell>
        </row>
        <row r="4823">
          <cell r="B4823" t="str">
            <v>Rennell and Bellona</v>
          </cell>
        </row>
        <row r="4824">
          <cell r="B4824" t="str">
            <v>Guadalcanal</v>
          </cell>
        </row>
        <row r="4825">
          <cell r="B4825" t="str">
            <v>Temotu</v>
          </cell>
        </row>
        <row r="4826">
          <cell r="B4826" t="str">
            <v>Isabel</v>
          </cell>
        </row>
        <row r="4827">
          <cell r="B4827" t="str">
            <v>Choiseul</v>
          </cell>
        </row>
        <row r="4828">
          <cell r="B4828" t="str">
            <v>Les Mamelles</v>
          </cell>
        </row>
        <row r="4829">
          <cell r="B4829" t="str">
            <v>Lemamel</v>
          </cell>
        </row>
        <row r="4830">
          <cell r="B4830" t="str">
            <v>Les Mamelles</v>
          </cell>
        </row>
        <row r="4831">
          <cell r="B4831" t="str">
            <v>Beau Vallon</v>
          </cell>
        </row>
        <row r="4832">
          <cell r="B4832" t="str">
            <v>Bovalon</v>
          </cell>
        </row>
        <row r="4833">
          <cell r="B4833" t="str">
            <v>Beau Vallon</v>
          </cell>
        </row>
        <row r="4834">
          <cell r="B4834" t="str">
            <v>Plaisance</v>
          </cell>
        </row>
        <row r="4835">
          <cell r="B4835" t="str">
            <v>Plaisance</v>
          </cell>
        </row>
        <row r="4836">
          <cell r="B4836" t="str">
            <v>Plezans</v>
          </cell>
        </row>
        <row r="4837">
          <cell r="B4837" t="str">
            <v>Glacis</v>
          </cell>
        </row>
        <row r="4838">
          <cell r="B4838" t="str">
            <v>Glasi</v>
          </cell>
        </row>
        <row r="4839">
          <cell r="B4839" t="str">
            <v>Glacis</v>
          </cell>
        </row>
        <row r="4840">
          <cell r="B4840" t="str">
            <v>Grand'Anse Mahé</v>
          </cell>
        </row>
        <row r="4841">
          <cell r="B4841" t="str">
            <v>Grand Anse Mahe</v>
          </cell>
        </row>
        <row r="4842">
          <cell r="B4842" t="str">
            <v>Grand Ans Mae</v>
          </cell>
        </row>
        <row r="4843">
          <cell r="B4843" t="str">
            <v>O Kap</v>
          </cell>
        </row>
        <row r="4844">
          <cell r="B4844" t="str">
            <v>Au Cap</v>
          </cell>
        </row>
        <row r="4845">
          <cell r="B4845" t="str">
            <v>Au Cap</v>
          </cell>
        </row>
        <row r="4846">
          <cell r="B4846" t="str">
            <v>Mont Buxton</v>
          </cell>
        </row>
        <row r="4847">
          <cell r="B4847" t="str">
            <v>Mon Bikston</v>
          </cell>
        </row>
        <row r="4848">
          <cell r="B4848" t="str">
            <v>Mont Buxton</v>
          </cell>
        </row>
        <row r="4849">
          <cell r="B4849" t="str">
            <v>Ladig</v>
          </cell>
        </row>
        <row r="4850">
          <cell r="B4850" t="str">
            <v>La Digue</v>
          </cell>
        </row>
        <row r="4851">
          <cell r="B4851" t="str">
            <v>La Digue</v>
          </cell>
        </row>
        <row r="4852">
          <cell r="B4852" t="str">
            <v>Pwent Lari</v>
          </cell>
        </row>
        <row r="4853">
          <cell r="B4853" t="str">
            <v>Pointe La Rue</v>
          </cell>
        </row>
        <row r="4854">
          <cell r="B4854" t="str">
            <v>Pointe Larue</v>
          </cell>
        </row>
        <row r="4855">
          <cell r="B4855" t="str">
            <v>Port Glaud</v>
          </cell>
        </row>
        <row r="4856">
          <cell r="B4856" t="str">
            <v>Port Glaud</v>
          </cell>
        </row>
        <row r="4857">
          <cell r="B4857" t="str">
            <v>Porglo</v>
          </cell>
        </row>
        <row r="4858">
          <cell r="B4858" t="str">
            <v>Takamaka</v>
          </cell>
        </row>
        <row r="4859">
          <cell r="B4859" t="str">
            <v>Takamaka</v>
          </cell>
        </row>
        <row r="4860">
          <cell r="B4860" t="str">
            <v>Takamaka</v>
          </cell>
        </row>
        <row r="4861">
          <cell r="B4861" t="str">
            <v>Ans Royal</v>
          </cell>
        </row>
        <row r="4862">
          <cell r="B4862" t="str">
            <v>Anse Royale</v>
          </cell>
        </row>
        <row r="4863">
          <cell r="B4863" t="str">
            <v>Anse Royale</v>
          </cell>
        </row>
        <row r="4864">
          <cell r="B4864" t="str">
            <v>Be Sent Ann</v>
          </cell>
        </row>
        <row r="4865">
          <cell r="B4865" t="str">
            <v>Baie Sainte-Anne</v>
          </cell>
        </row>
        <row r="4866">
          <cell r="B4866" t="str">
            <v>Baie Sainte Anne</v>
          </cell>
        </row>
        <row r="4867">
          <cell r="B4867" t="str">
            <v>Bel Ombre</v>
          </cell>
        </row>
        <row r="4868">
          <cell r="B4868" t="str">
            <v>Bel Ombre</v>
          </cell>
        </row>
        <row r="4869">
          <cell r="B4869" t="str">
            <v>Belonm</v>
          </cell>
        </row>
        <row r="4870">
          <cell r="B4870" t="str">
            <v>Cascade</v>
          </cell>
        </row>
        <row r="4871">
          <cell r="B4871" t="str">
            <v>Cascade</v>
          </cell>
        </row>
        <row r="4872">
          <cell r="B4872" t="str">
            <v>Kaskad</v>
          </cell>
        </row>
        <row r="4873">
          <cell r="B4873" t="str">
            <v>English River</v>
          </cell>
        </row>
        <row r="4874">
          <cell r="B4874" t="str">
            <v>Larivyer Anglez</v>
          </cell>
        </row>
        <row r="4875">
          <cell r="B4875" t="str">
            <v>La Rivière Anglaise</v>
          </cell>
        </row>
        <row r="4876">
          <cell r="B4876" t="str">
            <v>Mont Fleuri</v>
          </cell>
        </row>
        <row r="4877">
          <cell r="B4877" t="str">
            <v>Mont Fleuri</v>
          </cell>
        </row>
        <row r="4878">
          <cell r="B4878" t="str">
            <v>Mon Fleri</v>
          </cell>
        </row>
        <row r="4879">
          <cell r="B4879" t="str">
            <v>Roche Caïman</v>
          </cell>
        </row>
        <row r="4880">
          <cell r="B4880" t="str">
            <v>Roche Caiman</v>
          </cell>
        </row>
        <row r="4881">
          <cell r="B4881" t="str">
            <v>Ros Kaiman</v>
          </cell>
        </row>
        <row r="4882">
          <cell r="B4882" t="str">
            <v>Ans o Pen</v>
          </cell>
        </row>
        <row r="4883">
          <cell r="B4883" t="str">
            <v>Anse aux Pins</v>
          </cell>
        </row>
        <row r="4884">
          <cell r="B4884" t="str">
            <v>Anse aux Pins</v>
          </cell>
        </row>
        <row r="4885">
          <cell r="B4885" t="str">
            <v>Anse Boileau</v>
          </cell>
        </row>
        <row r="4886">
          <cell r="B4886" t="str">
            <v>Ans Bwalo</v>
          </cell>
        </row>
        <row r="4887">
          <cell r="B4887" t="str">
            <v>Anse Boileau</v>
          </cell>
        </row>
        <row r="4888">
          <cell r="B4888" t="str">
            <v>Beler</v>
          </cell>
        </row>
        <row r="4889">
          <cell r="B4889" t="str">
            <v>Bel Air</v>
          </cell>
        </row>
        <row r="4890">
          <cell r="B4890" t="str">
            <v>Bel Air</v>
          </cell>
        </row>
        <row r="4891">
          <cell r="B4891" t="str">
            <v>Grand'Anse Praslin</v>
          </cell>
        </row>
        <row r="4892">
          <cell r="B4892" t="str">
            <v>Grand Ans Pralen</v>
          </cell>
        </row>
        <row r="4893">
          <cell r="B4893" t="str">
            <v>Grand Anse Praslin</v>
          </cell>
        </row>
        <row r="4894">
          <cell r="B4894" t="str">
            <v>Saint Louis</v>
          </cell>
        </row>
        <row r="4895">
          <cell r="B4895" t="str">
            <v>Saint-Louis</v>
          </cell>
        </row>
        <row r="4896">
          <cell r="B4896" t="str">
            <v>Sen Lwi</v>
          </cell>
        </row>
        <row r="4897">
          <cell r="B4897" t="str">
            <v>Ans Etwal</v>
          </cell>
        </row>
        <row r="4898">
          <cell r="B4898" t="str">
            <v>Anse Etoile</v>
          </cell>
        </row>
        <row r="4899">
          <cell r="B4899" t="str">
            <v>Anse Étoile</v>
          </cell>
        </row>
        <row r="4900">
          <cell r="B4900" t="str">
            <v>Baie Lazare</v>
          </cell>
        </row>
        <row r="4901">
          <cell r="B4901" t="str">
            <v>Be Lazar</v>
          </cell>
        </row>
        <row r="4902">
          <cell r="B4902" t="str">
            <v>Baie Lazare</v>
          </cell>
        </row>
        <row r="4903">
          <cell r="B4903" t="str">
            <v>Gharb Kurdufān</v>
          </cell>
        </row>
        <row r="4904">
          <cell r="B4904" t="str">
            <v>West Kordofan</v>
          </cell>
        </row>
        <row r="4905">
          <cell r="B4905" t="str">
            <v>Gedaref</v>
          </cell>
        </row>
        <row r="4906">
          <cell r="B4906" t="str">
            <v>Al Qaḑārif</v>
          </cell>
        </row>
        <row r="4907">
          <cell r="B4907" t="str">
            <v>Al Baḩr al Aḩmar</v>
          </cell>
        </row>
        <row r="4908">
          <cell r="B4908" t="str">
            <v>Red Sea</v>
          </cell>
        </row>
        <row r="4909">
          <cell r="B4909" t="str">
            <v>Ash Shamālīyah</v>
          </cell>
        </row>
        <row r="4910">
          <cell r="B4910" t="str">
            <v>Northern</v>
          </cell>
        </row>
        <row r="4911">
          <cell r="B4911" t="str">
            <v>South Darfur</v>
          </cell>
        </row>
        <row r="4912">
          <cell r="B4912" t="str">
            <v>Janūb Dārfūr</v>
          </cell>
        </row>
        <row r="4913">
          <cell r="B4913" t="str">
            <v>Sinnār</v>
          </cell>
        </row>
        <row r="4914">
          <cell r="B4914" t="str">
            <v>Sennar</v>
          </cell>
        </row>
        <row r="4915">
          <cell r="B4915" t="str">
            <v>East Darfur</v>
          </cell>
        </row>
        <row r="4916">
          <cell r="B4916" t="str">
            <v>Sharq Dārfūr</v>
          </cell>
        </row>
        <row r="4917">
          <cell r="B4917" t="str">
            <v>Khartoum</v>
          </cell>
        </row>
        <row r="4918">
          <cell r="B4918" t="str">
            <v>Al Kharţūm</v>
          </cell>
        </row>
        <row r="4919">
          <cell r="B4919" t="str">
            <v>North Darfur</v>
          </cell>
        </row>
        <row r="4920">
          <cell r="B4920" t="str">
            <v>Shamāl Dārfūr</v>
          </cell>
        </row>
        <row r="4921">
          <cell r="B4921" t="str">
            <v>Gharb Dārfūr</v>
          </cell>
        </row>
        <row r="4922">
          <cell r="B4922" t="str">
            <v>West Darfur</v>
          </cell>
        </row>
        <row r="4923">
          <cell r="B4923" t="str">
            <v>Al Jazīrah</v>
          </cell>
        </row>
        <row r="4924">
          <cell r="B4924" t="str">
            <v>Gezira</v>
          </cell>
        </row>
        <row r="4925">
          <cell r="B4925" t="str">
            <v>White Nile</v>
          </cell>
        </row>
        <row r="4926">
          <cell r="B4926" t="str">
            <v>An Nīl al Abyaḑ</v>
          </cell>
        </row>
        <row r="4927">
          <cell r="B4927" t="str">
            <v>Wasaţ Dārfūr Zālinjay</v>
          </cell>
        </row>
        <row r="4928">
          <cell r="B4928" t="str">
            <v>Central Darfur</v>
          </cell>
        </row>
        <row r="4929">
          <cell r="B4929" t="str">
            <v>Kassala</v>
          </cell>
        </row>
        <row r="4930">
          <cell r="B4930" t="str">
            <v>Kassalā</v>
          </cell>
        </row>
        <row r="4931">
          <cell r="B4931" t="str">
            <v>Shiamāl Kurdufān</v>
          </cell>
        </row>
        <row r="4932">
          <cell r="B4932" t="str">
            <v>North Kordofan</v>
          </cell>
        </row>
        <row r="4933">
          <cell r="B4933" t="str">
            <v>Janūb Kurdufān</v>
          </cell>
        </row>
        <row r="4934">
          <cell r="B4934" t="str">
            <v>South Kordofan</v>
          </cell>
        </row>
        <row r="4935">
          <cell r="B4935" t="str">
            <v>An Nīl al Azraq</v>
          </cell>
        </row>
        <row r="4936">
          <cell r="B4936" t="str">
            <v>Blue Nile</v>
          </cell>
        </row>
        <row r="4937">
          <cell r="B4937" t="str">
            <v>River Nile</v>
          </cell>
        </row>
        <row r="4938">
          <cell r="B4938" t="str">
            <v>Nahr an Nīl</v>
          </cell>
        </row>
        <row r="4939">
          <cell r="B4939" t="str">
            <v>Västra Götalands län [SE-14]</v>
          </cell>
        </row>
        <row r="4940">
          <cell r="B4940" t="str">
            <v>Gävleborgs län [SE-21]</v>
          </cell>
        </row>
        <row r="4941">
          <cell r="B4941" t="str">
            <v>Blekinge län [SE-10]</v>
          </cell>
        </row>
        <row r="4942">
          <cell r="B4942" t="str">
            <v>Västmanlands län [SE-19]</v>
          </cell>
        </row>
        <row r="4943">
          <cell r="B4943" t="str">
            <v>Dalarnas län [SE-20]</v>
          </cell>
        </row>
        <row r="4944">
          <cell r="B4944" t="str">
            <v>Västernorrlands län [SE-22]</v>
          </cell>
        </row>
        <row r="4945">
          <cell r="B4945" t="str">
            <v>Östergötlands län [SE-05]</v>
          </cell>
        </row>
        <row r="4946">
          <cell r="B4946" t="str">
            <v>Stockholms län [SE-01]</v>
          </cell>
        </row>
        <row r="4947">
          <cell r="B4947" t="str">
            <v>Södermanlands län [SE-04]</v>
          </cell>
        </row>
        <row r="4948">
          <cell r="B4948" t="str">
            <v>Kronobergs län [SE-07]</v>
          </cell>
        </row>
        <row r="4949">
          <cell r="B4949" t="str">
            <v>Jämtlands län [SE-23]</v>
          </cell>
        </row>
        <row r="4950">
          <cell r="B4950" t="str">
            <v>Gotlands län [SE-09]</v>
          </cell>
        </row>
        <row r="4951">
          <cell r="B4951" t="str">
            <v>Hallands län [SE-13]</v>
          </cell>
        </row>
        <row r="4952">
          <cell r="B4952" t="str">
            <v>Värmlands län [SE-17]</v>
          </cell>
        </row>
        <row r="4953">
          <cell r="B4953" t="str">
            <v>Örebro län [SE-18]</v>
          </cell>
        </row>
        <row r="4954">
          <cell r="B4954" t="str">
            <v>Norrbottens län [SE-25]</v>
          </cell>
        </row>
        <row r="4955">
          <cell r="B4955" t="str">
            <v>Jönköpings län [SE-06]</v>
          </cell>
        </row>
        <row r="4956">
          <cell r="B4956" t="str">
            <v>Västerbottens län [SE-24]</v>
          </cell>
        </row>
        <row r="4957">
          <cell r="B4957" t="str">
            <v>Uppsala län [SE-03]</v>
          </cell>
        </row>
        <row r="4958">
          <cell r="B4958" t="str">
            <v>Kalmar län [SE-08]</v>
          </cell>
        </row>
        <row r="4959">
          <cell r="B4959" t="str">
            <v>Skåne län [SE-12]</v>
          </cell>
        </row>
        <row r="4960">
          <cell r="B4960" t="str">
            <v>North East</v>
          </cell>
        </row>
        <row r="4961">
          <cell r="B4961" t="str">
            <v>North West</v>
          </cell>
        </row>
        <row r="4962">
          <cell r="B4962" t="str">
            <v>South East</v>
          </cell>
        </row>
        <row r="4963">
          <cell r="B4963" t="str">
            <v>Central Singapore</v>
          </cell>
        </row>
        <row r="4964">
          <cell r="B4964" t="str">
            <v>South West</v>
          </cell>
        </row>
        <row r="4965">
          <cell r="B4965" t="str">
            <v>Tristan da Cunha</v>
          </cell>
        </row>
        <row r="4966">
          <cell r="B4966" t="str">
            <v>Saint Helena</v>
          </cell>
        </row>
        <row r="4967">
          <cell r="B4967" t="str">
            <v>Ascension</v>
          </cell>
        </row>
        <row r="4968">
          <cell r="B4968" t="str">
            <v>Bled</v>
          </cell>
        </row>
        <row r="4969">
          <cell r="B4969" t="str">
            <v>Borovnica</v>
          </cell>
        </row>
        <row r="4970">
          <cell r="B4970" t="str">
            <v>Brezovica</v>
          </cell>
        </row>
        <row r="4971">
          <cell r="B4971" t="str">
            <v>Destrnik</v>
          </cell>
        </row>
        <row r="4972">
          <cell r="B4972" t="str">
            <v>Dornava</v>
          </cell>
        </row>
        <row r="4973">
          <cell r="B4973" t="str">
            <v>Šalovci</v>
          </cell>
        </row>
        <row r="4974">
          <cell r="B4974" t="str">
            <v>Ig</v>
          </cell>
        </row>
        <row r="4975">
          <cell r="B4975" t="str">
            <v>Juršinci</v>
          </cell>
        </row>
        <row r="4976">
          <cell r="B4976" t="str">
            <v>Kanal</v>
          </cell>
        </row>
        <row r="4977">
          <cell r="B4977" t="str">
            <v>Laško</v>
          </cell>
        </row>
        <row r="4978">
          <cell r="B4978" t="str">
            <v>Maribor</v>
          </cell>
        </row>
        <row r="4979">
          <cell r="B4979" t="str">
            <v>Miren-Kostanjevica</v>
          </cell>
        </row>
        <row r="4980">
          <cell r="B4980" t="str">
            <v>Muta</v>
          </cell>
        </row>
        <row r="4981">
          <cell r="B4981" t="str">
            <v>Postojna</v>
          </cell>
        </row>
        <row r="4982">
          <cell r="B4982" t="str">
            <v>Preddvor</v>
          </cell>
        </row>
        <row r="4983">
          <cell r="B4983" t="str">
            <v>Sežana</v>
          </cell>
        </row>
        <row r="4984">
          <cell r="B4984" t="str">
            <v>Slovenska Bistrica</v>
          </cell>
        </row>
        <row r="4985">
          <cell r="B4985" t="str">
            <v>Slovenske Konjice</v>
          </cell>
        </row>
        <row r="4986">
          <cell r="B4986" t="str">
            <v>Velike Lašče</v>
          </cell>
        </row>
        <row r="4987">
          <cell r="B4987" t="str">
            <v>Zavrč</v>
          </cell>
        </row>
        <row r="4988">
          <cell r="B4988" t="str">
            <v>Žiri</v>
          </cell>
        </row>
        <row r="4989">
          <cell r="B4989" t="str">
            <v>Braslovče</v>
          </cell>
        </row>
        <row r="4990">
          <cell r="B4990" t="str">
            <v>Hoče-Slivnica</v>
          </cell>
        </row>
        <row r="4991">
          <cell r="B4991" t="str">
            <v>Markovci</v>
          </cell>
        </row>
        <row r="4992">
          <cell r="B4992" t="str">
            <v>Prevalje</v>
          </cell>
        </row>
        <row r="4993">
          <cell r="B4993" t="str">
            <v>Velika Polana</v>
          </cell>
        </row>
        <row r="4994">
          <cell r="B4994" t="str">
            <v>Apače</v>
          </cell>
        </row>
        <row r="4995">
          <cell r="B4995" t="str">
            <v>Sveti Jurij v Slovenskih Goricah</v>
          </cell>
        </row>
        <row r="4996">
          <cell r="B4996" t="str">
            <v>Ankaran</v>
          </cell>
        </row>
        <row r="4997">
          <cell r="B4997" t="str">
            <v>Idrija</v>
          </cell>
        </row>
        <row r="4998">
          <cell r="B4998" t="str">
            <v>Kobilje</v>
          </cell>
        </row>
        <row r="4999">
          <cell r="B4999" t="str">
            <v>Ljubljana</v>
          </cell>
        </row>
        <row r="5000">
          <cell r="B5000" t="str">
            <v>Odranci</v>
          </cell>
        </row>
        <row r="5001">
          <cell r="B5001" t="str">
            <v>Podčetrtek</v>
          </cell>
        </row>
        <row r="5002">
          <cell r="B5002" t="str">
            <v>Podvelka</v>
          </cell>
        </row>
        <row r="5003">
          <cell r="B5003" t="str">
            <v>Radovljica</v>
          </cell>
        </row>
        <row r="5004">
          <cell r="B5004" t="str">
            <v>Rogatec</v>
          </cell>
        </row>
        <row r="5005">
          <cell r="B5005" t="str">
            <v>Trbovlje</v>
          </cell>
        </row>
        <row r="5006">
          <cell r="B5006" t="str">
            <v>Vitanje</v>
          </cell>
        </row>
        <row r="5007">
          <cell r="B5007" t="str">
            <v>Bistrica ob Sotli</v>
          </cell>
        </row>
        <row r="5008">
          <cell r="B5008" t="str">
            <v>Bloke</v>
          </cell>
        </row>
        <row r="5009">
          <cell r="B5009" t="str">
            <v>Cankova</v>
          </cell>
        </row>
        <row r="5010">
          <cell r="B5010" t="str">
            <v>Dobje</v>
          </cell>
        </row>
        <row r="5011">
          <cell r="B5011" t="str">
            <v>Jezersko</v>
          </cell>
        </row>
        <row r="5012">
          <cell r="B5012" t="str">
            <v>Podlehnik</v>
          </cell>
        </row>
        <row r="5013">
          <cell r="B5013" t="str">
            <v>Selnica ob Dravi</v>
          </cell>
        </row>
        <row r="5014">
          <cell r="B5014" t="str">
            <v>Renče-Vogrsko</v>
          </cell>
        </row>
        <row r="5015">
          <cell r="B5015" t="str">
            <v>Ajdovščina</v>
          </cell>
        </row>
        <row r="5016">
          <cell r="B5016" t="str">
            <v>Divača</v>
          </cell>
        </row>
        <row r="5017">
          <cell r="B5017" t="str">
            <v>Dravograd</v>
          </cell>
        </row>
        <row r="5018">
          <cell r="B5018" t="str">
            <v>Gorenja vas-Poljane</v>
          </cell>
        </row>
        <row r="5019">
          <cell r="B5019" t="str">
            <v>Grosuplje</v>
          </cell>
        </row>
        <row r="5020">
          <cell r="B5020" t="str">
            <v>Hrastnik</v>
          </cell>
        </row>
        <row r="5021">
          <cell r="B5021" t="str">
            <v>Ivančna Gorica</v>
          </cell>
        </row>
        <row r="5022">
          <cell r="B5022" t="str">
            <v>Izola</v>
          </cell>
        </row>
        <row r="5023">
          <cell r="B5023" t="str">
            <v>Kranjska Gora</v>
          </cell>
        </row>
        <row r="5024">
          <cell r="B5024" t="str">
            <v>Lenart</v>
          </cell>
        </row>
        <row r="5025">
          <cell r="B5025" t="str">
            <v>Litija</v>
          </cell>
        </row>
        <row r="5026">
          <cell r="B5026" t="str">
            <v>Nova Gorica</v>
          </cell>
        </row>
        <row r="5027">
          <cell r="B5027" t="str">
            <v>Pivka</v>
          </cell>
        </row>
        <row r="5028">
          <cell r="B5028" t="str">
            <v>Radeče</v>
          </cell>
        </row>
        <row r="5029">
          <cell r="B5029" t="str">
            <v>Ribnica</v>
          </cell>
        </row>
        <row r="5030">
          <cell r="B5030" t="str">
            <v>Škocjan</v>
          </cell>
        </row>
        <row r="5031">
          <cell r="B5031" t="str">
            <v>Videm</v>
          </cell>
        </row>
        <row r="5032">
          <cell r="B5032" t="str">
            <v>Dolenjske Toplice</v>
          </cell>
        </row>
        <row r="5033">
          <cell r="B5033" t="str">
            <v>Mirna Peč</v>
          </cell>
        </row>
        <row r="5034">
          <cell r="B5034" t="str">
            <v>Oplotnica</v>
          </cell>
        </row>
        <row r="5035">
          <cell r="B5035" t="str">
            <v>Ribnica na Pohorju</v>
          </cell>
        </row>
        <row r="5036">
          <cell r="B5036" t="str">
            <v>Sodražica</v>
          </cell>
        </row>
        <row r="5037">
          <cell r="B5037" t="str">
            <v>Sveta Ana</v>
          </cell>
        </row>
        <row r="5038">
          <cell r="B5038" t="str">
            <v>Tabor</v>
          </cell>
        </row>
        <row r="5039">
          <cell r="B5039" t="str">
            <v>Trzin</v>
          </cell>
        </row>
        <row r="5040">
          <cell r="B5040" t="str">
            <v>Makole</v>
          </cell>
        </row>
        <row r="5041">
          <cell r="B5041" t="str">
            <v>Poljčane</v>
          </cell>
        </row>
        <row r="5042">
          <cell r="B5042" t="str">
            <v>Straža</v>
          </cell>
        </row>
        <row r="5043">
          <cell r="B5043" t="str">
            <v>Šentrupert</v>
          </cell>
        </row>
        <row r="5044">
          <cell r="B5044" t="str">
            <v>Bohinj</v>
          </cell>
        </row>
        <row r="5045">
          <cell r="B5045" t="str">
            <v>Bovec</v>
          </cell>
        </row>
        <row r="5046">
          <cell r="B5046" t="str">
            <v>Brežice</v>
          </cell>
        </row>
        <row r="5047">
          <cell r="B5047" t="str">
            <v>Črenšovci</v>
          </cell>
        </row>
        <row r="5048">
          <cell r="B5048" t="str">
            <v>Gornji Petrovci</v>
          </cell>
        </row>
        <row r="5049">
          <cell r="B5049" t="str">
            <v>Jesenice</v>
          </cell>
        </row>
        <row r="5050">
          <cell r="B5050" t="str">
            <v>Kobarid</v>
          </cell>
        </row>
        <row r="5051">
          <cell r="B5051" t="str">
            <v>Kočevje</v>
          </cell>
        </row>
        <row r="5052">
          <cell r="B5052" t="str">
            <v>Loški Potok</v>
          </cell>
        </row>
        <row r="5053">
          <cell r="B5053" t="str">
            <v>Majšperk</v>
          </cell>
        </row>
        <row r="5054">
          <cell r="B5054" t="str">
            <v>Medvode</v>
          </cell>
        </row>
        <row r="5055">
          <cell r="B5055" t="str">
            <v>Mengeš</v>
          </cell>
        </row>
        <row r="5056">
          <cell r="B5056" t="str">
            <v>Mislinja</v>
          </cell>
        </row>
        <row r="5057">
          <cell r="B5057" t="str">
            <v>Moravske Toplice</v>
          </cell>
        </row>
        <row r="5058">
          <cell r="B5058" t="str">
            <v>Piran</v>
          </cell>
        </row>
        <row r="5059">
          <cell r="B5059" t="str">
            <v>Puconci</v>
          </cell>
        </row>
        <row r="5060">
          <cell r="B5060" t="str">
            <v>Radenci</v>
          </cell>
        </row>
        <row r="5061">
          <cell r="B5061" t="str">
            <v>Ravne na Koroškem</v>
          </cell>
        </row>
        <row r="5062">
          <cell r="B5062" t="str">
            <v>Šentjur</v>
          </cell>
        </row>
        <row r="5063">
          <cell r="B5063" t="str">
            <v>Vipava</v>
          </cell>
        </row>
        <row r="5064">
          <cell r="B5064" t="str">
            <v>Dobrovnik</v>
          </cell>
        </row>
        <row r="5065">
          <cell r="B5065" t="str">
            <v>Hodoš</v>
          </cell>
        </row>
        <row r="5066">
          <cell r="B5066" t="str">
            <v>Polzela</v>
          </cell>
        </row>
        <row r="5067">
          <cell r="B5067" t="str">
            <v>Sveti Andraž v Slovenskih Goricah</v>
          </cell>
        </row>
        <row r="5068">
          <cell r="B5068" t="str">
            <v>Žalec</v>
          </cell>
        </row>
        <row r="5069">
          <cell r="B5069" t="str">
            <v>Žirovnica</v>
          </cell>
        </row>
        <row r="5070">
          <cell r="B5070" t="str">
            <v>Tišina</v>
          </cell>
        </row>
        <row r="5071">
          <cell r="B5071" t="str">
            <v>Celje</v>
          </cell>
        </row>
        <row r="5072">
          <cell r="B5072" t="str">
            <v>Cerknica</v>
          </cell>
        </row>
        <row r="5073">
          <cell r="B5073" t="str">
            <v>Dobrepolje</v>
          </cell>
        </row>
        <row r="5074">
          <cell r="B5074" t="str">
            <v>Dobrova-Polhov Gradec</v>
          </cell>
        </row>
        <row r="5075">
          <cell r="B5075" t="str">
            <v>Domžale</v>
          </cell>
        </row>
        <row r="5076">
          <cell r="B5076" t="str">
            <v>Gornja Radgona</v>
          </cell>
        </row>
        <row r="5077">
          <cell r="B5077" t="str">
            <v>Ilirska Bistrica</v>
          </cell>
        </row>
        <row r="5078">
          <cell r="B5078" t="str">
            <v>Komen</v>
          </cell>
        </row>
        <row r="5079">
          <cell r="B5079" t="str">
            <v>Kranj</v>
          </cell>
        </row>
        <row r="5080">
          <cell r="B5080" t="str">
            <v>Ljutomer</v>
          </cell>
        </row>
        <row r="5081">
          <cell r="B5081" t="str">
            <v>Metlika</v>
          </cell>
        </row>
        <row r="5082">
          <cell r="B5082" t="str">
            <v>Moravče</v>
          </cell>
        </row>
        <row r="5083">
          <cell r="B5083" t="str">
            <v>Nazarje</v>
          </cell>
        </row>
        <row r="5084">
          <cell r="B5084" t="str">
            <v>Pesnica</v>
          </cell>
        </row>
        <row r="5085">
          <cell r="B5085" t="str">
            <v>Ptuj</v>
          </cell>
        </row>
        <row r="5086">
          <cell r="B5086" t="str">
            <v>Sevnica</v>
          </cell>
        </row>
        <row r="5087">
          <cell r="B5087" t="str">
            <v>Starše</v>
          </cell>
        </row>
        <row r="5088">
          <cell r="B5088" t="str">
            <v>Šentilj</v>
          </cell>
        </row>
        <row r="5089">
          <cell r="B5089" t="str">
            <v>Škofljica</v>
          </cell>
        </row>
        <row r="5090">
          <cell r="B5090" t="str">
            <v>Šmarje pri Jelšah</v>
          </cell>
        </row>
        <row r="5091">
          <cell r="B5091" t="str">
            <v>Trebnje</v>
          </cell>
        </row>
        <row r="5092">
          <cell r="B5092" t="str">
            <v>Tržič</v>
          </cell>
        </row>
        <row r="5093">
          <cell r="B5093" t="str">
            <v>Turnišče</v>
          </cell>
        </row>
        <row r="5094">
          <cell r="B5094" t="str">
            <v>Velenje</v>
          </cell>
        </row>
        <row r="5095">
          <cell r="B5095" t="str">
            <v>Železniki</v>
          </cell>
        </row>
        <row r="5096">
          <cell r="B5096" t="str">
            <v>Kostel</v>
          </cell>
        </row>
        <row r="5097">
          <cell r="B5097" t="str">
            <v>Razkrižje</v>
          </cell>
        </row>
        <row r="5098">
          <cell r="B5098" t="str">
            <v>Trnovska Vas</v>
          </cell>
        </row>
        <row r="5099">
          <cell r="B5099" t="str">
            <v>Veržej</v>
          </cell>
        </row>
        <row r="5100">
          <cell r="B5100" t="str">
            <v>Vransko</v>
          </cell>
        </row>
        <row r="5101">
          <cell r="B5101" t="str">
            <v>Žetale</v>
          </cell>
        </row>
        <row r="5102">
          <cell r="B5102" t="str">
            <v>Šmartno pri Litiji</v>
          </cell>
        </row>
        <row r="5103">
          <cell r="B5103" t="str">
            <v>Cirkulane</v>
          </cell>
        </row>
        <row r="5104">
          <cell r="B5104" t="str">
            <v>Sveta Trojica v Slovenskih Goricah</v>
          </cell>
        </row>
        <row r="5105">
          <cell r="B5105" t="str">
            <v>Sveti Tomaž</v>
          </cell>
        </row>
        <row r="5106">
          <cell r="B5106" t="str">
            <v>Log-Dragomer</v>
          </cell>
        </row>
        <row r="5107">
          <cell r="B5107" t="str">
            <v>Mirna</v>
          </cell>
        </row>
        <row r="5108">
          <cell r="B5108" t="str">
            <v>Brda</v>
          </cell>
        </row>
        <row r="5109">
          <cell r="B5109" t="str">
            <v>Črna na Koroškem</v>
          </cell>
        </row>
        <row r="5110">
          <cell r="B5110" t="str">
            <v>Dol pri Ljubljani</v>
          </cell>
        </row>
        <row r="5111">
          <cell r="B5111" t="str">
            <v>Gorišnica</v>
          </cell>
        </row>
        <row r="5112">
          <cell r="B5112" t="str">
            <v>Kidričevo</v>
          </cell>
        </row>
        <row r="5113">
          <cell r="B5113" t="str">
            <v>Kozje</v>
          </cell>
        </row>
        <row r="5114">
          <cell r="B5114" t="str">
            <v>Loška Dolina</v>
          </cell>
        </row>
        <row r="5115">
          <cell r="B5115" t="str">
            <v>Luče</v>
          </cell>
        </row>
        <row r="5116">
          <cell r="B5116" t="str">
            <v>Lukovica</v>
          </cell>
        </row>
        <row r="5117">
          <cell r="B5117" t="str">
            <v>Mežica</v>
          </cell>
        </row>
        <row r="5118">
          <cell r="B5118" t="str">
            <v>Mozirje</v>
          </cell>
        </row>
        <row r="5119">
          <cell r="B5119" t="str">
            <v>Murska Sobota</v>
          </cell>
        </row>
        <row r="5120">
          <cell r="B5120" t="str">
            <v>Naklo</v>
          </cell>
        </row>
        <row r="5121">
          <cell r="B5121" t="str">
            <v>Novo Mesto</v>
          </cell>
        </row>
        <row r="5122">
          <cell r="B5122" t="str">
            <v>Osilnica</v>
          </cell>
        </row>
        <row r="5123">
          <cell r="B5123" t="str">
            <v>Semič</v>
          </cell>
        </row>
        <row r="5124">
          <cell r="B5124" t="str">
            <v>Sveti Jurij</v>
          </cell>
        </row>
        <row r="5125">
          <cell r="B5125" t="str">
            <v>Šmartno ob Paki</v>
          </cell>
        </row>
        <row r="5126">
          <cell r="B5126" t="str">
            <v>Šoštanj</v>
          </cell>
        </row>
        <row r="5127">
          <cell r="B5127" t="str">
            <v>Zagorje ob Savi</v>
          </cell>
        </row>
        <row r="5128">
          <cell r="B5128" t="str">
            <v>Benedikt</v>
          </cell>
        </row>
        <row r="5129">
          <cell r="B5129" t="str">
            <v>Cerkvenjak</v>
          </cell>
        </row>
        <row r="5130">
          <cell r="B5130" t="str">
            <v>Hajdina</v>
          </cell>
        </row>
        <row r="5131">
          <cell r="B5131" t="str">
            <v>Horjul</v>
          </cell>
        </row>
        <row r="5132">
          <cell r="B5132" t="str">
            <v>Križevci</v>
          </cell>
        </row>
        <row r="5133">
          <cell r="B5133" t="str">
            <v>Prebold</v>
          </cell>
        </row>
        <row r="5134">
          <cell r="B5134" t="str">
            <v>Solčava</v>
          </cell>
        </row>
        <row r="5135">
          <cell r="B5135" t="str">
            <v>Mokronog-Trebelno</v>
          </cell>
        </row>
        <row r="5136">
          <cell r="B5136" t="str">
            <v>Cerklje na Gorenjskem</v>
          </cell>
        </row>
        <row r="5137">
          <cell r="B5137" t="str">
            <v>Cerkno</v>
          </cell>
        </row>
        <row r="5138">
          <cell r="B5138" t="str">
            <v>Črnomelj</v>
          </cell>
        </row>
        <row r="5139">
          <cell r="B5139" t="str">
            <v>Gornji Grad</v>
          </cell>
        </row>
        <row r="5140">
          <cell r="B5140" t="str">
            <v>Lendava</v>
          </cell>
        </row>
        <row r="5141">
          <cell r="B5141" t="str">
            <v>Ormož</v>
          </cell>
        </row>
        <row r="5142">
          <cell r="B5142" t="str">
            <v>Rače-Fram</v>
          </cell>
        </row>
        <row r="5143">
          <cell r="B5143" t="str">
            <v>Radlje ob Dravi</v>
          </cell>
        </row>
        <row r="5144">
          <cell r="B5144" t="str">
            <v>Rogaška Slatina</v>
          </cell>
        </row>
        <row r="5145">
          <cell r="B5145" t="str">
            <v>Ruše</v>
          </cell>
        </row>
        <row r="5146">
          <cell r="B5146" t="str">
            <v>Šenčur</v>
          </cell>
        </row>
        <row r="5147">
          <cell r="B5147" t="str">
            <v>Šentjernej</v>
          </cell>
        </row>
        <row r="5148">
          <cell r="B5148" t="str">
            <v>Štore</v>
          </cell>
        </row>
        <row r="5149">
          <cell r="B5149" t="str">
            <v>Vodice</v>
          </cell>
        </row>
        <row r="5150">
          <cell r="B5150" t="str">
            <v>Vojnik</v>
          </cell>
        </row>
        <row r="5151">
          <cell r="B5151" t="str">
            <v>Vrhnika</v>
          </cell>
        </row>
        <row r="5152">
          <cell r="B5152" t="str">
            <v>Dobrna</v>
          </cell>
        </row>
        <row r="5153">
          <cell r="B5153" t="str">
            <v>Grad</v>
          </cell>
        </row>
        <row r="5154">
          <cell r="B5154" t="str">
            <v>Komenda</v>
          </cell>
        </row>
        <row r="5155">
          <cell r="B5155" t="str">
            <v>Šempeter-Vrtojba</v>
          </cell>
        </row>
        <row r="5156">
          <cell r="B5156" t="str">
            <v>Kosanjevica na Krki</v>
          </cell>
        </row>
        <row r="5157">
          <cell r="B5157" t="str">
            <v>Šmarješke Toplice</v>
          </cell>
        </row>
        <row r="5158">
          <cell r="B5158" t="str">
            <v>Gorje</v>
          </cell>
        </row>
        <row r="5159">
          <cell r="B5159" t="str">
            <v>Rečica ob Savinji</v>
          </cell>
        </row>
        <row r="5160">
          <cell r="B5160" t="str">
            <v>Beltinci</v>
          </cell>
        </row>
        <row r="5161">
          <cell r="B5161" t="str">
            <v>Duplek</v>
          </cell>
        </row>
        <row r="5162">
          <cell r="B5162" t="str">
            <v>Hrpelje-Kozina</v>
          </cell>
        </row>
        <row r="5163">
          <cell r="B5163" t="str">
            <v>Kamnik</v>
          </cell>
        </row>
        <row r="5164">
          <cell r="B5164" t="str">
            <v>Koper</v>
          </cell>
        </row>
        <row r="5165">
          <cell r="B5165" t="str">
            <v>Krško</v>
          </cell>
        </row>
        <row r="5166">
          <cell r="B5166" t="str">
            <v>Kungota</v>
          </cell>
        </row>
        <row r="5167">
          <cell r="B5167" t="str">
            <v>Kuzma</v>
          </cell>
        </row>
        <row r="5168">
          <cell r="B5168" t="str">
            <v>Ljubno</v>
          </cell>
        </row>
        <row r="5169">
          <cell r="B5169" t="str">
            <v>Logatec</v>
          </cell>
        </row>
        <row r="5170">
          <cell r="B5170" t="str">
            <v>Rogašovci</v>
          </cell>
        </row>
        <row r="5171">
          <cell r="B5171" t="str">
            <v>Slovenj Gradec</v>
          </cell>
        </row>
        <row r="5172">
          <cell r="B5172" t="str">
            <v>Škofja Loka</v>
          </cell>
        </row>
        <row r="5173">
          <cell r="B5173" t="str">
            <v>Tolmin</v>
          </cell>
        </row>
        <row r="5174">
          <cell r="B5174" t="str">
            <v>Vuzenica</v>
          </cell>
        </row>
        <row r="5175">
          <cell r="B5175" t="str">
            <v>Zreče</v>
          </cell>
        </row>
        <row r="5176">
          <cell r="B5176" t="str">
            <v>Lovrenc na Pohorju</v>
          </cell>
        </row>
        <row r="5177">
          <cell r="B5177" t="str">
            <v>Miklavž na Dravskem Polju</v>
          </cell>
        </row>
        <row r="5178">
          <cell r="B5178" t="str">
            <v>Žužemberk</v>
          </cell>
        </row>
        <row r="5179">
          <cell r="B5179" t="str">
            <v>Središče ob Dravi</v>
          </cell>
        </row>
        <row r="5180">
          <cell r="B5180" t="str">
            <v>Prešovský kraj</v>
          </cell>
        </row>
        <row r="5181">
          <cell r="B5181" t="str">
            <v>Trnavský kraj</v>
          </cell>
        </row>
        <row r="5182">
          <cell r="B5182" t="str">
            <v>Košický kraj</v>
          </cell>
        </row>
        <row r="5183">
          <cell r="B5183" t="str">
            <v>Banskobystrický kraj</v>
          </cell>
        </row>
        <row r="5184">
          <cell r="B5184" t="str">
            <v>Nitriansky kraj</v>
          </cell>
        </row>
        <row r="5185">
          <cell r="B5185" t="str">
            <v>Žilinský kraj</v>
          </cell>
        </row>
        <row r="5186">
          <cell r="B5186" t="str">
            <v>Bratislavský kraj</v>
          </cell>
        </row>
        <row r="5187">
          <cell r="B5187" t="str">
            <v>Trenčiansky kraj</v>
          </cell>
        </row>
        <row r="5188">
          <cell r="B5188" t="str">
            <v>North Western</v>
          </cell>
        </row>
        <row r="5189">
          <cell r="B5189" t="str">
            <v>Southern</v>
          </cell>
        </row>
        <row r="5190">
          <cell r="B5190" t="str">
            <v>Northern</v>
          </cell>
        </row>
        <row r="5191">
          <cell r="B5191" t="str">
            <v>Eastern</v>
          </cell>
        </row>
        <row r="5192">
          <cell r="B5192" t="str">
            <v>Western Area (Freetown)</v>
          </cell>
        </row>
        <row r="5193">
          <cell r="B5193" t="str">
            <v>Acquaviva</v>
          </cell>
        </row>
        <row r="5194">
          <cell r="B5194" t="str">
            <v>Fiorentino</v>
          </cell>
        </row>
        <row r="5195">
          <cell r="B5195" t="str">
            <v>Domagnano</v>
          </cell>
        </row>
        <row r="5196">
          <cell r="B5196" t="str">
            <v>Borgo Maggiore</v>
          </cell>
        </row>
        <row r="5197">
          <cell r="B5197" t="str">
            <v>Montegiardino</v>
          </cell>
        </row>
        <row r="5198">
          <cell r="B5198" t="str">
            <v>Chiesanuova</v>
          </cell>
        </row>
        <row r="5199">
          <cell r="B5199" t="str">
            <v>Faetano</v>
          </cell>
        </row>
        <row r="5200">
          <cell r="B5200" t="str">
            <v>Serravalle</v>
          </cell>
        </row>
        <row r="5201">
          <cell r="B5201" t="str">
            <v>San Marino</v>
          </cell>
        </row>
        <row r="5202">
          <cell r="B5202" t="str">
            <v>Thiès</v>
          </cell>
        </row>
        <row r="5203">
          <cell r="B5203" t="str">
            <v>Sédhiou</v>
          </cell>
        </row>
        <row r="5204">
          <cell r="B5204" t="str">
            <v>Dakar</v>
          </cell>
        </row>
        <row r="5205">
          <cell r="B5205" t="str">
            <v>Kolda</v>
          </cell>
        </row>
        <row r="5206">
          <cell r="B5206" t="str">
            <v>Saint-Louis</v>
          </cell>
        </row>
        <row r="5207">
          <cell r="B5207" t="str">
            <v>Fatick</v>
          </cell>
        </row>
        <row r="5208">
          <cell r="B5208" t="str">
            <v>Kaffrine</v>
          </cell>
        </row>
        <row r="5209">
          <cell r="B5209" t="str">
            <v>Ziguinchor</v>
          </cell>
        </row>
        <row r="5210">
          <cell r="B5210" t="str">
            <v>Kaolack</v>
          </cell>
        </row>
        <row r="5211">
          <cell r="B5211" t="str">
            <v>Kédougou</v>
          </cell>
        </row>
        <row r="5212">
          <cell r="B5212" t="str">
            <v>Louga</v>
          </cell>
        </row>
        <row r="5213">
          <cell r="B5213" t="str">
            <v>Diourbel</v>
          </cell>
        </row>
        <row r="5214">
          <cell r="B5214" t="str">
            <v>Matam</v>
          </cell>
        </row>
        <row r="5215">
          <cell r="B5215" t="str">
            <v>Tambacounda</v>
          </cell>
        </row>
        <row r="5216">
          <cell r="B5216" t="str">
            <v>Galguduud</v>
          </cell>
        </row>
        <row r="5217">
          <cell r="B5217" t="str">
            <v>Bay</v>
          </cell>
        </row>
        <row r="5218">
          <cell r="B5218" t="str">
            <v>Jubbada Dhexe</v>
          </cell>
        </row>
        <row r="5219">
          <cell r="B5219" t="str">
            <v>Mudug</v>
          </cell>
        </row>
        <row r="5220">
          <cell r="B5220" t="str">
            <v>Sanaag</v>
          </cell>
        </row>
        <row r="5221">
          <cell r="B5221" t="str">
            <v>Shabeellaha Dhexe</v>
          </cell>
        </row>
        <row r="5222">
          <cell r="B5222" t="str">
            <v>Sool</v>
          </cell>
        </row>
        <row r="5223">
          <cell r="B5223" t="str">
            <v>Woqooyi Galbeed</v>
          </cell>
        </row>
        <row r="5224">
          <cell r="B5224" t="str">
            <v>Bakool</v>
          </cell>
        </row>
        <row r="5225">
          <cell r="B5225" t="str">
            <v>Bari</v>
          </cell>
        </row>
        <row r="5226">
          <cell r="B5226" t="str">
            <v>Hiiraan</v>
          </cell>
        </row>
        <row r="5227">
          <cell r="B5227" t="str">
            <v>Shabeellaha Hoose</v>
          </cell>
        </row>
        <row r="5228">
          <cell r="B5228" t="str">
            <v>Banaadir</v>
          </cell>
        </row>
        <row r="5229">
          <cell r="B5229" t="str">
            <v>Awdal</v>
          </cell>
        </row>
        <row r="5230">
          <cell r="B5230" t="str">
            <v>Gedo</v>
          </cell>
        </row>
        <row r="5231">
          <cell r="B5231" t="str">
            <v>Jubbada Hoose</v>
          </cell>
        </row>
        <row r="5232">
          <cell r="B5232" t="str">
            <v>Nugaal</v>
          </cell>
        </row>
        <row r="5233">
          <cell r="B5233" t="str">
            <v>Togdheer</v>
          </cell>
        </row>
        <row r="5234">
          <cell r="B5234" t="str">
            <v>Wanica</v>
          </cell>
        </row>
        <row r="5235">
          <cell r="B5235" t="str">
            <v>Commewijne</v>
          </cell>
        </row>
        <row r="5236">
          <cell r="B5236" t="str">
            <v>Marowijne</v>
          </cell>
        </row>
        <row r="5237">
          <cell r="B5237" t="str">
            <v>Saramacca</v>
          </cell>
        </row>
        <row r="5238">
          <cell r="B5238" t="str">
            <v>Coronie</v>
          </cell>
        </row>
        <row r="5239">
          <cell r="B5239" t="str">
            <v>Paramaribo</v>
          </cell>
        </row>
        <row r="5240">
          <cell r="B5240" t="str">
            <v>Brokopondo</v>
          </cell>
        </row>
        <row r="5241">
          <cell r="B5241" t="str">
            <v>Nickerie</v>
          </cell>
        </row>
        <row r="5242">
          <cell r="B5242" t="str">
            <v>Para</v>
          </cell>
        </row>
        <row r="5243">
          <cell r="B5243" t="str">
            <v>Sipaliwini</v>
          </cell>
        </row>
        <row r="5244">
          <cell r="B5244" t="str">
            <v>Western Bahr el  Ghazal</v>
          </cell>
        </row>
        <row r="5245">
          <cell r="B5245" t="str">
            <v>Upper Nile</v>
          </cell>
        </row>
        <row r="5246">
          <cell r="B5246" t="str">
            <v>Unity</v>
          </cell>
        </row>
        <row r="5247">
          <cell r="B5247" t="str">
            <v>Northern Bahr el Ghazal</v>
          </cell>
        </row>
        <row r="5248">
          <cell r="B5248" t="str">
            <v>Warrap</v>
          </cell>
        </row>
        <row r="5249">
          <cell r="B5249" t="str">
            <v>Eastern Equatoria</v>
          </cell>
        </row>
        <row r="5250">
          <cell r="B5250" t="str">
            <v>Central Equatoria</v>
          </cell>
        </row>
        <row r="5251">
          <cell r="B5251" t="str">
            <v>Western Equatoria</v>
          </cell>
        </row>
        <row r="5252">
          <cell r="B5252" t="str">
            <v>Jonglei</v>
          </cell>
        </row>
        <row r="5253">
          <cell r="B5253" t="str">
            <v>Lakes</v>
          </cell>
        </row>
        <row r="5254">
          <cell r="B5254" t="str">
            <v>São Tomé</v>
          </cell>
        </row>
        <row r="5255">
          <cell r="B5255" t="str">
            <v>Príncipe</v>
          </cell>
        </row>
        <row r="5256">
          <cell r="B5256" t="str">
            <v>Cuscatlán</v>
          </cell>
        </row>
        <row r="5257">
          <cell r="B5257" t="str">
            <v>San Salvador</v>
          </cell>
        </row>
        <row r="5258">
          <cell r="B5258" t="str">
            <v>Ahuachapán</v>
          </cell>
        </row>
        <row r="5259">
          <cell r="B5259" t="str">
            <v>Santa Ana</v>
          </cell>
        </row>
        <row r="5260">
          <cell r="B5260" t="str">
            <v>Sonsonate</v>
          </cell>
        </row>
        <row r="5261">
          <cell r="B5261" t="str">
            <v>La Paz</v>
          </cell>
        </row>
        <row r="5262">
          <cell r="B5262" t="str">
            <v>San Miguel</v>
          </cell>
        </row>
        <row r="5263">
          <cell r="B5263" t="str">
            <v>Cabañas</v>
          </cell>
        </row>
        <row r="5264">
          <cell r="B5264" t="str">
            <v>La Unión</v>
          </cell>
        </row>
        <row r="5265">
          <cell r="B5265" t="str">
            <v>Chalatenango</v>
          </cell>
        </row>
        <row r="5266">
          <cell r="B5266" t="str">
            <v>La Libertad</v>
          </cell>
        </row>
        <row r="5267">
          <cell r="B5267" t="str">
            <v>San Vicente</v>
          </cell>
        </row>
        <row r="5268">
          <cell r="B5268" t="str">
            <v>Morazán</v>
          </cell>
        </row>
        <row r="5269">
          <cell r="B5269" t="str">
            <v>Usulután</v>
          </cell>
        </row>
        <row r="5270">
          <cell r="B5270" t="str">
            <v>Dimashq</v>
          </cell>
        </row>
        <row r="5271">
          <cell r="B5271" t="str">
            <v>Idlib</v>
          </cell>
        </row>
        <row r="5272">
          <cell r="B5272" t="str">
            <v>Dayr az Zawr</v>
          </cell>
        </row>
        <row r="5273">
          <cell r="B5273" t="str">
            <v>Al Lādhiqīyah</v>
          </cell>
        </row>
        <row r="5274">
          <cell r="B5274" t="str">
            <v>Ar Raqqah</v>
          </cell>
        </row>
        <row r="5275">
          <cell r="B5275" t="str">
            <v>Al Qunayţirah</v>
          </cell>
        </row>
        <row r="5276">
          <cell r="B5276" t="str">
            <v>As Suwaydā'</v>
          </cell>
        </row>
        <row r="5277">
          <cell r="B5277" t="str">
            <v>Dar'ā</v>
          </cell>
        </row>
        <row r="5278">
          <cell r="B5278" t="str">
            <v>Ḩimş</v>
          </cell>
        </row>
        <row r="5279">
          <cell r="B5279" t="str">
            <v>Rīf Dimashq</v>
          </cell>
        </row>
        <row r="5280">
          <cell r="B5280" t="str">
            <v>Ţarţūs</v>
          </cell>
        </row>
        <row r="5281">
          <cell r="B5281" t="str">
            <v>Al Ḩasakah</v>
          </cell>
        </row>
        <row r="5282">
          <cell r="B5282" t="str">
            <v>Ḩalab</v>
          </cell>
        </row>
        <row r="5283">
          <cell r="B5283" t="str">
            <v>Ḩamāh</v>
          </cell>
        </row>
        <row r="5284">
          <cell r="B5284" t="str">
            <v>Manzini</v>
          </cell>
        </row>
        <row r="5285">
          <cell r="B5285" t="str">
            <v>Manzini</v>
          </cell>
        </row>
        <row r="5286">
          <cell r="B5286" t="str">
            <v>Shiselweni</v>
          </cell>
        </row>
        <row r="5287">
          <cell r="B5287" t="str">
            <v>Shiselweni</v>
          </cell>
        </row>
        <row r="5288">
          <cell r="B5288" t="str">
            <v>Lubombo</v>
          </cell>
        </row>
        <row r="5289">
          <cell r="B5289" t="str">
            <v>Lubombo</v>
          </cell>
        </row>
        <row r="5290">
          <cell r="B5290" t="str">
            <v>Hhohho</v>
          </cell>
        </row>
        <row r="5291">
          <cell r="B5291" t="str">
            <v>Hhohho</v>
          </cell>
        </row>
        <row r="5292">
          <cell r="B5292" t="str">
            <v>Lac</v>
          </cell>
        </row>
        <row r="5293">
          <cell r="B5293" t="str">
            <v>Al Buḩayrah</v>
          </cell>
        </row>
        <row r="5294">
          <cell r="B5294" t="str">
            <v>Māyū Kībbī ash Sharqī</v>
          </cell>
        </row>
        <row r="5295">
          <cell r="B5295" t="str">
            <v>Mayo-Kebbi-Est</v>
          </cell>
        </row>
        <row r="5296">
          <cell r="B5296" t="str">
            <v>Wadi Fira</v>
          </cell>
        </row>
        <row r="5297">
          <cell r="B5297" t="str">
            <v>Wādī Fīrā</v>
          </cell>
        </row>
        <row r="5298">
          <cell r="B5298" t="str">
            <v>Lūqūn ash Sharqī</v>
          </cell>
        </row>
        <row r="5299">
          <cell r="B5299" t="str">
            <v>Logone-Oriental</v>
          </cell>
        </row>
        <row r="5300">
          <cell r="B5300" t="str">
            <v>Sila</v>
          </cell>
        </row>
        <row r="5301">
          <cell r="B5301" t="str">
            <v>Sīlā</v>
          </cell>
        </row>
        <row r="5302">
          <cell r="B5302" t="str">
            <v>Būrkū</v>
          </cell>
        </row>
        <row r="5303">
          <cell r="B5303" t="str">
            <v>Borkou</v>
          </cell>
        </row>
        <row r="5304">
          <cell r="B5304" t="str">
            <v>Guéra</v>
          </cell>
        </row>
        <row r="5305">
          <cell r="B5305" t="str">
            <v>Qīrā</v>
          </cell>
        </row>
        <row r="5306">
          <cell r="B5306" t="str">
            <v>Tānjilī</v>
          </cell>
        </row>
        <row r="5307">
          <cell r="B5307" t="str">
            <v>Tandjilé</v>
          </cell>
        </row>
        <row r="5308">
          <cell r="B5308" t="str">
            <v>Tibastī</v>
          </cell>
        </row>
        <row r="5309">
          <cell r="B5309" t="str">
            <v>Tibesti</v>
          </cell>
        </row>
        <row r="5310">
          <cell r="B5310" t="str">
            <v>Baḩr al Ghazāl</v>
          </cell>
        </row>
        <row r="5311">
          <cell r="B5311" t="str">
            <v>Bahr el Ghazal</v>
          </cell>
        </row>
        <row r="5312">
          <cell r="B5312" t="str">
            <v>Shārī Bāqirmī</v>
          </cell>
        </row>
        <row r="5313">
          <cell r="B5313" t="str">
            <v>Chari-Baguirmi</v>
          </cell>
        </row>
        <row r="5314">
          <cell r="B5314" t="str">
            <v>Logone-Occidental</v>
          </cell>
        </row>
        <row r="5315">
          <cell r="B5315" t="str">
            <v>Lūqūn al Gharbī</v>
          </cell>
        </row>
        <row r="5316">
          <cell r="B5316" t="str">
            <v>Mandoul</v>
          </cell>
        </row>
        <row r="5317">
          <cell r="B5317" t="str">
            <v>Māndūl</v>
          </cell>
        </row>
        <row r="5318">
          <cell r="B5318" t="str">
            <v>Batha</v>
          </cell>
        </row>
        <row r="5319">
          <cell r="B5319" t="str">
            <v>Al Baţḩah</v>
          </cell>
        </row>
        <row r="5320">
          <cell r="B5320" t="str">
            <v>Ḩajjar Lamīs</v>
          </cell>
        </row>
        <row r="5321">
          <cell r="B5321" t="str">
            <v>Hadjer Lamis</v>
          </cell>
        </row>
        <row r="5322">
          <cell r="B5322" t="str">
            <v>Māyū Kībbī al Gharbī</v>
          </cell>
        </row>
        <row r="5323">
          <cell r="B5323" t="str">
            <v>Mayo-Kebbi-Ouest</v>
          </cell>
        </row>
        <row r="5324">
          <cell r="B5324" t="str">
            <v>Ennedi-Est</v>
          </cell>
        </row>
        <row r="5325">
          <cell r="B5325" t="str">
            <v>Ennedi-Ouest</v>
          </cell>
        </row>
        <row r="5326">
          <cell r="B5326" t="str">
            <v>Kānim</v>
          </cell>
        </row>
        <row r="5327">
          <cell r="B5327" t="str">
            <v>Kanem</v>
          </cell>
        </row>
        <row r="5328">
          <cell r="B5328" t="str">
            <v>Shārī al Awsaţ</v>
          </cell>
        </row>
        <row r="5329">
          <cell r="B5329" t="str">
            <v>Moyen-Chari</v>
          </cell>
        </row>
        <row r="5330">
          <cell r="B5330" t="str">
            <v>Madīnat Injamīnā</v>
          </cell>
        </row>
        <row r="5331">
          <cell r="B5331" t="str">
            <v>Ville de Ndjamena</v>
          </cell>
        </row>
        <row r="5332">
          <cell r="B5332" t="str">
            <v>Waddāy</v>
          </cell>
        </row>
        <row r="5333">
          <cell r="B5333" t="str">
            <v>Ouaddaï</v>
          </cell>
        </row>
        <row r="5334">
          <cell r="B5334" t="str">
            <v>Salamat</v>
          </cell>
        </row>
        <row r="5335">
          <cell r="B5335" t="str">
            <v>Salāmāt</v>
          </cell>
        </row>
        <row r="5336">
          <cell r="B5336" t="str">
            <v>Kara</v>
          </cell>
        </row>
        <row r="5337">
          <cell r="B5337" t="str">
            <v>Centrale</v>
          </cell>
        </row>
        <row r="5338">
          <cell r="B5338" t="str">
            <v>Plateaux</v>
          </cell>
        </row>
        <row r="5339">
          <cell r="B5339" t="str">
            <v>Savanes</v>
          </cell>
        </row>
        <row r="5340">
          <cell r="B5340" t="str">
            <v>Maritime (Région)</v>
          </cell>
        </row>
        <row r="5341">
          <cell r="B5341" t="str">
            <v>Krung Thep Maha Nakhon</v>
          </cell>
        </row>
        <row r="5342">
          <cell r="B5342" t="str">
            <v>Nong Khai</v>
          </cell>
        </row>
        <row r="5343">
          <cell r="B5343" t="str">
            <v>Lamphun</v>
          </cell>
        </row>
        <row r="5344">
          <cell r="B5344" t="str">
            <v>Chiang Rai</v>
          </cell>
        </row>
        <row r="5345">
          <cell r="B5345" t="str">
            <v>Tak</v>
          </cell>
        </row>
        <row r="5346">
          <cell r="B5346" t="str">
            <v>Ratchaburi</v>
          </cell>
        </row>
        <row r="5347">
          <cell r="B5347" t="str">
            <v>Prachuap Khiri Khan</v>
          </cell>
        </row>
        <row r="5348">
          <cell r="B5348" t="str">
            <v>Phangnga</v>
          </cell>
        </row>
        <row r="5349">
          <cell r="B5349" t="str">
            <v>Trang</v>
          </cell>
        </row>
        <row r="5350">
          <cell r="B5350" t="str">
            <v>Phatthalung</v>
          </cell>
        </row>
        <row r="5351">
          <cell r="B5351" t="str">
            <v>Lop Buri</v>
          </cell>
        </row>
        <row r="5352">
          <cell r="B5352" t="str">
            <v>Chachoengsao</v>
          </cell>
        </row>
        <row r="5353">
          <cell r="B5353" t="str">
            <v>Yasothon</v>
          </cell>
        </row>
        <row r="5354">
          <cell r="B5354" t="str">
            <v>Nong Bua Lam Phu</v>
          </cell>
        </row>
        <row r="5355">
          <cell r="B5355" t="str">
            <v>Kalasin</v>
          </cell>
        </row>
        <row r="5356">
          <cell r="B5356" t="str">
            <v>Nakhon Phanom</v>
          </cell>
        </row>
        <row r="5357">
          <cell r="B5357" t="str">
            <v>Phrae</v>
          </cell>
        </row>
        <row r="5358">
          <cell r="B5358" t="str">
            <v>Phichit</v>
          </cell>
        </row>
        <row r="5359">
          <cell r="B5359" t="str">
            <v>Nakhon Si Thammarat</v>
          </cell>
        </row>
        <row r="5360">
          <cell r="B5360" t="str">
            <v>Phatthaya</v>
          </cell>
        </row>
        <row r="5361">
          <cell r="B5361" t="str">
            <v>Phra Nakhon Si Ayutthaya</v>
          </cell>
        </row>
        <row r="5362">
          <cell r="B5362" t="str">
            <v>Chon Buri</v>
          </cell>
        </row>
        <row r="5363">
          <cell r="B5363" t="str">
            <v>Sakon Nakhon</v>
          </cell>
        </row>
        <row r="5364">
          <cell r="B5364" t="str">
            <v>Mukdahan</v>
          </cell>
        </row>
        <row r="5365">
          <cell r="B5365" t="str">
            <v>Lampang</v>
          </cell>
        </row>
        <row r="5366">
          <cell r="B5366" t="str">
            <v>Mae Hong Son</v>
          </cell>
        </row>
        <row r="5367">
          <cell r="B5367" t="str">
            <v>Uthai Thani</v>
          </cell>
        </row>
        <row r="5368">
          <cell r="B5368" t="str">
            <v>Ranong</v>
          </cell>
        </row>
        <row r="5369">
          <cell r="B5369" t="str">
            <v>Trat</v>
          </cell>
        </row>
        <row r="5370">
          <cell r="B5370" t="str">
            <v>Sa Kaeo</v>
          </cell>
        </row>
        <row r="5371">
          <cell r="B5371" t="str">
            <v>Amnat Charoen</v>
          </cell>
        </row>
        <row r="5372">
          <cell r="B5372" t="str">
            <v>Loei</v>
          </cell>
        </row>
        <row r="5373">
          <cell r="B5373" t="str">
            <v>Roi Et</v>
          </cell>
        </row>
        <row r="5374">
          <cell r="B5374" t="str">
            <v>Suphan Buri</v>
          </cell>
        </row>
        <row r="5375">
          <cell r="B5375" t="str">
            <v>Samut Sakhon</v>
          </cell>
        </row>
        <row r="5376">
          <cell r="B5376" t="str">
            <v>Surat Thani</v>
          </cell>
        </row>
        <row r="5377">
          <cell r="B5377" t="str">
            <v>Pathum Thani</v>
          </cell>
        </row>
        <row r="5378">
          <cell r="B5378" t="str">
            <v>Ang Thong</v>
          </cell>
        </row>
        <row r="5379">
          <cell r="B5379" t="str">
            <v>Chai Nat</v>
          </cell>
        </row>
        <row r="5380">
          <cell r="B5380" t="str">
            <v>Nakhon Ratchasima</v>
          </cell>
        </row>
        <row r="5381">
          <cell r="B5381" t="str">
            <v>Surin</v>
          </cell>
        </row>
        <row r="5382">
          <cell r="B5382" t="str">
            <v>Kanchanaburi</v>
          </cell>
        </row>
        <row r="5383">
          <cell r="B5383" t="str">
            <v>Nakhon Pathom</v>
          </cell>
        </row>
        <row r="5384">
          <cell r="B5384" t="str">
            <v>Phuket</v>
          </cell>
        </row>
        <row r="5385">
          <cell r="B5385" t="str">
            <v>Chumphon</v>
          </cell>
        </row>
        <row r="5386">
          <cell r="B5386" t="str">
            <v>Satun</v>
          </cell>
        </row>
        <row r="5387">
          <cell r="B5387" t="str">
            <v>Bueng Kan</v>
          </cell>
        </row>
        <row r="5388">
          <cell r="B5388" t="str">
            <v>Rayong</v>
          </cell>
        </row>
        <row r="5389">
          <cell r="B5389" t="str">
            <v>Chanthaburi</v>
          </cell>
        </row>
        <row r="5390">
          <cell r="B5390" t="str">
            <v>Nan</v>
          </cell>
        </row>
        <row r="5391">
          <cell r="B5391" t="str">
            <v>Phayao</v>
          </cell>
        </row>
        <row r="5392">
          <cell r="B5392" t="str">
            <v>Nakhon Sawan</v>
          </cell>
        </row>
        <row r="5393">
          <cell r="B5393" t="str">
            <v>Phitsanulok</v>
          </cell>
        </row>
        <row r="5394">
          <cell r="B5394" t="str">
            <v>Phetchabun</v>
          </cell>
        </row>
        <row r="5395">
          <cell r="B5395" t="str">
            <v>Pattani</v>
          </cell>
        </row>
        <row r="5396">
          <cell r="B5396" t="str">
            <v>Yala</v>
          </cell>
        </row>
        <row r="5397">
          <cell r="B5397" t="str">
            <v>Samut Prakan</v>
          </cell>
        </row>
        <row r="5398">
          <cell r="B5398" t="str">
            <v>Sing Buri</v>
          </cell>
        </row>
        <row r="5399">
          <cell r="B5399" t="str">
            <v>Saraburi</v>
          </cell>
        </row>
        <row r="5400">
          <cell r="B5400" t="str">
            <v>Ubon Ratchathani</v>
          </cell>
        </row>
        <row r="5401">
          <cell r="B5401" t="str">
            <v>Chaiyaphum</v>
          </cell>
        </row>
        <row r="5402">
          <cell r="B5402" t="str">
            <v>Udon Thani</v>
          </cell>
        </row>
        <row r="5403">
          <cell r="B5403" t="str">
            <v>Maha Sarakham</v>
          </cell>
        </row>
        <row r="5404">
          <cell r="B5404" t="str">
            <v>Samut Songkhram</v>
          </cell>
        </row>
        <row r="5405">
          <cell r="B5405" t="str">
            <v>Songkhla</v>
          </cell>
        </row>
        <row r="5406">
          <cell r="B5406" t="str">
            <v>Narathiwat</v>
          </cell>
        </row>
        <row r="5407">
          <cell r="B5407" t="str">
            <v>Nonthaburi</v>
          </cell>
        </row>
        <row r="5408">
          <cell r="B5408" t="str">
            <v>Prachin Buri</v>
          </cell>
        </row>
        <row r="5409">
          <cell r="B5409" t="str">
            <v>Nakhon Nayok</v>
          </cell>
        </row>
        <row r="5410">
          <cell r="B5410" t="str">
            <v>Buri Ram</v>
          </cell>
        </row>
        <row r="5411">
          <cell r="B5411" t="str">
            <v>Si Sa Ket</v>
          </cell>
        </row>
        <row r="5412">
          <cell r="B5412" t="str">
            <v>Khon Kaen</v>
          </cell>
        </row>
        <row r="5413">
          <cell r="B5413" t="str">
            <v>Chiang Mai</v>
          </cell>
        </row>
        <row r="5414">
          <cell r="B5414" t="str">
            <v>Uttaradit</v>
          </cell>
        </row>
        <row r="5415">
          <cell r="B5415" t="str">
            <v>Kamphaeng Phet</v>
          </cell>
        </row>
        <row r="5416">
          <cell r="B5416" t="str">
            <v>Sukhothai</v>
          </cell>
        </row>
        <row r="5417">
          <cell r="B5417" t="str">
            <v>Phetchaburi</v>
          </cell>
        </row>
        <row r="5418">
          <cell r="B5418" t="str">
            <v>Krabi</v>
          </cell>
        </row>
        <row r="5419">
          <cell r="B5419" t="str">
            <v>nohiyahoi tobei jumhurí</v>
          </cell>
        </row>
        <row r="5420">
          <cell r="B5420" t="str">
            <v>Khatlon</v>
          </cell>
        </row>
        <row r="5421">
          <cell r="B5421" t="str">
            <v>Sughd</v>
          </cell>
        </row>
        <row r="5422">
          <cell r="B5422" t="str">
            <v>Dushanbe</v>
          </cell>
        </row>
        <row r="5423">
          <cell r="B5423" t="str">
            <v>Kŭhistoni Badakhshon</v>
          </cell>
        </row>
        <row r="5424">
          <cell r="B5424" t="str">
            <v>Aileu</v>
          </cell>
        </row>
        <row r="5425">
          <cell r="B5425" t="str">
            <v>Aileu</v>
          </cell>
        </row>
        <row r="5426">
          <cell r="B5426" t="str">
            <v>Oé-Cusse Ambeno</v>
          </cell>
        </row>
        <row r="5427">
          <cell r="B5427" t="str">
            <v>Oekusi-Ambenu</v>
          </cell>
        </row>
        <row r="5428">
          <cell r="B5428" t="str">
            <v>Ermera</v>
          </cell>
        </row>
        <row r="5429">
          <cell r="B5429" t="str">
            <v>Ermera</v>
          </cell>
        </row>
        <row r="5430">
          <cell r="B5430" t="str">
            <v>Bobonaru</v>
          </cell>
        </row>
        <row r="5431">
          <cell r="B5431" t="str">
            <v>Bobonaro</v>
          </cell>
        </row>
        <row r="5432">
          <cell r="B5432" t="str">
            <v>Cova Lima</v>
          </cell>
        </row>
        <row r="5433">
          <cell r="B5433" t="str">
            <v>Kovalima</v>
          </cell>
        </row>
        <row r="5434">
          <cell r="B5434" t="str">
            <v>Manufahi</v>
          </cell>
        </row>
        <row r="5435">
          <cell r="B5435" t="str">
            <v>Manufahi</v>
          </cell>
        </row>
        <row r="5436">
          <cell r="B5436" t="str">
            <v>Ainaru</v>
          </cell>
        </row>
        <row r="5437">
          <cell r="B5437" t="str">
            <v>Ainaro</v>
          </cell>
        </row>
        <row r="5438">
          <cell r="B5438" t="str">
            <v>Baucau</v>
          </cell>
        </row>
        <row r="5439">
          <cell r="B5439" t="str">
            <v>Baukau</v>
          </cell>
        </row>
        <row r="5440">
          <cell r="B5440" t="str">
            <v>Lautein</v>
          </cell>
        </row>
        <row r="5441">
          <cell r="B5441" t="str">
            <v>Lautém</v>
          </cell>
        </row>
        <row r="5442">
          <cell r="B5442" t="str">
            <v>Viqueque</v>
          </cell>
        </row>
        <row r="5443">
          <cell r="B5443" t="str">
            <v>Vikeke</v>
          </cell>
        </row>
        <row r="5444">
          <cell r="B5444" t="str">
            <v>Díli</v>
          </cell>
        </row>
        <row r="5445">
          <cell r="B5445" t="str">
            <v>Díli</v>
          </cell>
        </row>
        <row r="5446">
          <cell r="B5446" t="str">
            <v>Likisá</v>
          </cell>
        </row>
        <row r="5447">
          <cell r="B5447" t="str">
            <v>Liquiça</v>
          </cell>
        </row>
        <row r="5448">
          <cell r="B5448" t="str">
            <v>Manatutu</v>
          </cell>
        </row>
        <row r="5449">
          <cell r="B5449" t="str">
            <v>Manatuto</v>
          </cell>
        </row>
        <row r="5450">
          <cell r="B5450" t="str">
            <v>Balkan</v>
          </cell>
        </row>
        <row r="5451">
          <cell r="B5451" t="str">
            <v>Ahal</v>
          </cell>
        </row>
        <row r="5452">
          <cell r="B5452" t="str">
            <v>Aşgabat</v>
          </cell>
        </row>
        <row r="5453">
          <cell r="B5453" t="str">
            <v>Daşoguz</v>
          </cell>
        </row>
        <row r="5454">
          <cell r="B5454" t="str">
            <v>Lebap</v>
          </cell>
        </row>
        <row r="5455">
          <cell r="B5455" t="str">
            <v>Mary</v>
          </cell>
        </row>
        <row r="5456">
          <cell r="B5456" t="str">
            <v>L'Ariana</v>
          </cell>
        </row>
        <row r="5457">
          <cell r="B5457" t="str">
            <v>Nabeul</v>
          </cell>
        </row>
        <row r="5458">
          <cell r="B5458" t="str">
            <v>Tozeur</v>
          </cell>
        </row>
        <row r="5459">
          <cell r="B5459" t="str">
            <v>Siliana</v>
          </cell>
        </row>
        <row r="5460">
          <cell r="B5460" t="str">
            <v>Kairouan</v>
          </cell>
        </row>
        <row r="5461">
          <cell r="B5461" t="str">
            <v>Monastir</v>
          </cell>
        </row>
        <row r="5462">
          <cell r="B5462" t="str">
            <v>Tataouine</v>
          </cell>
        </row>
        <row r="5463">
          <cell r="B5463" t="str">
            <v>Bizerte</v>
          </cell>
        </row>
        <row r="5464">
          <cell r="B5464" t="str">
            <v>Sousse</v>
          </cell>
        </row>
        <row r="5465">
          <cell r="B5465" t="str">
            <v>Gafsa</v>
          </cell>
        </row>
        <row r="5466">
          <cell r="B5466" t="str">
            <v>Le Kef</v>
          </cell>
        </row>
        <row r="5467">
          <cell r="B5467" t="str">
            <v>Ben Arous</v>
          </cell>
        </row>
        <row r="5468">
          <cell r="B5468" t="str">
            <v>Kasserine</v>
          </cell>
        </row>
        <row r="5469">
          <cell r="B5469" t="str">
            <v>Sidi Bouzid</v>
          </cell>
        </row>
        <row r="5470">
          <cell r="B5470" t="str">
            <v>Mahdia</v>
          </cell>
        </row>
        <row r="5471">
          <cell r="B5471" t="str">
            <v>Kébili</v>
          </cell>
        </row>
        <row r="5472">
          <cell r="B5472" t="str">
            <v>Tunis</v>
          </cell>
        </row>
        <row r="5473">
          <cell r="B5473" t="str">
            <v>La Manouba</v>
          </cell>
        </row>
        <row r="5474">
          <cell r="B5474" t="str">
            <v>Béja</v>
          </cell>
        </row>
        <row r="5475">
          <cell r="B5475" t="str">
            <v>Sfax</v>
          </cell>
        </row>
        <row r="5476">
          <cell r="B5476" t="str">
            <v>Gabès</v>
          </cell>
        </row>
        <row r="5477">
          <cell r="B5477" t="str">
            <v>Médenine</v>
          </cell>
        </row>
        <row r="5478">
          <cell r="B5478" t="str">
            <v>Zaghouan</v>
          </cell>
        </row>
        <row r="5479">
          <cell r="B5479" t="str">
            <v>Jendouba</v>
          </cell>
        </row>
        <row r="5480">
          <cell r="B5480" t="str">
            <v>Ha'apai</v>
          </cell>
        </row>
        <row r="5481">
          <cell r="B5481" t="str">
            <v>Ha'apai</v>
          </cell>
        </row>
        <row r="5482">
          <cell r="B5482" t="str">
            <v>Niuas</v>
          </cell>
        </row>
        <row r="5483">
          <cell r="B5483" t="str">
            <v>Niuas</v>
          </cell>
        </row>
        <row r="5484">
          <cell r="B5484" t="str">
            <v>Tongatapu</v>
          </cell>
        </row>
        <row r="5485">
          <cell r="B5485" t="str">
            <v>Tongatapu</v>
          </cell>
        </row>
        <row r="5486">
          <cell r="B5486" t="str">
            <v>'Eua</v>
          </cell>
        </row>
        <row r="5487">
          <cell r="B5487" t="str">
            <v>'Eua</v>
          </cell>
        </row>
        <row r="5488">
          <cell r="B5488" t="str">
            <v>Vava'u</v>
          </cell>
        </row>
        <row r="5489">
          <cell r="B5489" t="str">
            <v>Vava'u</v>
          </cell>
        </row>
        <row r="5490">
          <cell r="B5490" t="str">
            <v>Bolu</v>
          </cell>
        </row>
        <row r="5491">
          <cell r="B5491" t="str">
            <v>Kayseri</v>
          </cell>
        </row>
        <row r="5492">
          <cell r="B5492" t="str">
            <v>Kocaeli</v>
          </cell>
        </row>
        <row r="5493">
          <cell r="B5493" t="str">
            <v>Malatya</v>
          </cell>
        </row>
        <row r="5494">
          <cell r="B5494" t="str">
            <v>Sivas</v>
          </cell>
        </row>
        <row r="5495">
          <cell r="B5495" t="str">
            <v>Aksaray</v>
          </cell>
        </row>
        <row r="5496">
          <cell r="B5496" t="str">
            <v>Kırıkkale</v>
          </cell>
        </row>
        <row r="5497">
          <cell r="B5497" t="str">
            <v>Şırnak</v>
          </cell>
        </row>
        <row r="5498">
          <cell r="B5498" t="str">
            <v>İstanbul</v>
          </cell>
        </row>
        <row r="5499">
          <cell r="B5499" t="str">
            <v>Mardin</v>
          </cell>
        </row>
        <row r="5500">
          <cell r="B5500" t="str">
            <v>Muş</v>
          </cell>
        </row>
        <row r="5501">
          <cell r="B5501" t="str">
            <v>Sinop</v>
          </cell>
        </row>
        <row r="5502">
          <cell r="B5502" t="str">
            <v>Yozgat</v>
          </cell>
        </row>
        <row r="5503">
          <cell r="B5503" t="str">
            <v>Bayburt</v>
          </cell>
        </row>
        <row r="5504">
          <cell r="B5504" t="str">
            <v>Ardahan</v>
          </cell>
        </row>
        <row r="5505">
          <cell r="B5505" t="str">
            <v>Yalova</v>
          </cell>
        </row>
        <row r="5506">
          <cell r="B5506" t="str">
            <v>Karabük</v>
          </cell>
        </row>
        <row r="5507">
          <cell r="B5507" t="str">
            <v>Afyonkarahisar</v>
          </cell>
        </row>
        <row r="5508">
          <cell r="B5508" t="str">
            <v>Artvin</v>
          </cell>
        </row>
        <row r="5509">
          <cell r="B5509" t="str">
            <v>Burdur</v>
          </cell>
        </row>
        <row r="5510">
          <cell r="B5510" t="str">
            <v>Edirne</v>
          </cell>
        </row>
        <row r="5511">
          <cell r="B5511" t="str">
            <v>Erzurum</v>
          </cell>
        </row>
        <row r="5512">
          <cell r="B5512" t="str">
            <v>Gaziantep</v>
          </cell>
        </row>
        <row r="5513">
          <cell r="B5513" t="str">
            <v>Gümüşhane</v>
          </cell>
        </row>
        <row r="5514">
          <cell r="B5514" t="str">
            <v>Kırşehir</v>
          </cell>
        </row>
        <row r="5515">
          <cell r="B5515" t="str">
            <v>Manisa</v>
          </cell>
        </row>
        <row r="5516">
          <cell r="B5516" t="str">
            <v>Siirt</v>
          </cell>
        </row>
        <row r="5517">
          <cell r="B5517" t="str">
            <v>Zonguldak</v>
          </cell>
        </row>
        <row r="5518">
          <cell r="B5518" t="str">
            <v>Karaman</v>
          </cell>
        </row>
        <row r="5519">
          <cell r="B5519" t="str">
            <v>Adıyaman</v>
          </cell>
        </row>
        <row r="5520">
          <cell r="B5520" t="str">
            <v>Amasya</v>
          </cell>
        </row>
        <row r="5521">
          <cell r="B5521" t="str">
            <v>Bilecik</v>
          </cell>
        </row>
        <row r="5522">
          <cell r="B5522" t="str">
            <v>Bitlis</v>
          </cell>
        </row>
        <row r="5523">
          <cell r="B5523" t="str">
            <v>Çanakkale</v>
          </cell>
        </row>
        <row r="5524">
          <cell r="B5524" t="str">
            <v>Kütahya</v>
          </cell>
        </row>
        <row r="5525">
          <cell r="B5525" t="str">
            <v>Ordu</v>
          </cell>
        </row>
        <row r="5526">
          <cell r="B5526" t="str">
            <v>Tokat</v>
          </cell>
        </row>
        <row r="5527">
          <cell r="B5527" t="str">
            <v>Trabzon</v>
          </cell>
        </row>
        <row r="5528">
          <cell r="B5528" t="str">
            <v>Tunceli</v>
          </cell>
        </row>
        <row r="5529">
          <cell r="B5529" t="str">
            <v>Osmaniye</v>
          </cell>
        </row>
        <row r="5530">
          <cell r="B5530" t="str">
            <v>Balıkesir</v>
          </cell>
        </row>
        <row r="5531">
          <cell r="B5531" t="str">
            <v>Çankırı</v>
          </cell>
        </row>
        <row r="5532">
          <cell r="B5532" t="str">
            <v>Hakkâri</v>
          </cell>
        </row>
        <row r="5533">
          <cell r="B5533" t="str">
            <v>Hatay</v>
          </cell>
        </row>
        <row r="5534">
          <cell r="B5534" t="str">
            <v>Isparta</v>
          </cell>
        </row>
        <row r="5535">
          <cell r="B5535" t="str">
            <v>İzmir</v>
          </cell>
        </row>
        <row r="5536">
          <cell r="B5536" t="str">
            <v>Kastamonu</v>
          </cell>
        </row>
        <row r="5537">
          <cell r="B5537" t="str">
            <v>Bartın</v>
          </cell>
        </row>
        <row r="5538">
          <cell r="B5538" t="str">
            <v>Adana</v>
          </cell>
        </row>
        <row r="5539">
          <cell r="B5539" t="str">
            <v>Bursa</v>
          </cell>
        </row>
        <row r="5540">
          <cell r="B5540" t="str">
            <v>Çorum</v>
          </cell>
        </row>
        <row r="5541">
          <cell r="B5541" t="str">
            <v>Denizli</v>
          </cell>
        </row>
        <row r="5542">
          <cell r="B5542" t="str">
            <v>Diyarbakır</v>
          </cell>
        </row>
        <row r="5543">
          <cell r="B5543" t="str">
            <v>Erzincan</v>
          </cell>
        </row>
        <row r="5544">
          <cell r="B5544" t="str">
            <v>Giresun</v>
          </cell>
        </row>
        <row r="5545">
          <cell r="B5545" t="str">
            <v>Mersin</v>
          </cell>
        </row>
        <row r="5546">
          <cell r="B5546" t="str">
            <v>Kahramanmaraş</v>
          </cell>
        </row>
        <row r="5547">
          <cell r="B5547" t="str">
            <v>Sakarya</v>
          </cell>
        </row>
        <row r="5548">
          <cell r="B5548" t="str">
            <v>Van</v>
          </cell>
        </row>
        <row r="5549">
          <cell r="B5549" t="str">
            <v>Batman</v>
          </cell>
        </row>
        <row r="5550">
          <cell r="B5550" t="str">
            <v>Kırklareli</v>
          </cell>
        </row>
        <row r="5551">
          <cell r="B5551" t="str">
            <v>Nevşehir</v>
          </cell>
        </row>
        <row r="5552">
          <cell r="B5552" t="str">
            <v>Rize</v>
          </cell>
        </row>
        <row r="5553">
          <cell r="B5553" t="str">
            <v>Samsun</v>
          </cell>
        </row>
        <row r="5554">
          <cell r="B5554" t="str">
            <v>Şanlıurfa</v>
          </cell>
        </row>
        <row r="5555">
          <cell r="B5555" t="str">
            <v>Uşak</v>
          </cell>
        </row>
        <row r="5556">
          <cell r="B5556" t="str">
            <v>Iğdır</v>
          </cell>
        </row>
        <row r="5557">
          <cell r="B5557" t="str">
            <v>Düzce</v>
          </cell>
        </row>
        <row r="5558">
          <cell r="B5558" t="str">
            <v>Ağrı</v>
          </cell>
        </row>
        <row r="5559">
          <cell r="B5559" t="str">
            <v>Ankara</v>
          </cell>
        </row>
        <row r="5560">
          <cell r="B5560" t="str">
            <v>Antalya</v>
          </cell>
        </row>
        <row r="5561">
          <cell r="B5561" t="str">
            <v>Aydın</v>
          </cell>
        </row>
        <row r="5562">
          <cell r="B5562" t="str">
            <v>Bingöl</v>
          </cell>
        </row>
        <row r="5563">
          <cell r="B5563" t="str">
            <v>Elazığ</v>
          </cell>
        </row>
        <row r="5564">
          <cell r="B5564" t="str">
            <v>Eskişehir</v>
          </cell>
        </row>
        <row r="5565">
          <cell r="B5565" t="str">
            <v>Kars</v>
          </cell>
        </row>
        <row r="5566">
          <cell r="B5566" t="str">
            <v>Konya</v>
          </cell>
        </row>
        <row r="5567">
          <cell r="B5567" t="str">
            <v>Muğla</v>
          </cell>
        </row>
        <row r="5568">
          <cell r="B5568" t="str">
            <v>Niğde</v>
          </cell>
        </row>
        <row r="5569">
          <cell r="B5569" t="str">
            <v>Tekirdağ</v>
          </cell>
        </row>
        <row r="5570">
          <cell r="B5570" t="str">
            <v>Kilis</v>
          </cell>
        </row>
        <row r="5571">
          <cell r="B5571" t="str">
            <v>Tobago</v>
          </cell>
        </row>
        <row r="5572">
          <cell r="B5572" t="str">
            <v>Mayaro-Rio Claro</v>
          </cell>
        </row>
        <row r="5573">
          <cell r="B5573" t="str">
            <v>Penal-Debe</v>
          </cell>
        </row>
        <row r="5574">
          <cell r="B5574" t="str">
            <v>Siparia</v>
          </cell>
        </row>
        <row r="5575">
          <cell r="B5575" t="str">
            <v>Arima</v>
          </cell>
        </row>
        <row r="5576">
          <cell r="B5576" t="str">
            <v>Diego Martin</v>
          </cell>
        </row>
        <row r="5577">
          <cell r="B5577" t="str">
            <v>Point Fortin</v>
          </cell>
        </row>
        <row r="5578">
          <cell r="B5578" t="str">
            <v>Tunapuna-Piarco</v>
          </cell>
        </row>
        <row r="5579">
          <cell r="B5579" t="str">
            <v>Couva-Tabaquite-Talparo</v>
          </cell>
        </row>
        <row r="5580">
          <cell r="B5580" t="str">
            <v>Princes Town</v>
          </cell>
        </row>
        <row r="5581">
          <cell r="B5581" t="str">
            <v>San Juan-Laventille</v>
          </cell>
        </row>
        <row r="5582">
          <cell r="B5582" t="str">
            <v>Chaguanas</v>
          </cell>
        </row>
        <row r="5583">
          <cell r="B5583" t="str">
            <v>Sangre Grande</v>
          </cell>
        </row>
        <row r="5584">
          <cell r="B5584" t="str">
            <v>Port of Spain</v>
          </cell>
        </row>
        <row r="5585">
          <cell r="B5585" t="str">
            <v>San Fernando</v>
          </cell>
        </row>
        <row r="5586">
          <cell r="B5586" t="str">
            <v>Nukufetau</v>
          </cell>
        </row>
        <row r="5587">
          <cell r="B5587" t="str">
            <v>Nanumaga</v>
          </cell>
        </row>
        <row r="5588">
          <cell r="B5588" t="str">
            <v>Funafuti</v>
          </cell>
        </row>
        <row r="5589">
          <cell r="B5589" t="str">
            <v>Nanumea</v>
          </cell>
        </row>
        <row r="5590">
          <cell r="B5590" t="str">
            <v>Nui</v>
          </cell>
        </row>
        <row r="5591">
          <cell r="B5591" t="str">
            <v>Niutao</v>
          </cell>
        </row>
        <row r="5592">
          <cell r="B5592" t="str">
            <v>Vaitupu</v>
          </cell>
        </row>
        <row r="5593">
          <cell r="B5593" t="str">
            <v>Nukulaelae</v>
          </cell>
        </row>
        <row r="5594">
          <cell r="B5594" t="str">
            <v>Kinmen</v>
          </cell>
        </row>
        <row r="5595">
          <cell r="B5595" t="str">
            <v>Lienchiang</v>
          </cell>
        </row>
        <row r="5596">
          <cell r="B5596" t="str">
            <v>Taichung</v>
          </cell>
        </row>
        <row r="5597">
          <cell r="B5597" t="str">
            <v>Tainan</v>
          </cell>
        </row>
        <row r="5598">
          <cell r="B5598" t="str">
            <v>Taoyuan</v>
          </cell>
        </row>
        <row r="5599">
          <cell r="B5599" t="str">
            <v>New Taipei</v>
          </cell>
        </row>
        <row r="5600">
          <cell r="B5600" t="str">
            <v>Kaohsiung</v>
          </cell>
        </row>
        <row r="5601">
          <cell r="B5601" t="str">
            <v>Taitung</v>
          </cell>
        </row>
        <row r="5602">
          <cell r="B5602" t="str">
            <v>Chiayi</v>
          </cell>
        </row>
        <row r="5603">
          <cell r="B5603" t="str">
            <v>Chiayi</v>
          </cell>
        </row>
        <row r="5604">
          <cell r="B5604" t="str">
            <v>Hualien</v>
          </cell>
        </row>
        <row r="5605">
          <cell r="B5605" t="str">
            <v>Hsinchu</v>
          </cell>
        </row>
        <row r="5606">
          <cell r="B5606" t="str">
            <v>Penghu</v>
          </cell>
        </row>
        <row r="5607">
          <cell r="B5607" t="str">
            <v>Pingtung</v>
          </cell>
        </row>
        <row r="5608">
          <cell r="B5608" t="str">
            <v>Taipei</v>
          </cell>
        </row>
        <row r="5609">
          <cell r="B5609" t="str">
            <v>Changhua</v>
          </cell>
        </row>
        <row r="5610">
          <cell r="B5610" t="str">
            <v>Yilan</v>
          </cell>
        </row>
        <row r="5611">
          <cell r="B5611" t="str">
            <v>Yunlin</v>
          </cell>
        </row>
        <row r="5612">
          <cell r="B5612" t="str">
            <v>Nantou</v>
          </cell>
        </row>
        <row r="5613">
          <cell r="B5613" t="str">
            <v>Hsinchu</v>
          </cell>
        </row>
        <row r="5614">
          <cell r="B5614" t="str">
            <v>Miaoli</v>
          </cell>
        </row>
        <row r="5615">
          <cell r="B5615" t="str">
            <v>Keelung</v>
          </cell>
        </row>
        <row r="5616">
          <cell r="B5616" t="str">
            <v>Songwe</v>
          </cell>
        </row>
        <row r="5617">
          <cell r="B5617" t="str">
            <v>Songwe</v>
          </cell>
        </row>
        <row r="5618">
          <cell r="B5618" t="str">
            <v>Dar es Salaam</v>
          </cell>
        </row>
        <row r="5619">
          <cell r="B5619" t="str">
            <v>Iringa</v>
          </cell>
        </row>
        <row r="5620">
          <cell r="B5620" t="str">
            <v>Kagera</v>
          </cell>
        </row>
        <row r="5621">
          <cell r="B5621" t="str">
            <v>Zanzibar North</v>
          </cell>
        </row>
        <row r="5622">
          <cell r="B5622" t="str">
            <v>Kaskazini Unguja</v>
          </cell>
        </row>
        <row r="5623">
          <cell r="B5623" t="str">
            <v>Arusha</v>
          </cell>
        </row>
        <row r="5624">
          <cell r="B5624" t="str">
            <v>Lindi</v>
          </cell>
        </row>
        <row r="5625">
          <cell r="B5625" t="str">
            <v>Zanzibar West</v>
          </cell>
        </row>
        <row r="5626">
          <cell r="B5626" t="str">
            <v>Mjini Magharibi</v>
          </cell>
        </row>
        <row r="5627">
          <cell r="B5627" t="str">
            <v>Singida</v>
          </cell>
        </row>
        <row r="5628">
          <cell r="B5628" t="str">
            <v>Coast</v>
          </cell>
        </row>
        <row r="5629">
          <cell r="B5629" t="str">
            <v>Pwani</v>
          </cell>
        </row>
        <row r="5630">
          <cell r="B5630" t="str">
            <v>Tanga</v>
          </cell>
        </row>
        <row r="5631">
          <cell r="B5631" t="str">
            <v>Pemba South</v>
          </cell>
        </row>
        <row r="5632">
          <cell r="B5632" t="str">
            <v>Kusini Pemba</v>
          </cell>
        </row>
        <row r="5633">
          <cell r="B5633" t="str">
            <v>Mtwara</v>
          </cell>
        </row>
        <row r="5634">
          <cell r="B5634" t="str">
            <v>Zanzibar South</v>
          </cell>
        </row>
        <row r="5635">
          <cell r="B5635" t="str">
            <v>Kusini Unguja</v>
          </cell>
        </row>
        <row r="5636">
          <cell r="B5636" t="str">
            <v>Ruvuma</v>
          </cell>
        </row>
        <row r="5637">
          <cell r="B5637" t="str">
            <v>Tabora</v>
          </cell>
        </row>
        <row r="5638">
          <cell r="B5638" t="str">
            <v>Geita</v>
          </cell>
        </row>
        <row r="5639">
          <cell r="B5639" t="str">
            <v>Katavi</v>
          </cell>
        </row>
        <row r="5640">
          <cell r="B5640" t="str">
            <v>Njombe</v>
          </cell>
        </row>
        <row r="5641">
          <cell r="B5641" t="str">
            <v>Simiyu</v>
          </cell>
        </row>
        <row r="5642">
          <cell r="B5642" t="str">
            <v>Dodoma</v>
          </cell>
        </row>
        <row r="5643">
          <cell r="B5643" t="str">
            <v>Kigoma</v>
          </cell>
        </row>
        <row r="5644">
          <cell r="B5644" t="str">
            <v>Kilimanjaro</v>
          </cell>
        </row>
        <row r="5645">
          <cell r="B5645" t="str">
            <v>Morogoro</v>
          </cell>
        </row>
        <row r="5646">
          <cell r="B5646" t="str">
            <v>Mwanza</v>
          </cell>
        </row>
        <row r="5647">
          <cell r="B5647" t="str">
            <v>Mara</v>
          </cell>
        </row>
        <row r="5648">
          <cell r="B5648" t="str">
            <v>Shinyanga</v>
          </cell>
        </row>
        <row r="5649">
          <cell r="B5649" t="str">
            <v>Kaskazini Pemba</v>
          </cell>
        </row>
        <row r="5650">
          <cell r="B5650" t="str">
            <v>Pemba North</v>
          </cell>
        </row>
        <row r="5651">
          <cell r="B5651" t="str">
            <v>Mbeya</v>
          </cell>
        </row>
        <row r="5652">
          <cell r="B5652" t="str">
            <v>Rukwa</v>
          </cell>
        </row>
        <row r="5653">
          <cell r="B5653" t="str">
            <v>Manyara</v>
          </cell>
        </row>
        <row r="5654">
          <cell r="B5654" t="str">
            <v>Luhanska oblast</v>
          </cell>
        </row>
        <row r="5655">
          <cell r="B5655" t="str">
            <v>Zakarpatska oblast</v>
          </cell>
        </row>
        <row r="5656">
          <cell r="B5656" t="str">
            <v>Zaporizka oblast</v>
          </cell>
        </row>
        <row r="5657">
          <cell r="B5657" t="str">
            <v>Kyivska oblast</v>
          </cell>
        </row>
        <row r="5658">
          <cell r="B5658" t="str">
            <v>Kirovohradska oblast</v>
          </cell>
        </row>
        <row r="5659">
          <cell r="B5659" t="str">
            <v>Sumska oblast</v>
          </cell>
        </row>
        <row r="5660">
          <cell r="B5660" t="str">
            <v>Vinnytska oblast</v>
          </cell>
        </row>
        <row r="5661">
          <cell r="B5661" t="str">
            <v>Kharkivska oblast</v>
          </cell>
        </row>
        <row r="5662">
          <cell r="B5662" t="str">
            <v>Chernihivska oblast</v>
          </cell>
        </row>
        <row r="5663">
          <cell r="B5663" t="str">
            <v>Dnipropetrovska oblast</v>
          </cell>
        </row>
        <row r="5664">
          <cell r="B5664" t="str">
            <v>Mykolaivska oblast</v>
          </cell>
        </row>
        <row r="5665">
          <cell r="B5665" t="str">
            <v>Rivnenska oblast</v>
          </cell>
        </row>
        <row r="5666">
          <cell r="B5666" t="str">
            <v>Cherkaska oblast</v>
          </cell>
        </row>
        <row r="5667">
          <cell r="B5667" t="str">
            <v>Ivano-Frankivska oblast</v>
          </cell>
        </row>
        <row r="5668">
          <cell r="B5668" t="str">
            <v>Odeska oblast</v>
          </cell>
        </row>
        <row r="5669">
          <cell r="B5669" t="str">
            <v>Chernivetska oblast</v>
          </cell>
        </row>
        <row r="5670">
          <cell r="B5670" t="str">
            <v>Sevastopol</v>
          </cell>
        </row>
        <row r="5671">
          <cell r="B5671" t="str">
            <v>Poltavska oblast</v>
          </cell>
        </row>
        <row r="5672">
          <cell r="B5672" t="str">
            <v>Donetska oblast</v>
          </cell>
        </row>
        <row r="5673">
          <cell r="B5673" t="str">
            <v>Avtonomna Respublika Krym</v>
          </cell>
        </row>
        <row r="5674">
          <cell r="B5674" t="str">
            <v>Lvivska oblast</v>
          </cell>
        </row>
        <row r="5675">
          <cell r="B5675" t="str">
            <v>Zhytomyrska oblast</v>
          </cell>
        </row>
        <row r="5676">
          <cell r="B5676" t="str">
            <v>Kyiv</v>
          </cell>
        </row>
        <row r="5677">
          <cell r="B5677" t="str">
            <v>Khmelnytska oblast</v>
          </cell>
        </row>
        <row r="5678">
          <cell r="B5678" t="str">
            <v>Volynska oblast</v>
          </cell>
        </row>
        <row r="5679">
          <cell r="B5679" t="str">
            <v>Ternopilska oblast</v>
          </cell>
        </row>
        <row r="5680">
          <cell r="B5680" t="str">
            <v>Khersonska oblast</v>
          </cell>
        </row>
        <row r="5681">
          <cell r="B5681" t="str">
            <v>Western</v>
          </cell>
        </row>
        <row r="5682">
          <cell r="B5682" t="str">
            <v>Kabale</v>
          </cell>
        </row>
        <row r="5683">
          <cell r="B5683" t="str">
            <v>Kagadi</v>
          </cell>
        </row>
        <row r="5684">
          <cell r="B5684" t="str">
            <v>Kakumiro</v>
          </cell>
        </row>
        <row r="5685">
          <cell r="B5685" t="str">
            <v>Rubanda</v>
          </cell>
        </row>
        <row r="5686">
          <cell r="B5686" t="str">
            <v>Bunyangabu</v>
          </cell>
        </row>
        <row r="5687">
          <cell r="B5687" t="str">
            <v>Rukiga</v>
          </cell>
        </row>
        <row r="5688">
          <cell r="B5688" t="str">
            <v>Buhweju</v>
          </cell>
        </row>
        <row r="5689">
          <cell r="B5689" t="str">
            <v>Kikuube</v>
          </cell>
        </row>
        <row r="5690">
          <cell r="B5690" t="str">
            <v>Kiryandongo</v>
          </cell>
        </row>
        <row r="5691">
          <cell r="B5691" t="str">
            <v>Kyegegwa</v>
          </cell>
        </row>
        <row r="5692">
          <cell r="B5692" t="str">
            <v>Mitooma</v>
          </cell>
        </row>
        <row r="5693">
          <cell r="B5693" t="str">
            <v>Ntoroko</v>
          </cell>
        </row>
        <row r="5694">
          <cell r="B5694" t="str">
            <v>Rubirizi</v>
          </cell>
        </row>
        <row r="5695">
          <cell r="B5695" t="str">
            <v>Sheema</v>
          </cell>
        </row>
        <row r="5696">
          <cell r="B5696" t="str">
            <v>Bundibugyo</v>
          </cell>
        </row>
        <row r="5697">
          <cell r="B5697" t="str">
            <v>Hoima</v>
          </cell>
        </row>
        <row r="5698">
          <cell r="B5698" t="str">
            <v>Kyenjojo</v>
          </cell>
        </row>
        <row r="5699">
          <cell r="B5699" t="str">
            <v>Kiruhura</v>
          </cell>
        </row>
        <row r="5700">
          <cell r="B5700" t="str">
            <v>Ntungamo</v>
          </cell>
        </row>
        <row r="5701">
          <cell r="B5701" t="str">
            <v>Kamwenge</v>
          </cell>
        </row>
        <row r="5702">
          <cell r="B5702" t="str">
            <v>Buliisa</v>
          </cell>
        </row>
        <row r="5703">
          <cell r="B5703" t="str">
            <v>Kanungu</v>
          </cell>
        </row>
        <row r="5704">
          <cell r="B5704" t="str">
            <v>Ibanda</v>
          </cell>
        </row>
        <row r="5705">
          <cell r="B5705" t="str">
            <v>Isingiro</v>
          </cell>
        </row>
        <row r="5706">
          <cell r="B5706" t="str">
            <v>Kabarole</v>
          </cell>
        </row>
        <row r="5707">
          <cell r="B5707" t="str">
            <v>Kibaale</v>
          </cell>
        </row>
        <row r="5708">
          <cell r="B5708" t="str">
            <v>Masindi</v>
          </cell>
        </row>
        <row r="5709">
          <cell r="B5709" t="str">
            <v>Rukungiri</v>
          </cell>
        </row>
        <row r="5710">
          <cell r="B5710" t="str">
            <v>Bushenyi</v>
          </cell>
        </row>
        <row r="5711">
          <cell r="B5711" t="str">
            <v>Kasese</v>
          </cell>
        </row>
        <row r="5712">
          <cell r="B5712" t="str">
            <v>Kisoro</v>
          </cell>
        </row>
        <row r="5713">
          <cell r="B5713" t="str">
            <v>Mbarara</v>
          </cell>
        </row>
        <row r="5714">
          <cell r="B5714" t="str">
            <v>Central</v>
          </cell>
        </row>
        <row r="5715">
          <cell r="B5715" t="str">
            <v>Mpigi</v>
          </cell>
        </row>
        <row r="5716">
          <cell r="B5716" t="str">
            <v>Kalungu</v>
          </cell>
        </row>
        <row r="5717">
          <cell r="B5717" t="str">
            <v>Kyotera</v>
          </cell>
        </row>
        <row r="5718">
          <cell r="B5718" t="str">
            <v>Kyankwanzi</v>
          </cell>
        </row>
        <row r="5719">
          <cell r="B5719" t="str">
            <v>Lwengo</v>
          </cell>
        </row>
        <row r="5720">
          <cell r="B5720" t="str">
            <v>Kasanda</v>
          </cell>
        </row>
        <row r="5721">
          <cell r="B5721" t="str">
            <v>Luwero</v>
          </cell>
        </row>
        <row r="5722">
          <cell r="B5722" t="str">
            <v>Mubende</v>
          </cell>
        </row>
        <row r="5723">
          <cell r="B5723" t="str">
            <v>Kampala</v>
          </cell>
        </row>
        <row r="5724">
          <cell r="B5724" t="str">
            <v>Nakasongola</v>
          </cell>
        </row>
        <row r="5725">
          <cell r="B5725" t="str">
            <v>Rakai</v>
          </cell>
        </row>
        <row r="5726">
          <cell r="B5726" t="str">
            <v>Kayunga</v>
          </cell>
        </row>
        <row r="5727">
          <cell r="B5727" t="str">
            <v>Wakiso</v>
          </cell>
        </row>
        <row r="5728">
          <cell r="B5728" t="str">
            <v>Masaka</v>
          </cell>
        </row>
        <row r="5729">
          <cell r="B5729" t="str">
            <v>Mityana</v>
          </cell>
        </row>
        <row r="5730">
          <cell r="B5730" t="str">
            <v>Mukono</v>
          </cell>
        </row>
        <row r="5731">
          <cell r="B5731" t="str">
            <v>Sembabule</v>
          </cell>
        </row>
        <row r="5732">
          <cell r="B5732" t="str">
            <v>Lyantonde</v>
          </cell>
        </row>
        <row r="5733">
          <cell r="B5733" t="str">
            <v>Kiboga</v>
          </cell>
        </row>
        <row r="5734">
          <cell r="B5734" t="str">
            <v>Nakaseke</v>
          </cell>
        </row>
        <row r="5735">
          <cell r="B5735" t="str">
            <v>Buikwe</v>
          </cell>
        </row>
        <row r="5736">
          <cell r="B5736" t="str">
            <v>Bukomansibi</v>
          </cell>
        </row>
        <row r="5737">
          <cell r="B5737" t="str">
            <v>Butambala</v>
          </cell>
        </row>
        <row r="5738">
          <cell r="B5738" t="str">
            <v>Buvuma</v>
          </cell>
        </row>
        <row r="5739">
          <cell r="B5739" t="str">
            <v>Gomba</v>
          </cell>
        </row>
        <row r="5740">
          <cell r="B5740" t="str">
            <v>Kalangala</v>
          </cell>
        </row>
        <row r="5741">
          <cell r="B5741" t="str">
            <v>Eastern</v>
          </cell>
        </row>
        <row r="5742">
          <cell r="B5742" t="str">
            <v>Jinja</v>
          </cell>
        </row>
        <row r="5743">
          <cell r="B5743" t="str">
            <v>Mbale</v>
          </cell>
        </row>
        <row r="5744">
          <cell r="B5744" t="str">
            <v>Tororo</v>
          </cell>
        </row>
        <row r="5745">
          <cell r="B5745" t="str">
            <v>Butebo</v>
          </cell>
        </row>
        <row r="5746">
          <cell r="B5746" t="str">
            <v>Namisindwa</v>
          </cell>
        </row>
        <row r="5747">
          <cell r="B5747" t="str">
            <v>Manafwa</v>
          </cell>
        </row>
        <row r="5748">
          <cell r="B5748" t="str">
            <v>Namutumba</v>
          </cell>
        </row>
        <row r="5749">
          <cell r="B5749" t="str">
            <v>Bulambuli</v>
          </cell>
        </row>
        <row r="5750">
          <cell r="B5750" t="str">
            <v>Buyende</v>
          </cell>
        </row>
        <row r="5751">
          <cell r="B5751" t="str">
            <v>Kibuku</v>
          </cell>
        </row>
        <row r="5752">
          <cell r="B5752" t="str">
            <v>Kween</v>
          </cell>
        </row>
        <row r="5753">
          <cell r="B5753" t="str">
            <v>Luuka</v>
          </cell>
        </row>
        <row r="5754">
          <cell r="B5754" t="str">
            <v>Namayingo</v>
          </cell>
        </row>
        <row r="5755">
          <cell r="B5755" t="str">
            <v>Ngora</v>
          </cell>
        </row>
        <row r="5756">
          <cell r="B5756" t="str">
            <v>Serere</v>
          </cell>
        </row>
        <row r="5757">
          <cell r="B5757" t="str">
            <v>Bugweri</v>
          </cell>
        </row>
        <row r="5758">
          <cell r="B5758" t="str">
            <v>Kapelebyong</v>
          </cell>
        </row>
        <row r="5759">
          <cell r="B5759" t="str">
            <v>Pallisa</v>
          </cell>
        </row>
        <row r="5760">
          <cell r="B5760" t="str">
            <v>Busia</v>
          </cell>
        </row>
        <row r="5761">
          <cell r="B5761" t="str">
            <v>Katakwi</v>
          </cell>
        </row>
        <row r="5762">
          <cell r="B5762" t="str">
            <v>Kamuli</v>
          </cell>
        </row>
        <row r="5763">
          <cell r="B5763" t="str">
            <v>Kumi</v>
          </cell>
        </row>
        <row r="5764">
          <cell r="B5764" t="str">
            <v>Kaliro</v>
          </cell>
        </row>
        <row r="5765">
          <cell r="B5765" t="str">
            <v>Iganga</v>
          </cell>
        </row>
        <row r="5766">
          <cell r="B5766" t="str">
            <v>Kapchorwa</v>
          </cell>
        </row>
        <row r="5767">
          <cell r="B5767" t="str">
            <v>Kaberamaido</v>
          </cell>
        </row>
        <row r="5768">
          <cell r="B5768" t="str">
            <v>Mayuge</v>
          </cell>
        </row>
        <row r="5769">
          <cell r="B5769" t="str">
            <v>Sironko</v>
          </cell>
        </row>
        <row r="5770">
          <cell r="B5770" t="str">
            <v>Bududa</v>
          </cell>
        </row>
        <row r="5771">
          <cell r="B5771" t="str">
            <v>Bukedea</v>
          </cell>
        </row>
        <row r="5772">
          <cell r="B5772" t="str">
            <v>Butaleja</v>
          </cell>
        </row>
        <row r="5773">
          <cell r="B5773" t="str">
            <v>Amuria</v>
          </cell>
        </row>
        <row r="5774">
          <cell r="B5774" t="str">
            <v>Bukwa</v>
          </cell>
        </row>
        <row r="5775">
          <cell r="B5775" t="str">
            <v>Bugiri</v>
          </cell>
        </row>
        <row r="5776">
          <cell r="B5776" t="str">
            <v>Soroti</v>
          </cell>
        </row>
        <row r="5777">
          <cell r="B5777" t="str">
            <v>Budaka</v>
          </cell>
        </row>
        <row r="5778">
          <cell r="B5778" t="str">
            <v>Northern</v>
          </cell>
        </row>
        <row r="5779">
          <cell r="B5779" t="str">
            <v>Gulu</v>
          </cell>
        </row>
        <row r="5780">
          <cell r="B5780" t="str">
            <v>Pader</v>
          </cell>
        </row>
        <row r="5781">
          <cell r="B5781" t="str">
            <v>Koboko</v>
          </cell>
        </row>
        <row r="5782">
          <cell r="B5782" t="str">
            <v>Pakwach</v>
          </cell>
        </row>
        <row r="5783">
          <cell r="B5783" t="str">
            <v>Agago</v>
          </cell>
        </row>
        <row r="5784">
          <cell r="B5784" t="str">
            <v>Alebtong</v>
          </cell>
        </row>
        <row r="5785">
          <cell r="B5785" t="str">
            <v>Amudat</v>
          </cell>
        </row>
        <row r="5786">
          <cell r="B5786" t="str">
            <v>Kole</v>
          </cell>
        </row>
        <row r="5787">
          <cell r="B5787" t="str">
            <v>Lamwo</v>
          </cell>
        </row>
        <row r="5788">
          <cell r="B5788" t="str">
            <v>Napak</v>
          </cell>
        </row>
        <row r="5789">
          <cell r="B5789" t="str">
            <v>Nwoya</v>
          </cell>
        </row>
        <row r="5790">
          <cell r="B5790" t="str">
            <v>Otuke</v>
          </cell>
        </row>
        <row r="5791">
          <cell r="B5791" t="str">
            <v>Zombo</v>
          </cell>
        </row>
        <row r="5792">
          <cell r="B5792" t="str">
            <v>Kwania</v>
          </cell>
        </row>
        <row r="5793">
          <cell r="B5793" t="str">
            <v>Nabilatuk</v>
          </cell>
        </row>
        <row r="5794">
          <cell r="B5794" t="str">
            <v>Kotido</v>
          </cell>
        </row>
        <row r="5795">
          <cell r="B5795" t="str">
            <v>Moyo</v>
          </cell>
        </row>
        <row r="5796">
          <cell r="B5796" t="str">
            <v>Nebbi</v>
          </cell>
        </row>
        <row r="5797">
          <cell r="B5797" t="str">
            <v>Yumbe</v>
          </cell>
        </row>
        <row r="5798">
          <cell r="B5798" t="str">
            <v>Kaabong</v>
          </cell>
        </row>
        <row r="5799">
          <cell r="B5799" t="str">
            <v>Omoro</v>
          </cell>
        </row>
        <row r="5800">
          <cell r="B5800" t="str">
            <v>Adjumani</v>
          </cell>
        </row>
        <row r="5801">
          <cell r="B5801" t="str">
            <v>Moroto</v>
          </cell>
        </row>
        <row r="5802">
          <cell r="B5802" t="str">
            <v>Abim</v>
          </cell>
        </row>
        <row r="5803">
          <cell r="B5803" t="str">
            <v>Amolatar</v>
          </cell>
        </row>
        <row r="5804">
          <cell r="B5804" t="str">
            <v>Dokolo</v>
          </cell>
        </row>
        <row r="5805">
          <cell r="B5805" t="str">
            <v>Amuru</v>
          </cell>
        </row>
        <row r="5806">
          <cell r="B5806" t="str">
            <v>Maracha</v>
          </cell>
        </row>
        <row r="5807">
          <cell r="B5807" t="str">
            <v>Kitgum</v>
          </cell>
        </row>
        <row r="5808">
          <cell r="B5808" t="str">
            <v>Lira</v>
          </cell>
        </row>
        <row r="5809">
          <cell r="B5809" t="str">
            <v>Oyam</v>
          </cell>
        </row>
        <row r="5810">
          <cell r="B5810" t="str">
            <v>Apac</v>
          </cell>
        </row>
        <row r="5811">
          <cell r="B5811" t="str">
            <v>Arua</v>
          </cell>
        </row>
        <row r="5812">
          <cell r="B5812" t="str">
            <v>Nakapiripirit</v>
          </cell>
        </row>
        <row r="5813">
          <cell r="B5813" t="str">
            <v>Midway Islands</v>
          </cell>
        </row>
        <row r="5814">
          <cell r="B5814" t="str">
            <v>Howland Island</v>
          </cell>
        </row>
        <row r="5815">
          <cell r="B5815" t="str">
            <v>Jarvis Island</v>
          </cell>
        </row>
        <row r="5816">
          <cell r="B5816" t="str">
            <v>Wake Island</v>
          </cell>
        </row>
        <row r="5817">
          <cell r="B5817" t="str">
            <v>Kingman Reef</v>
          </cell>
        </row>
        <row r="5818">
          <cell r="B5818" t="str">
            <v>Navassa Island</v>
          </cell>
        </row>
        <row r="5819">
          <cell r="B5819" t="str">
            <v>Johnston Atoll</v>
          </cell>
        </row>
        <row r="5820">
          <cell r="B5820" t="str">
            <v>Baker Island</v>
          </cell>
        </row>
        <row r="5821">
          <cell r="B5821" t="str">
            <v>Palmyra Atoll</v>
          </cell>
        </row>
        <row r="5822">
          <cell r="B5822" t="str">
            <v>American Samoa (see also separate country code entry under AS)</v>
          </cell>
        </row>
        <row r="5823">
          <cell r="B5823" t="str">
            <v>Georgia</v>
          </cell>
        </row>
        <row r="5824">
          <cell r="B5824" t="str">
            <v>Kansas</v>
          </cell>
        </row>
        <row r="5825">
          <cell r="B5825" t="str">
            <v>Minnesota</v>
          </cell>
        </row>
        <row r="5826">
          <cell r="B5826" t="str">
            <v>Texas</v>
          </cell>
        </row>
        <row r="5827">
          <cell r="B5827" t="str">
            <v>United States Minor Outlying Islands (see also separate country code entry under UM)</v>
          </cell>
        </row>
        <row r="5828">
          <cell r="B5828" t="str">
            <v>Alaska</v>
          </cell>
        </row>
        <row r="5829">
          <cell r="B5829" t="str">
            <v>Alabama</v>
          </cell>
        </row>
        <row r="5830">
          <cell r="B5830" t="str">
            <v>Colorado</v>
          </cell>
        </row>
        <row r="5831">
          <cell r="B5831" t="str">
            <v>Kentucky</v>
          </cell>
        </row>
        <row r="5832">
          <cell r="B5832" t="str">
            <v>Northern Mariana Islands (see also separate country code entry under MP)</v>
          </cell>
        </row>
        <row r="5833">
          <cell r="B5833" t="str">
            <v>New York</v>
          </cell>
        </row>
        <row r="5834">
          <cell r="B5834" t="str">
            <v>Rhode Island</v>
          </cell>
        </row>
        <row r="5835">
          <cell r="B5835" t="str">
            <v>South Carolina</v>
          </cell>
        </row>
        <row r="5836">
          <cell r="B5836" t="str">
            <v>South Dakota</v>
          </cell>
        </row>
        <row r="5837">
          <cell r="B5837" t="str">
            <v>Washington</v>
          </cell>
        </row>
        <row r="5838">
          <cell r="B5838" t="str">
            <v>District of Columbia</v>
          </cell>
        </row>
        <row r="5839">
          <cell r="B5839" t="str">
            <v>Guam (see also separate country code entry under GU)</v>
          </cell>
        </row>
        <row r="5840">
          <cell r="B5840" t="str">
            <v>Iowa</v>
          </cell>
        </row>
        <row r="5841">
          <cell r="B5841" t="str">
            <v>Ohio</v>
          </cell>
        </row>
        <row r="5842">
          <cell r="B5842" t="str">
            <v>Oregon</v>
          </cell>
        </row>
        <row r="5843">
          <cell r="B5843" t="str">
            <v>California</v>
          </cell>
        </row>
        <row r="5844">
          <cell r="B5844" t="str">
            <v>Delaware</v>
          </cell>
        </row>
        <row r="5845">
          <cell r="B5845" t="str">
            <v>Hawaii</v>
          </cell>
        </row>
        <row r="5846">
          <cell r="B5846" t="str">
            <v>Massachusetts</v>
          </cell>
        </row>
        <row r="5847">
          <cell r="B5847" t="str">
            <v>Montana</v>
          </cell>
        </row>
        <row r="5848">
          <cell r="B5848" t="str">
            <v>North Carolina</v>
          </cell>
        </row>
        <row r="5849">
          <cell r="B5849" t="str">
            <v>Nebraska</v>
          </cell>
        </row>
        <row r="5850">
          <cell r="B5850" t="str">
            <v>New Jersey</v>
          </cell>
        </row>
        <row r="5851">
          <cell r="B5851" t="str">
            <v>Virgin Islands, U.S. (see also separate country code entry under VI)</v>
          </cell>
        </row>
        <row r="5852">
          <cell r="B5852" t="str">
            <v>Connecticut</v>
          </cell>
        </row>
        <row r="5853">
          <cell r="B5853" t="str">
            <v>Florida</v>
          </cell>
        </row>
        <row r="5854">
          <cell r="B5854" t="str">
            <v>Indiana</v>
          </cell>
        </row>
        <row r="5855">
          <cell r="B5855" t="str">
            <v>Oklahoma</v>
          </cell>
        </row>
        <row r="5856">
          <cell r="B5856" t="str">
            <v>Utah</v>
          </cell>
        </row>
        <row r="5857">
          <cell r="B5857" t="str">
            <v>Wisconsin</v>
          </cell>
        </row>
        <row r="5858">
          <cell r="B5858" t="str">
            <v>West Virginia</v>
          </cell>
        </row>
        <row r="5859">
          <cell r="B5859" t="str">
            <v>Idaho</v>
          </cell>
        </row>
        <row r="5860">
          <cell r="B5860" t="str">
            <v>Illinois</v>
          </cell>
        </row>
        <row r="5861">
          <cell r="B5861" t="str">
            <v>Maryland</v>
          </cell>
        </row>
        <row r="5862">
          <cell r="B5862" t="str">
            <v>Maine</v>
          </cell>
        </row>
        <row r="5863">
          <cell r="B5863" t="str">
            <v>Missouri</v>
          </cell>
        </row>
        <row r="5864">
          <cell r="B5864" t="str">
            <v>Mississippi</v>
          </cell>
        </row>
        <row r="5865">
          <cell r="B5865" t="str">
            <v>New Mexico</v>
          </cell>
        </row>
        <row r="5866">
          <cell r="B5866" t="str">
            <v>Pennsylvania</v>
          </cell>
        </row>
        <row r="5867">
          <cell r="B5867" t="str">
            <v>Vermont</v>
          </cell>
        </row>
        <row r="5868">
          <cell r="B5868" t="str">
            <v>Wyoming</v>
          </cell>
        </row>
        <row r="5869">
          <cell r="B5869" t="str">
            <v>Arizona</v>
          </cell>
        </row>
        <row r="5870">
          <cell r="B5870" t="str">
            <v>Louisiana</v>
          </cell>
        </row>
        <row r="5871">
          <cell r="B5871" t="str">
            <v>North Dakota</v>
          </cell>
        </row>
        <row r="5872">
          <cell r="B5872" t="str">
            <v>New Hampshire</v>
          </cell>
        </row>
        <row r="5873">
          <cell r="B5873" t="str">
            <v>Nevada</v>
          </cell>
        </row>
        <row r="5874">
          <cell r="B5874" t="str">
            <v>Virginia</v>
          </cell>
        </row>
        <row r="5875">
          <cell r="B5875" t="str">
            <v>Arkansas</v>
          </cell>
        </row>
        <row r="5876">
          <cell r="B5876" t="str">
            <v>Michigan</v>
          </cell>
        </row>
        <row r="5877">
          <cell r="B5877" t="str">
            <v>Puerto Rico (see also separate country code entry under PR)</v>
          </cell>
        </row>
        <row r="5878">
          <cell r="B5878" t="str">
            <v>Tennessee</v>
          </cell>
        </row>
        <row r="5879">
          <cell r="B5879" t="str">
            <v>Colonia</v>
          </cell>
        </row>
        <row r="5880">
          <cell r="B5880" t="str">
            <v>Lavalleja</v>
          </cell>
        </row>
        <row r="5881">
          <cell r="B5881" t="str">
            <v>Río Negro</v>
          </cell>
        </row>
        <row r="5882">
          <cell r="B5882" t="str">
            <v>Salto</v>
          </cell>
        </row>
        <row r="5883">
          <cell r="B5883" t="str">
            <v>Durazno</v>
          </cell>
        </row>
        <row r="5884">
          <cell r="B5884" t="str">
            <v>Florida</v>
          </cell>
        </row>
        <row r="5885">
          <cell r="B5885" t="str">
            <v>Flores</v>
          </cell>
        </row>
        <row r="5886">
          <cell r="B5886" t="str">
            <v>Rivera</v>
          </cell>
        </row>
        <row r="5887">
          <cell r="B5887" t="str">
            <v>Cerro Largo</v>
          </cell>
        </row>
        <row r="5888">
          <cell r="B5888" t="str">
            <v>Maldonado</v>
          </cell>
        </row>
        <row r="5889">
          <cell r="B5889" t="str">
            <v>Rocha</v>
          </cell>
        </row>
        <row r="5890">
          <cell r="B5890" t="str">
            <v>Tacuarembó</v>
          </cell>
        </row>
        <row r="5891">
          <cell r="B5891" t="str">
            <v>San José</v>
          </cell>
        </row>
        <row r="5892">
          <cell r="B5892" t="str">
            <v>Artigas</v>
          </cell>
        </row>
        <row r="5893">
          <cell r="B5893" t="str">
            <v>Paysandú</v>
          </cell>
        </row>
        <row r="5894">
          <cell r="B5894" t="str">
            <v>Soriano</v>
          </cell>
        </row>
        <row r="5895">
          <cell r="B5895" t="str">
            <v>Canelones</v>
          </cell>
        </row>
        <row r="5896">
          <cell r="B5896" t="str">
            <v>Montevideo</v>
          </cell>
        </row>
        <row r="5897">
          <cell r="B5897" t="str">
            <v>Treinta y Tres</v>
          </cell>
        </row>
        <row r="5898">
          <cell r="B5898" t="str">
            <v>Jizzax</v>
          </cell>
        </row>
        <row r="5899">
          <cell r="B5899" t="str">
            <v>Namangan</v>
          </cell>
        </row>
        <row r="5900">
          <cell r="B5900" t="str">
            <v>Farg‘ona</v>
          </cell>
        </row>
        <row r="5901">
          <cell r="B5901" t="str">
            <v>Qashqadaryo</v>
          </cell>
        </row>
        <row r="5902">
          <cell r="B5902" t="str">
            <v>Andijon</v>
          </cell>
        </row>
        <row r="5903">
          <cell r="B5903" t="str">
            <v>Qoraqalpog‘iston Respublikasi</v>
          </cell>
        </row>
        <row r="5904">
          <cell r="B5904" t="str">
            <v>Samarqand</v>
          </cell>
        </row>
        <row r="5905">
          <cell r="B5905" t="str">
            <v>Sirdaryo</v>
          </cell>
        </row>
        <row r="5906">
          <cell r="B5906" t="str">
            <v>Surxondaryo</v>
          </cell>
        </row>
        <row r="5907">
          <cell r="B5907" t="str">
            <v>Xorazm</v>
          </cell>
        </row>
        <row r="5908">
          <cell r="B5908" t="str">
            <v>Toshkent</v>
          </cell>
        </row>
        <row r="5909">
          <cell r="B5909" t="str">
            <v>Toshkent</v>
          </cell>
        </row>
        <row r="5910">
          <cell r="B5910" t="str">
            <v>Buxoro</v>
          </cell>
        </row>
        <row r="5911">
          <cell r="B5911" t="str">
            <v>Navoiy</v>
          </cell>
        </row>
        <row r="5912">
          <cell r="B5912" t="str">
            <v>Charlotte</v>
          </cell>
        </row>
        <row r="5913">
          <cell r="B5913" t="str">
            <v>Grenadines</v>
          </cell>
        </row>
        <row r="5914">
          <cell r="B5914" t="str">
            <v>Saint Andrew</v>
          </cell>
        </row>
        <row r="5915">
          <cell r="B5915" t="str">
            <v>Saint Patrick</v>
          </cell>
        </row>
        <row r="5916">
          <cell r="B5916" t="str">
            <v>Saint David</v>
          </cell>
        </row>
        <row r="5917">
          <cell r="B5917" t="str">
            <v>Saint George</v>
          </cell>
        </row>
        <row r="5918">
          <cell r="B5918" t="str">
            <v>Aragua</v>
          </cell>
        </row>
        <row r="5919">
          <cell r="B5919" t="str">
            <v>Portuguesa</v>
          </cell>
        </row>
        <row r="5920">
          <cell r="B5920" t="str">
            <v>Táchira</v>
          </cell>
        </row>
        <row r="5921">
          <cell r="B5921" t="str">
            <v>Bolívar</v>
          </cell>
        </row>
        <row r="5922">
          <cell r="B5922" t="str">
            <v>Cojedes</v>
          </cell>
        </row>
        <row r="5923">
          <cell r="B5923" t="str">
            <v>Falcón</v>
          </cell>
        </row>
        <row r="5924">
          <cell r="B5924" t="str">
            <v>Amazonas</v>
          </cell>
        </row>
        <row r="5925">
          <cell r="B5925" t="str">
            <v>Guárico</v>
          </cell>
        </row>
        <row r="5926">
          <cell r="B5926" t="str">
            <v>Lara</v>
          </cell>
        </row>
        <row r="5927">
          <cell r="B5927" t="str">
            <v>Nueva Esparta</v>
          </cell>
        </row>
        <row r="5928">
          <cell r="B5928" t="str">
            <v>Yaracuy</v>
          </cell>
        </row>
        <row r="5929">
          <cell r="B5929" t="str">
            <v>Apure</v>
          </cell>
        </row>
        <row r="5930">
          <cell r="B5930" t="str">
            <v>Delta Amacuro</v>
          </cell>
        </row>
        <row r="5931">
          <cell r="B5931" t="str">
            <v>Distrito Capital</v>
          </cell>
        </row>
        <row r="5932">
          <cell r="B5932" t="str">
            <v>Anzoátegui</v>
          </cell>
        </row>
        <row r="5933">
          <cell r="B5933" t="str">
            <v>Mérida</v>
          </cell>
        </row>
        <row r="5934">
          <cell r="B5934" t="str">
            <v>Monagas</v>
          </cell>
        </row>
        <row r="5935">
          <cell r="B5935" t="str">
            <v>Sucre</v>
          </cell>
        </row>
        <row r="5936">
          <cell r="B5936" t="str">
            <v>Trujillo</v>
          </cell>
        </row>
        <row r="5937">
          <cell r="B5937" t="str">
            <v>Dependencias Federales</v>
          </cell>
        </row>
        <row r="5938">
          <cell r="B5938" t="str">
            <v>Vargas</v>
          </cell>
        </row>
        <row r="5939">
          <cell r="B5939" t="str">
            <v>Barinas</v>
          </cell>
        </row>
        <row r="5940">
          <cell r="B5940" t="str">
            <v>Miranda</v>
          </cell>
        </row>
        <row r="5941">
          <cell r="B5941" t="str">
            <v>Carabobo</v>
          </cell>
        </row>
        <row r="5942">
          <cell r="B5942" t="str">
            <v>Zulia</v>
          </cell>
        </row>
        <row r="5943">
          <cell r="B5943" t="str">
            <v>Yên Bái</v>
          </cell>
        </row>
        <row r="5944">
          <cell r="B5944" t="str">
            <v>Ninh Bình</v>
          </cell>
        </row>
        <row r="5945">
          <cell r="B5945" t="str">
            <v>Nghệ An</v>
          </cell>
        </row>
        <row r="5946">
          <cell r="B5946" t="str">
            <v>Trà Vinh</v>
          </cell>
        </row>
        <row r="5947">
          <cell r="B5947" t="str">
            <v>Hà Nam</v>
          </cell>
        </row>
        <row r="5948">
          <cell r="B5948" t="str">
            <v>Thái Nguyên</v>
          </cell>
        </row>
        <row r="5949">
          <cell r="B5949" t="str">
            <v>Phú Yên</v>
          </cell>
        </row>
        <row r="5950">
          <cell r="B5950" t="str">
            <v>Ninh Thuận</v>
          </cell>
        </row>
        <row r="5951">
          <cell r="B5951" t="str">
            <v>Sóc Trăng</v>
          </cell>
        </row>
        <row r="5952">
          <cell r="B5952" t="str">
            <v>Bắc Giang</v>
          </cell>
        </row>
        <row r="5953">
          <cell r="B5953" t="str">
            <v>Bắc Ninh</v>
          </cell>
        </row>
        <row r="5954">
          <cell r="B5954" t="str">
            <v>Bình Phước</v>
          </cell>
        </row>
        <row r="5955">
          <cell r="B5955" t="str">
            <v>Hậu Giang</v>
          </cell>
        </row>
        <row r="5956">
          <cell r="B5956" t="str">
            <v>Lào Cai</v>
          </cell>
        </row>
        <row r="5957">
          <cell r="B5957" t="str">
            <v>Quảng Ninh</v>
          </cell>
        </row>
        <row r="5958">
          <cell r="B5958" t="str">
            <v>Thái Bình</v>
          </cell>
        </row>
        <row r="5959">
          <cell r="B5959" t="str">
            <v>Quảng Ngãi</v>
          </cell>
        </row>
        <row r="5960">
          <cell r="B5960" t="str">
            <v>Hưng Yên</v>
          </cell>
        </row>
        <row r="5961">
          <cell r="B5961" t="str">
            <v>Phú Thọ</v>
          </cell>
        </row>
        <row r="5962">
          <cell r="B5962" t="str">
            <v>Hà Tĩnh</v>
          </cell>
        </row>
        <row r="5963">
          <cell r="B5963" t="str">
            <v>Thừa Thiên-Huế</v>
          </cell>
        </row>
        <row r="5964">
          <cell r="B5964" t="str">
            <v>Đắk Lắk</v>
          </cell>
        </row>
        <row r="5965">
          <cell r="B5965" t="str">
            <v>Khánh Hòa</v>
          </cell>
        </row>
        <row r="5966">
          <cell r="B5966" t="str">
            <v>An Giang</v>
          </cell>
        </row>
        <row r="5967">
          <cell r="B5967" t="str">
            <v>Đồng Tháp</v>
          </cell>
        </row>
        <row r="5968">
          <cell r="B5968" t="str">
            <v>Sơn La</v>
          </cell>
        </row>
        <row r="5969">
          <cell r="B5969" t="str">
            <v>Hòa Bình</v>
          </cell>
        </row>
        <row r="5970">
          <cell r="B5970" t="str">
            <v>Quảng Trị</v>
          </cell>
        </row>
        <row r="5971">
          <cell r="B5971" t="str">
            <v>Kiến Giang</v>
          </cell>
        </row>
        <row r="5972">
          <cell r="B5972" t="str">
            <v>Hải Dương</v>
          </cell>
        </row>
        <row r="5973">
          <cell r="B5973" t="str">
            <v>Nam Định</v>
          </cell>
        </row>
        <row r="5974">
          <cell r="B5974" t="str">
            <v>Hai Phong</v>
          </cell>
        </row>
        <row r="5975">
          <cell r="B5975" t="str">
            <v>Ho Chi Minh</v>
          </cell>
        </row>
        <row r="5976">
          <cell r="B5976" t="str">
            <v>Lạng Sơn</v>
          </cell>
        </row>
        <row r="5977">
          <cell r="B5977" t="str">
            <v>Thanh Hóa</v>
          </cell>
        </row>
        <row r="5978">
          <cell r="B5978" t="str">
            <v>Quảng Bình</v>
          </cell>
        </row>
        <row r="5979">
          <cell r="B5979" t="str">
            <v>Bình Thuận</v>
          </cell>
        </row>
        <row r="5980">
          <cell r="B5980" t="str">
            <v>Bà Rịa - Vũng Tàu</v>
          </cell>
        </row>
        <row r="5981">
          <cell r="B5981" t="str">
            <v>Tiền Giang</v>
          </cell>
        </row>
        <row r="5982">
          <cell r="B5982" t="str">
            <v>Bến Tre</v>
          </cell>
        </row>
        <row r="5983">
          <cell r="B5983" t="str">
            <v>Bạc Liêu</v>
          </cell>
        </row>
        <row r="5984">
          <cell r="B5984" t="str">
            <v>Cà Mau</v>
          </cell>
        </row>
        <row r="5985">
          <cell r="B5985" t="str">
            <v>Vĩnh Phúc</v>
          </cell>
        </row>
        <row r="5986">
          <cell r="B5986" t="str">
            <v>Tuyên Quang</v>
          </cell>
        </row>
        <row r="5987">
          <cell r="B5987" t="str">
            <v>Gia Lai</v>
          </cell>
        </row>
        <row r="5988">
          <cell r="B5988" t="str">
            <v>Lâm Đồng</v>
          </cell>
        </row>
        <row r="5989">
          <cell r="B5989" t="str">
            <v>Tây Ninh</v>
          </cell>
        </row>
        <row r="5990">
          <cell r="B5990" t="str">
            <v>Đồng Nai</v>
          </cell>
        </row>
        <row r="5991">
          <cell r="B5991" t="str">
            <v>Bình Dương</v>
          </cell>
        </row>
        <row r="5992">
          <cell r="B5992" t="str">
            <v>Đắk Nông</v>
          </cell>
        </row>
        <row r="5993">
          <cell r="B5993" t="str">
            <v>Can Tho</v>
          </cell>
        </row>
        <row r="5994">
          <cell r="B5994" t="str">
            <v>Ha Noi</v>
          </cell>
        </row>
        <row r="5995">
          <cell r="B5995" t="str">
            <v>Lai Châu</v>
          </cell>
        </row>
        <row r="5996">
          <cell r="B5996" t="str">
            <v>Hà Giang</v>
          </cell>
        </row>
        <row r="5997">
          <cell r="B5997" t="str">
            <v>Cao Bằng</v>
          </cell>
        </row>
        <row r="5998">
          <cell r="B5998" t="str">
            <v>Quảng Nam</v>
          </cell>
        </row>
        <row r="5999">
          <cell r="B5999" t="str">
            <v>Kon Tum</v>
          </cell>
        </row>
        <row r="6000">
          <cell r="B6000" t="str">
            <v>Bình Định</v>
          </cell>
        </row>
        <row r="6001">
          <cell r="B6001" t="str">
            <v>Long An</v>
          </cell>
        </row>
        <row r="6002">
          <cell r="B6002" t="str">
            <v>Vĩnh Long</v>
          </cell>
        </row>
        <row r="6003">
          <cell r="B6003" t="str">
            <v>Bắc Kạn</v>
          </cell>
        </row>
        <row r="6004">
          <cell r="B6004" t="str">
            <v>Điện Biên</v>
          </cell>
        </row>
        <row r="6005">
          <cell r="B6005" t="str">
            <v>Da Nang</v>
          </cell>
        </row>
        <row r="6006">
          <cell r="B6006" t="str">
            <v>Shéfa</v>
          </cell>
        </row>
        <row r="6007">
          <cell r="B6007" t="str">
            <v>Shéfa</v>
          </cell>
        </row>
        <row r="6008">
          <cell r="B6008" t="str">
            <v>Malampa</v>
          </cell>
        </row>
        <row r="6009">
          <cell r="B6009" t="str">
            <v>Malampa</v>
          </cell>
        </row>
        <row r="6010">
          <cell r="B6010" t="str">
            <v>Pénama</v>
          </cell>
        </row>
        <row r="6011">
          <cell r="B6011" t="str">
            <v>Pénama</v>
          </cell>
        </row>
        <row r="6012">
          <cell r="B6012" t="str">
            <v>Sanma</v>
          </cell>
        </row>
        <row r="6013">
          <cell r="B6013" t="str">
            <v>Sanma</v>
          </cell>
        </row>
        <row r="6014">
          <cell r="B6014" t="str">
            <v>Torba</v>
          </cell>
        </row>
        <row r="6015">
          <cell r="B6015" t="str">
            <v>Torba</v>
          </cell>
        </row>
        <row r="6016">
          <cell r="B6016" t="str">
            <v>Taféa</v>
          </cell>
        </row>
        <row r="6017">
          <cell r="B6017" t="str">
            <v>Taféa</v>
          </cell>
        </row>
        <row r="6018">
          <cell r="B6018" t="str">
            <v>Alo</v>
          </cell>
        </row>
        <row r="6019">
          <cell r="B6019" t="str">
            <v>Sigave</v>
          </cell>
        </row>
        <row r="6020">
          <cell r="B6020" t="str">
            <v>Uvea</v>
          </cell>
        </row>
        <row r="6021">
          <cell r="B6021" t="str">
            <v>Satupa'itea</v>
          </cell>
        </row>
        <row r="6022">
          <cell r="B6022" t="str">
            <v>Satupa'itea</v>
          </cell>
        </row>
        <row r="6023">
          <cell r="B6023" t="str">
            <v>A'ana</v>
          </cell>
        </row>
        <row r="6024">
          <cell r="B6024" t="str">
            <v>A'ana</v>
          </cell>
        </row>
        <row r="6025">
          <cell r="B6025" t="str">
            <v>Fa'asaleleaga</v>
          </cell>
        </row>
        <row r="6026">
          <cell r="B6026" t="str">
            <v>Fa'asaleleaga</v>
          </cell>
        </row>
        <row r="6027">
          <cell r="B6027" t="str">
            <v>Gaga'emauga</v>
          </cell>
        </row>
        <row r="6028">
          <cell r="B6028" t="str">
            <v>Gaga'emauga</v>
          </cell>
        </row>
        <row r="6029">
          <cell r="B6029" t="str">
            <v>Atua</v>
          </cell>
        </row>
        <row r="6030">
          <cell r="B6030" t="str">
            <v>Atua</v>
          </cell>
        </row>
        <row r="6031">
          <cell r="B6031" t="str">
            <v>Palauli</v>
          </cell>
        </row>
        <row r="6032">
          <cell r="B6032" t="str">
            <v>Palauli</v>
          </cell>
        </row>
        <row r="6033">
          <cell r="B6033" t="str">
            <v>Tuamasaga</v>
          </cell>
        </row>
        <row r="6034">
          <cell r="B6034" t="str">
            <v>Tuamasaga</v>
          </cell>
        </row>
        <row r="6035">
          <cell r="B6035" t="str">
            <v>Va'a-o-Fonoti</v>
          </cell>
        </row>
        <row r="6036">
          <cell r="B6036" t="str">
            <v>Va'a-o-Fonoti</v>
          </cell>
        </row>
        <row r="6037">
          <cell r="B6037" t="str">
            <v>Gagaifomauga</v>
          </cell>
        </row>
        <row r="6038">
          <cell r="B6038" t="str">
            <v>Gagaifomauga</v>
          </cell>
        </row>
        <row r="6039">
          <cell r="B6039" t="str">
            <v>Aiga-i-le-Tai</v>
          </cell>
        </row>
        <row r="6040">
          <cell r="B6040" t="str">
            <v>Aiga-i-le-Tai</v>
          </cell>
        </row>
        <row r="6041">
          <cell r="B6041" t="str">
            <v>Vaisigano</v>
          </cell>
        </row>
        <row r="6042">
          <cell r="B6042" t="str">
            <v>Vaisigano</v>
          </cell>
        </row>
        <row r="6043">
          <cell r="B6043" t="str">
            <v>Arkhabīl Suquţrá</v>
          </cell>
        </row>
        <row r="6044">
          <cell r="B6044" t="str">
            <v>Ḩaḑramawt</v>
          </cell>
        </row>
        <row r="6045">
          <cell r="B6045" t="str">
            <v>Ḩajjah</v>
          </cell>
        </row>
        <row r="6046">
          <cell r="B6046" t="str">
            <v>Şanʻā’</v>
          </cell>
        </row>
        <row r="6047">
          <cell r="B6047" t="str">
            <v>Ibb</v>
          </cell>
        </row>
        <row r="6048">
          <cell r="B6048" t="str">
            <v>Al Mahrah</v>
          </cell>
        </row>
        <row r="6049">
          <cell r="B6049" t="str">
            <v>‘Adan</v>
          </cell>
        </row>
        <row r="6050">
          <cell r="B6050" t="str">
            <v>Dhamār</v>
          </cell>
        </row>
        <row r="6051">
          <cell r="B6051" t="str">
            <v>Amānat al ‘Āşimah [city]</v>
          </cell>
        </row>
        <row r="6052">
          <cell r="B6052" t="str">
            <v>Ma’rib</v>
          </cell>
        </row>
        <row r="6053">
          <cell r="B6053" t="str">
            <v>Aḑ Ḑāli‘</v>
          </cell>
        </row>
        <row r="6054">
          <cell r="B6054" t="str">
            <v>Shabwah</v>
          </cell>
        </row>
        <row r="6055">
          <cell r="B6055" t="str">
            <v>‘Amrān</v>
          </cell>
        </row>
        <row r="6056">
          <cell r="B6056" t="str">
            <v>Al Bayḑā’</v>
          </cell>
        </row>
        <row r="6057">
          <cell r="B6057" t="str">
            <v>Abyan</v>
          </cell>
        </row>
        <row r="6058">
          <cell r="B6058" t="str">
            <v>Al Jawf</v>
          </cell>
        </row>
        <row r="6059">
          <cell r="B6059" t="str">
            <v>Şāʻdah</v>
          </cell>
        </row>
        <row r="6060">
          <cell r="B6060" t="str">
            <v>Al Ḩudaydah</v>
          </cell>
        </row>
        <row r="6061">
          <cell r="B6061" t="str">
            <v>Laḩij</v>
          </cell>
        </row>
        <row r="6062">
          <cell r="B6062" t="str">
            <v>Al Maḩwīt</v>
          </cell>
        </row>
        <row r="6063">
          <cell r="B6063" t="str">
            <v>Raymah</v>
          </cell>
        </row>
        <row r="6064">
          <cell r="B6064" t="str">
            <v>Tāʻizz</v>
          </cell>
        </row>
        <row r="6065">
          <cell r="B6065" t="str">
            <v>Hazolo-Natala</v>
          </cell>
        </row>
        <row r="6066">
          <cell r="B6066" t="str">
            <v>Kwazulu-Natal</v>
          </cell>
        </row>
        <row r="6067">
          <cell r="B6067" t="str">
            <v>KwaZulu-Natali</v>
          </cell>
        </row>
        <row r="6068">
          <cell r="B6068" t="str">
            <v>iKwaZulu-Natal</v>
          </cell>
        </row>
        <row r="6069">
          <cell r="B6069" t="str">
            <v>Kwazulu-Natal</v>
          </cell>
        </row>
        <row r="6070">
          <cell r="B6070" t="str">
            <v>HaZulu-Natal</v>
          </cell>
        </row>
        <row r="6071">
          <cell r="B6071" t="str">
            <v>KwaZulu-Natal</v>
          </cell>
        </row>
        <row r="6072">
          <cell r="B6072" t="str">
            <v>KwaZulu-Natala</v>
          </cell>
        </row>
        <row r="6073">
          <cell r="B6073" t="str">
            <v>KwaZulu-Natal</v>
          </cell>
        </row>
        <row r="6074">
          <cell r="B6074" t="str">
            <v>KwaZulu-Natali</v>
          </cell>
        </row>
        <row r="6075">
          <cell r="B6075" t="str">
            <v>GaZulu-Natala</v>
          </cell>
        </row>
        <row r="6076">
          <cell r="B6076" t="str">
            <v>iTjhingalanga-Kapa</v>
          </cell>
        </row>
        <row r="6077">
          <cell r="B6077" t="str">
            <v>Kapa Bodikela</v>
          </cell>
        </row>
        <row r="6078">
          <cell r="B6078" t="str">
            <v>Ntshonalanga-Kapa</v>
          </cell>
        </row>
        <row r="6079">
          <cell r="B6079" t="str">
            <v>Ntshona-Koloni</v>
          </cell>
        </row>
        <row r="6080">
          <cell r="B6080" t="str">
            <v>Wes-Kaap</v>
          </cell>
        </row>
        <row r="6081">
          <cell r="B6081" t="str">
            <v>Kapa Vhukovhela</v>
          </cell>
        </row>
        <row r="6082">
          <cell r="B6082" t="str">
            <v>Kapa Bophirima</v>
          </cell>
        </row>
        <row r="6083">
          <cell r="B6083" t="str">
            <v>Kapa-Vupeladyambu</v>
          </cell>
        </row>
        <row r="6084">
          <cell r="B6084" t="str">
            <v>Western Cape</v>
          </cell>
        </row>
        <row r="6085">
          <cell r="B6085" t="str">
            <v>Kapa Bophirimela</v>
          </cell>
        </row>
        <row r="6086">
          <cell r="B6086" t="str">
            <v>Kapa Devhula</v>
          </cell>
        </row>
        <row r="6087">
          <cell r="B6087" t="str">
            <v>Kapa Leboya</v>
          </cell>
        </row>
        <row r="6088">
          <cell r="B6088" t="str">
            <v>Kapa Bokone</v>
          </cell>
        </row>
        <row r="6089">
          <cell r="B6089" t="str">
            <v>Noord-Kaap</v>
          </cell>
        </row>
        <row r="6090">
          <cell r="B6090" t="str">
            <v>iTlhagwini-Kapa</v>
          </cell>
        </row>
        <row r="6091">
          <cell r="B6091" t="str">
            <v>Northern Cape</v>
          </cell>
        </row>
        <row r="6092">
          <cell r="B6092" t="str">
            <v>Kapa Leboya</v>
          </cell>
        </row>
        <row r="6093">
          <cell r="B6093" t="str">
            <v>Kapa-N'walungu</v>
          </cell>
        </row>
        <row r="6094">
          <cell r="B6094" t="str">
            <v>Nyakatho-Kapa</v>
          </cell>
        </row>
        <row r="6095">
          <cell r="B6095" t="str">
            <v>Mntla-Koloni</v>
          </cell>
        </row>
        <row r="6096">
          <cell r="B6096" t="str">
            <v>Gauteng</v>
          </cell>
        </row>
        <row r="6097">
          <cell r="B6097" t="str">
            <v>Gauteng</v>
          </cell>
        </row>
        <row r="6098">
          <cell r="B6098" t="str">
            <v>Gauteng</v>
          </cell>
        </row>
        <row r="6099">
          <cell r="B6099" t="str">
            <v>iGauteng</v>
          </cell>
        </row>
        <row r="6100">
          <cell r="B6100" t="str">
            <v>Gauteng</v>
          </cell>
        </row>
        <row r="6101">
          <cell r="B6101" t="str">
            <v>Gauteng</v>
          </cell>
        </row>
        <row r="6102">
          <cell r="B6102" t="str">
            <v>Gauteng</v>
          </cell>
        </row>
        <row r="6103">
          <cell r="B6103" t="str">
            <v>Gauteng</v>
          </cell>
        </row>
        <row r="6104">
          <cell r="B6104" t="str">
            <v>Kgauteng</v>
          </cell>
        </row>
        <row r="6105">
          <cell r="B6105" t="str">
            <v>Rhawuti</v>
          </cell>
        </row>
        <row r="6106">
          <cell r="B6106" t="str">
            <v>Gauteng</v>
          </cell>
        </row>
        <row r="6107">
          <cell r="B6107" t="str">
            <v>Kapa Botlhaba</v>
          </cell>
        </row>
        <row r="6108">
          <cell r="B6108" t="str">
            <v>Mpumalanga-Kapa</v>
          </cell>
        </row>
        <row r="6109">
          <cell r="B6109" t="str">
            <v>Eastern Cape</v>
          </cell>
        </row>
        <row r="6110">
          <cell r="B6110" t="str">
            <v>Kapa Bohlabela</v>
          </cell>
        </row>
        <row r="6111">
          <cell r="B6111" t="str">
            <v>Mpuma-Koloni</v>
          </cell>
        </row>
        <row r="6112">
          <cell r="B6112" t="str">
            <v>iPumalanga-Kapa</v>
          </cell>
        </row>
        <row r="6113">
          <cell r="B6113" t="str">
            <v>Kapa Vhubvaḓuvha</v>
          </cell>
        </row>
        <row r="6114">
          <cell r="B6114" t="str">
            <v>Kapa Botjhabela</v>
          </cell>
        </row>
        <row r="6115">
          <cell r="B6115" t="str">
            <v>Oos-Kaap</v>
          </cell>
        </row>
        <row r="6116">
          <cell r="B6116" t="str">
            <v>Kapa-Vuxa</v>
          </cell>
        </row>
        <row r="6117">
          <cell r="B6117" t="str">
            <v>Mpumalanga</v>
          </cell>
        </row>
        <row r="6118">
          <cell r="B6118" t="str">
            <v>Mpumalanga</v>
          </cell>
        </row>
        <row r="6119">
          <cell r="B6119" t="str">
            <v>Mpumalanga</v>
          </cell>
        </row>
        <row r="6120">
          <cell r="B6120" t="str">
            <v>Mpumalanga</v>
          </cell>
        </row>
        <row r="6121">
          <cell r="B6121" t="str">
            <v>iMpumalanga</v>
          </cell>
        </row>
        <row r="6122">
          <cell r="B6122" t="str">
            <v>Mpumalanga</v>
          </cell>
        </row>
        <row r="6123">
          <cell r="B6123" t="str">
            <v>Mpumalanga</v>
          </cell>
        </row>
        <row r="6124">
          <cell r="B6124" t="str">
            <v>Mpumalanga</v>
          </cell>
        </row>
        <row r="6125">
          <cell r="B6125" t="str">
            <v>Mpumalanga</v>
          </cell>
        </row>
        <row r="6126">
          <cell r="B6126" t="str">
            <v>Mpumalanga</v>
          </cell>
        </row>
        <row r="6127">
          <cell r="B6127" t="str">
            <v>Mpumalanga</v>
          </cell>
        </row>
        <row r="6128">
          <cell r="B6128" t="str">
            <v>Fuleyisitata</v>
          </cell>
        </row>
        <row r="6129">
          <cell r="B6129" t="str">
            <v>Freyistata</v>
          </cell>
        </row>
        <row r="6130">
          <cell r="B6130" t="str">
            <v>Fureisitata</v>
          </cell>
        </row>
        <row r="6131">
          <cell r="B6131" t="str">
            <v>Foreisetata</v>
          </cell>
        </row>
        <row r="6132">
          <cell r="B6132" t="str">
            <v>Free State</v>
          </cell>
        </row>
        <row r="6133">
          <cell r="B6133" t="str">
            <v>Freistata</v>
          </cell>
        </row>
        <row r="6134">
          <cell r="B6134" t="str">
            <v>Freistata</v>
          </cell>
        </row>
        <row r="6135">
          <cell r="B6135" t="str">
            <v>iFreyistata</v>
          </cell>
        </row>
        <row r="6136">
          <cell r="B6136" t="str">
            <v>Vrystaat</v>
          </cell>
        </row>
        <row r="6137">
          <cell r="B6137" t="str">
            <v>Free State</v>
          </cell>
        </row>
        <row r="6138">
          <cell r="B6138" t="str">
            <v>Vhembe</v>
          </cell>
        </row>
        <row r="6139">
          <cell r="B6139" t="str">
            <v>Limpopo</v>
          </cell>
        </row>
        <row r="6140">
          <cell r="B6140" t="str">
            <v>Limpopo</v>
          </cell>
        </row>
        <row r="6141">
          <cell r="B6141" t="str">
            <v>Limpopo</v>
          </cell>
        </row>
        <row r="6142">
          <cell r="B6142" t="str">
            <v>Limpopo</v>
          </cell>
        </row>
        <row r="6143">
          <cell r="B6143" t="str">
            <v>Limpopo</v>
          </cell>
        </row>
        <row r="6144">
          <cell r="B6144" t="str">
            <v>Limpopo</v>
          </cell>
        </row>
        <row r="6145">
          <cell r="B6145" t="str">
            <v>Limpopo</v>
          </cell>
        </row>
        <row r="6146">
          <cell r="B6146" t="str">
            <v>Limpopo</v>
          </cell>
        </row>
        <row r="6147">
          <cell r="B6147" t="str">
            <v>Limpopo</v>
          </cell>
        </row>
        <row r="6148">
          <cell r="B6148" t="str">
            <v>Limpopo</v>
          </cell>
        </row>
        <row r="6149">
          <cell r="B6149" t="str">
            <v>Noordwes</v>
          </cell>
        </row>
        <row r="6150">
          <cell r="B6150" t="str">
            <v>North-West</v>
          </cell>
        </row>
        <row r="6151">
          <cell r="B6151" t="str">
            <v>Nyakatho-Ntshonalanga</v>
          </cell>
        </row>
        <row r="6152">
          <cell r="B6152" t="str">
            <v>Mntla-Ntshona</v>
          </cell>
        </row>
        <row r="6153">
          <cell r="B6153" t="str">
            <v>Bokone Bophirima</v>
          </cell>
        </row>
        <row r="6154">
          <cell r="B6154" t="str">
            <v>N'walungu-Vupeladyambu</v>
          </cell>
        </row>
        <row r="6155">
          <cell r="B6155" t="str">
            <v>Leboya (le) Bophirima</v>
          </cell>
        </row>
        <row r="6156">
          <cell r="B6156" t="str">
            <v>Lebowa Bodikela</v>
          </cell>
        </row>
        <row r="6157">
          <cell r="B6157" t="str">
            <v>iTlhagwini-Tjhingalanga</v>
          </cell>
        </row>
        <row r="6158">
          <cell r="B6158" t="str">
            <v>Northern</v>
          </cell>
        </row>
        <row r="6159">
          <cell r="B6159" t="str">
            <v>Western</v>
          </cell>
        </row>
        <row r="6160">
          <cell r="B6160" t="str">
            <v>Central</v>
          </cell>
        </row>
        <row r="6161">
          <cell r="B6161" t="str">
            <v>North-Western</v>
          </cell>
        </row>
        <row r="6162">
          <cell r="B6162" t="str">
            <v>Southern</v>
          </cell>
        </row>
        <row r="6163">
          <cell r="B6163" t="str">
            <v>Luapula</v>
          </cell>
        </row>
        <row r="6164">
          <cell r="B6164" t="str">
            <v>Muchinga</v>
          </cell>
        </row>
        <row r="6165">
          <cell r="B6165" t="str">
            <v>Eastern</v>
          </cell>
        </row>
        <row r="6166">
          <cell r="B6166" t="str">
            <v>Copperbelt</v>
          </cell>
        </row>
        <row r="6167">
          <cell r="B6167" t="str">
            <v>Lusaka</v>
          </cell>
        </row>
        <row r="6168">
          <cell r="B6168" t="str">
            <v>Manicaland</v>
          </cell>
        </row>
        <row r="6169">
          <cell r="B6169" t="str">
            <v>Mashonaland Central</v>
          </cell>
        </row>
        <row r="6170">
          <cell r="B6170" t="str">
            <v>Matabeleland South</v>
          </cell>
        </row>
        <row r="6171">
          <cell r="B6171" t="str">
            <v>Bulawayo</v>
          </cell>
        </row>
        <row r="6172">
          <cell r="B6172" t="str">
            <v>Harare</v>
          </cell>
        </row>
        <row r="6173">
          <cell r="B6173" t="str">
            <v>Midlands</v>
          </cell>
        </row>
        <row r="6174">
          <cell r="B6174" t="str">
            <v>Mashonaland West</v>
          </cell>
        </row>
        <row r="6175">
          <cell r="B6175" t="str">
            <v>Mashonaland East</v>
          </cell>
        </row>
        <row r="6176">
          <cell r="B6176" t="str">
            <v>Matabeleland North</v>
          </cell>
        </row>
        <row r="6177">
          <cell r="B6177" t="str">
            <v>Masvingo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structions"/>
      <sheetName val="Definitions"/>
      <sheetName val="Declaration"/>
      <sheetName val="Smelter List"/>
      <sheetName val="Checker"/>
      <sheetName val="Product List"/>
      <sheetName val="Smelter Look-up"/>
      <sheetName val="L"/>
      <sheetName val="C"/>
      <sheetName val="SorP"/>
    </sheetNames>
    <sheetDataSet>
      <sheetData sheetId="0"/>
      <sheetData sheetId="1"/>
      <sheetData sheetId="2"/>
      <sheetData sheetId="3"/>
      <sheetData sheetId="4"/>
      <sheetData sheetId="5"/>
      <sheetData sheetId="6"/>
      <sheetData sheetId="7">
        <row r="4">
          <cell r="J4" t="str">
            <v>METAL+Alias</v>
          </cell>
        </row>
      </sheetData>
      <sheetData sheetId="8">
        <row r="1">
          <cell r="C1" t="str">
            <v>Cells</v>
          </cell>
        </row>
        <row r="2">
          <cell r="A2" t="str">
            <v>InstructionsA1</v>
          </cell>
        </row>
        <row r="3">
          <cell r="A3" t="str">
            <v>InstructionsA2</v>
          </cell>
        </row>
        <row r="4">
          <cell r="A4" t="str">
            <v>InstructionsA3</v>
          </cell>
        </row>
        <row r="5">
          <cell r="A5" t="str">
            <v>InstructionsA4</v>
          </cell>
        </row>
        <row r="6">
          <cell r="A6" t="str">
            <v>InstructionsA6</v>
          </cell>
        </row>
        <row r="7">
          <cell r="A7" t="str">
            <v>InstructionsA7</v>
          </cell>
        </row>
        <row r="8">
          <cell r="A8" t="str">
            <v>InstructionsA8</v>
          </cell>
        </row>
        <row r="9">
          <cell r="A9" t="str">
            <v>InstructionsA9</v>
          </cell>
        </row>
        <row r="10">
          <cell r="A10" t="str">
            <v>InstructionsA10</v>
          </cell>
        </row>
        <row r="11">
          <cell r="A11" t="str">
            <v>InstructionsA11</v>
          </cell>
        </row>
        <row r="12">
          <cell r="A12" t="str">
            <v>InstructionsA12</v>
          </cell>
        </row>
        <row r="13">
          <cell r="A13" t="str">
            <v>InstructionsA13</v>
          </cell>
        </row>
        <row r="14">
          <cell r="A14" t="str">
            <v>InstructionsA14</v>
          </cell>
        </row>
        <row r="15">
          <cell r="A15" t="str">
            <v>InstructionsA15</v>
          </cell>
        </row>
        <row r="16">
          <cell r="A16" t="str">
            <v>InstructionsA16</v>
          </cell>
        </row>
        <row r="17">
          <cell r="A17" t="str">
            <v>InstructionsA17</v>
          </cell>
        </row>
        <row r="18">
          <cell r="A18" t="str">
            <v>InstructionsA18</v>
          </cell>
        </row>
        <row r="19">
          <cell r="A19" t="str">
            <v>InstructionsA19</v>
          </cell>
        </row>
        <row r="20">
          <cell r="A20" t="str">
            <v>InstructionsA20</v>
          </cell>
        </row>
        <row r="21">
          <cell r="A21" t="str">
            <v>InstructionsA21</v>
          </cell>
        </row>
        <row r="22">
          <cell r="A22" t="str">
            <v>InstructionsA23</v>
          </cell>
        </row>
        <row r="23">
          <cell r="A23" t="str">
            <v>InstructionsA24</v>
          </cell>
        </row>
        <row r="24">
          <cell r="A24" t="str">
            <v>InstructionsA25</v>
          </cell>
        </row>
        <row r="25">
          <cell r="A25" t="str">
            <v>InstructionsA26</v>
          </cell>
        </row>
        <row r="26">
          <cell r="A26" t="str">
            <v>InstructionsA27</v>
          </cell>
        </row>
        <row r="27">
          <cell r="A27" t="str">
            <v>InstructionsA28</v>
          </cell>
        </row>
        <row r="28">
          <cell r="A28" t="str">
            <v>InstructionsA29</v>
          </cell>
        </row>
        <row r="29">
          <cell r="A29" t="str">
            <v>InstructionsA30</v>
          </cell>
        </row>
        <row r="30">
          <cell r="A30" t="str">
            <v>InstructionsA31</v>
          </cell>
        </row>
        <row r="31">
          <cell r="A31" t="str">
            <v>InstructionsA32</v>
          </cell>
        </row>
        <row r="32">
          <cell r="A32" t="str">
            <v>InstructionsA33</v>
          </cell>
        </row>
        <row r="33">
          <cell r="A33" t="str">
            <v>InstructionsA34</v>
          </cell>
        </row>
        <row r="34">
          <cell r="A34" t="str">
            <v>InstructionsA35</v>
          </cell>
        </row>
        <row r="35">
          <cell r="A35" t="str">
            <v>InstructionsA37</v>
          </cell>
        </row>
        <row r="36">
          <cell r="A36" t="str">
            <v>InstructionsA38</v>
          </cell>
        </row>
        <row r="37">
          <cell r="A37" t="str">
            <v>InstructionsA39</v>
          </cell>
        </row>
        <row r="38">
          <cell r="A38" t="str">
            <v>InstructionsA40</v>
          </cell>
        </row>
        <row r="39">
          <cell r="A39" t="str">
            <v>InstructionsA41</v>
          </cell>
        </row>
        <row r="40">
          <cell r="A40" t="str">
            <v>InstructionsA42</v>
          </cell>
        </row>
        <row r="41">
          <cell r="A41" t="str">
            <v>InstructionsA43</v>
          </cell>
        </row>
        <row r="42">
          <cell r="A42" t="str">
            <v>InstructionsA44</v>
          </cell>
        </row>
        <row r="43">
          <cell r="A43" t="str">
            <v>InstructionsA45</v>
          </cell>
        </row>
        <row r="44">
          <cell r="A44" t="str">
            <v>InstructionsA46</v>
          </cell>
        </row>
        <row r="45">
          <cell r="A45" t="str">
            <v>InstructionsA48</v>
          </cell>
        </row>
        <row r="46">
          <cell r="A46" t="str">
            <v>InstructionsA49</v>
          </cell>
        </row>
        <row r="47">
          <cell r="A47" t="str">
            <v>InstructionsA50</v>
          </cell>
        </row>
        <row r="48">
          <cell r="A48" t="str">
            <v>InstructionsA51</v>
          </cell>
        </row>
        <row r="49">
          <cell r="A49" t="str">
            <v>InstructionsA52</v>
          </cell>
        </row>
        <row r="50">
          <cell r="A50" t="str">
            <v>InstructionsA53</v>
          </cell>
        </row>
        <row r="51">
          <cell r="A51" t="str">
            <v>InstructionsA54</v>
          </cell>
        </row>
        <row r="52">
          <cell r="A52" t="str">
            <v>InstructionsA55</v>
          </cell>
        </row>
        <row r="53">
          <cell r="A53" t="str">
            <v>InstructionsA56</v>
          </cell>
        </row>
        <row r="54">
          <cell r="A54" t="str">
            <v>InstructionsA57</v>
          </cell>
        </row>
        <row r="55">
          <cell r="A55" t="str">
            <v>InstructionsA58</v>
          </cell>
        </row>
        <row r="56">
          <cell r="A56" t="str">
            <v>InstructionsA59</v>
          </cell>
        </row>
        <row r="57">
          <cell r="A57" t="str">
            <v>InstructionsA60</v>
          </cell>
        </row>
        <row r="58">
          <cell r="A58" t="str">
            <v>InstructionsA61</v>
          </cell>
        </row>
        <row r="59">
          <cell r="A59" t="str">
            <v>InstructionsA62</v>
          </cell>
        </row>
        <row r="60">
          <cell r="A60" t="str">
            <v>InstructionsA63</v>
          </cell>
        </row>
        <row r="61">
          <cell r="A61" t="str">
            <v>InstructionsA64</v>
          </cell>
        </row>
        <row r="62">
          <cell r="A62" t="str">
            <v>InstructionsA65</v>
          </cell>
        </row>
        <row r="63">
          <cell r="A63" t="str">
            <v>InstructionsA66</v>
          </cell>
        </row>
        <row r="64">
          <cell r="A64" t="str">
            <v>InstructionsA67</v>
          </cell>
        </row>
        <row r="65">
          <cell r="A65" t="str">
            <v>InstructionsA68</v>
          </cell>
        </row>
        <row r="66">
          <cell r="A66" t="str">
            <v>InstructionsA69</v>
          </cell>
        </row>
        <row r="67">
          <cell r="A67" t="str">
            <v>InstructionsA70</v>
          </cell>
        </row>
        <row r="68">
          <cell r="A68" t="str">
            <v>InstructionsA71</v>
          </cell>
        </row>
        <row r="69">
          <cell r="A69" t="str">
            <v>InstructionsA72</v>
          </cell>
        </row>
        <row r="70">
          <cell r="A70" t="str">
            <v>InstructionsA73</v>
          </cell>
        </row>
        <row r="71">
          <cell r="A71" t="str">
            <v>InstructionsA74</v>
          </cell>
        </row>
        <row r="72">
          <cell r="A72" t="str">
            <v>DefinitionsB2</v>
          </cell>
        </row>
        <row r="73">
          <cell r="A73" t="str">
            <v>DefinitionsB3</v>
          </cell>
        </row>
        <row r="74">
          <cell r="A74" t="str">
            <v>DefinitionsB4</v>
          </cell>
        </row>
        <row r="75">
          <cell r="A75" t="str">
            <v>DefinitionsB5</v>
          </cell>
        </row>
        <row r="76">
          <cell r="A76" t="str">
            <v>DefinitionsB6</v>
          </cell>
        </row>
        <row r="77">
          <cell r="A77" t="str">
            <v>DefinitionsB7</v>
          </cell>
        </row>
        <row r="78">
          <cell r="A78" t="str">
            <v>DefinitionsB8</v>
          </cell>
        </row>
        <row r="79">
          <cell r="A79" t="str">
            <v>DefinitionsB9</v>
          </cell>
        </row>
        <row r="80">
          <cell r="A80" t="str">
            <v>DefinitionsB10</v>
          </cell>
        </row>
        <row r="81">
          <cell r="A81" t="str">
            <v>DefinitionsB11</v>
          </cell>
        </row>
        <row r="82">
          <cell r="A82" t="str">
            <v>DefinitionsB12</v>
          </cell>
        </row>
        <row r="83">
          <cell r="A83" t="str">
            <v>DefinitionsB13</v>
          </cell>
        </row>
        <row r="84">
          <cell r="A84" t="str">
            <v>DefinitionsB14</v>
          </cell>
        </row>
        <row r="85">
          <cell r="A85" t="str">
            <v>DefinitionsB15</v>
          </cell>
        </row>
        <row r="86">
          <cell r="A86" t="str">
            <v>DefinitionsB16</v>
          </cell>
        </row>
        <row r="87">
          <cell r="A87" t="str">
            <v>DefinitionsB17</v>
          </cell>
        </row>
        <row r="88">
          <cell r="A88" t="str">
            <v>DefinitionsB18</v>
          </cell>
        </row>
        <row r="89">
          <cell r="A89" t="str">
            <v>DefinitionsB19</v>
          </cell>
        </row>
        <row r="90">
          <cell r="A90" t="str">
            <v>DefinitionsB20</v>
          </cell>
        </row>
        <row r="91">
          <cell r="A91" t="str">
            <v>DefinitionsB21</v>
          </cell>
        </row>
        <row r="92">
          <cell r="A92" t="str">
            <v>DefinitionsB22</v>
          </cell>
        </row>
        <row r="93">
          <cell r="A93" t="str">
            <v>DefinitionsB23</v>
          </cell>
        </row>
        <row r="94">
          <cell r="A94" t="str">
            <v>DefinitionsB24</v>
          </cell>
        </row>
        <row r="95">
          <cell r="A95" t="str">
            <v>DefinitionsB25</v>
          </cell>
        </row>
        <row r="96">
          <cell r="A96" t="str">
            <v>DefinitionsB26</v>
          </cell>
        </row>
        <row r="97">
          <cell r="A97" t="str">
            <v>DefinitionsB27</v>
          </cell>
        </row>
        <row r="98">
          <cell r="A98" t="str">
            <v>DefinitionsB28</v>
          </cell>
        </row>
        <row r="99">
          <cell r="A99" t="str">
            <v>DefinitionsB29</v>
          </cell>
        </row>
        <row r="100">
          <cell r="A100" t="str">
            <v>DefinitionsB30</v>
          </cell>
        </row>
        <row r="101">
          <cell r="A101" t="str">
            <v>DefinitionsB31</v>
          </cell>
        </row>
        <row r="102">
          <cell r="A102" t="str">
            <v>DefinitionsC2</v>
          </cell>
        </row>
        <row r="103">
          <cell r="A103" t="str">
            <v>DefinitionsC3</v>
          </cell>
        </row>
        <row r="104">
          <cell r="A104" t="str">
            <v>DefinitionsC4</v>
          </cell>
        </row>
        <row r="105">
          <cell r="A105" t="str">
            <v>DefinitionsC5</v>
          </cell>
        </row>
        <row r="106">
          <cell r="A106" t="str">
            <v>DefinitionsC6</v>
          </cell>
        </row>
        <row r="107">
          <cell r="A107" t="str">
            <v>DefinitionsC7</v>
          </cell>
        </row>
        <row r="108">
          <cell r="A108" t="str">
            <v>DefinitionsC8</v>
          </cell>
        </row>
        <row r="109">
          <cell r="A109" t="str">
            <v>DefinitionsC9</v>
          </cell>
        </row>
        <row r="110">
          <cell r="A110" t="str">
            <v>DefinitionsC10</v>
          </cell>
        </row>
        <row r="111">
          <cell r="A111" t="str">
            <v>DefinitionsC11</v>
          </cell>
        </row>
        <row r="112">
          <cell r="A112" t="str">
            <v>DefinitionsC12</v>
          </cell>
        </row>
        <row r="113">
          <cell r="A113" t="str">
            <v>DefinitionsC13</v>
          </cell>
        </row>
        <row r="114">
          <cell r="A114" t="str">
            <v>DefinitionsC14</v>
          </cell>
        </row>
        <row r="115">
          <cell r="A115" t="str">
            <v>DefinitionsC15</v>
          </cell>
        </row>
        <row r="116">
          <cell r="A116" t="str">
            <v>DefinitionsC16</v>
          </cell>
        </row>
        <row r="117">
          <cell r="A117" t="str">
            <v>DefinitionsC17</v>
          </cell>
        </row>
        <row r="118">
          <cell r="A118" t="str">
            <v>DefinitionsC18</v>
          </cell>
        </row>
        <row r="119">
          <cell r="A119" t="str">
            <v>DefinitionsC19</v>
          </cell>
        </row>
        <row r="120">
          <cell r="A120" t="str">
            <v>DefinitionsC20</v>
          </cell>
        </row>
        <row r="121">
          <cell r="A121" t="str">
            <v>DefinitionsC21</v>
          </cell>
        </row>
        <row r="122">
          <cell r="A122" t="str">
            <v>DefinitionsC22</v>
          </cell>
        </row>
        <row r="123">
          <cell r="A123" t="str">
            <v>DefinitionsC23</v>
          </cell>
        </row>
        <row r="124">
          <cell r="A124" t="str">
            <v>DefinitionsC24</v>
          </cell>
        </row>
        <row r="125">
          <cell r="A125" t="str">
            <v>DefinitionsC25</v>
          </cell>
        </row>
        <row r="126">
          <cell r="A126" t="str">
            <v>DefinitionsC26</v>
          </cell>
        </row>
        <row r="127">
          <cell r="A127" t="str">
            <v>DefinitionsC27</v>
          </cell>
        </row>
        <row r="128">
          <cell r="A128" t="str">
            <v>DefinitionsC28</v>
          </cell>
        </row>
        <row r="129">
          <cell r="A129" t="str">
            <v>DefinitionsC29</v>
          </cell>
        </row>
        <row r="130">
          <cell r="A130" t="str">
            <v>DefinitionsC30</v>
          </cell>
        </row>
        <row r="131">
          <cell r="A131" t="str">
            <v>DefinitionsC31</v>
          </cell>
        </row>
        <row r="132">
          <cell r="A132" t="str">
            <v>DeclarationD2</v>
          </cell>
        </row>
        <row r="133">
          <cell r="A133" t="str">
            <v>DeclarationF3</v>
          </cell>
        </row>
        <row r="134">
          <cell r="A134" t="str">
            <v>DeclarationI3</v>
          </cell>
        </row>
        <row r="135">
          <cell r="A135" t="str">
            <v>DeclarationI4</v>
          </cell>
        </row>
        <row r="136">
          <cell r="A136" t="str">
            <v>DeclarationB4</v>
          </cell>
        </row>
        <row r="137">
          <cell r="A137" t="str">
            <v>DeclarationB6</v>
          </cell>
        </row>
        <row r="138">
          <cell r="A138" t="str">
            <v>DeclarationB7</v>
          </cell>
        </row>
        <row r="139">
          <cell r="A139" t="str">
            <v>DeclarationB8</v>
          </cell>
        </row>
        <row r="140">
          <cell r="A140" t="str">
            <v>DeclarationB9</v>
          </cell>
        </row>
        <row r="141">
          <cell r="A141" t="str">
            <v>DeclarationB10</v>
          </cell>
        </row>
        <row r="142">
          <cell r="A142" t="str">
            <v>DeclarationB10A</v>
          </cell>
        </row>
        <row r="143">
          <cell r="A143" t="str">
            <v>DeclarationB10C</v>
          </cell>
        </row>
        <row r="144">
          <cell r="A144" t="str">
            <v>DeclarationB10B</v>
          </cell>
        </row>
        <row r="145">
          <cell r="A145" t="str">
            <v>DeclarationD11</v>
          </cell>
        </row>
        <row r="146">
          <cell r="A146" t="str">
            <v>DeclarationB12</v>
          </cell>
        </row>
        <row r="147">
          <cell r="A147" t="str">
            <v>DeclarationB13</v>
          </cell>
        </row>
        <row r="148">
          <cell r="A148" t="str">
            <v>DeclarationB14</v>
          </cell>
        </row>
        <row r="149">
          <cell r="A149" t="str">
            <v>DeclarationB15</v>
          </cell>
        </row>
        <row r="150">
          <cell r="A150" t="str">
            <v>DeclarationB16</v>
          </cell>
        </row>
        <row r="151">
          <cell r="A151" t="str">
            <v>DeclarationB17</v>
          </cell>
        </row>
        <row r="152">
          <cell r="A152" t="str">
            <v>DeclarationB18</v>
          </cell>
        </row>
        <row r="153">
          <cell r="A153" t="str">
            <v>DeclarationB19</v>
          </cell>
        </row>
        <row r="154">
          <cell r="A154" t="str">
            <v>DeclarationB20</v>
          </cell>
        </row>
        <row r="155">
          <cell r="A155" t="str">
            <v>DeclarationB21</v>
          </cell>
        </row>
        <row r="156">
          <cell r="A156" t="str">
            <v>DeclarationB22</v>
          </cell>
        </row>
        <row r="157">
          <cell r="A157" t="str">
            <v>DeclarationB24</v>
          </cell>
        </row>
        <row r="158">
          <cell r="A158" t="str">
            <v>DeclarationB25</v>
          </cell>
        </row>
        <row r="159">
          <cell r="A159" t="str">
            <v>DeclarationB31</v>
          </cell>
        </row>
        <row r="160">
          <cell r="A160" t="str">
            <v>DeclarationB37</v>
          </cell>
        </row>
        <row r="161">
          <cell r="A161" t="str">
            <v>DeclarationB43</v>
          </cell>
        </row>
        <row r="162">
          <cell r="A162" t="str">
            <v>DeclarationB49</v>
          </cell>
        </row>
        <row r="163">
          <cell r="A163" t="str">
            <v>DeclarationB55</v>
          </cell>
        </row>
        <row r="164">
          <cell r="A164" t="str">
            <v>DeclarationB61</v>
          </cell>
        </row>
        <row r="165">
          <cell r="A165" t="str">
            <v>DeclarationB67</v>
          </cell>
        </row>
        <row r="166">
          <cell r="A166" t="str">
            <v>DeclarationB73</v>
          </cell>
        </row>
        <row r="167">
          <cell r="A167" t="str">
            <v>DeclarationB75</v>
          </cell>
        </row>
        <row r="168">
          <cell r="A168" t="str">
            <v>DeclarationB77</v>
          </cell>
        </row>
        <row r="169">
          <cell r="A169" t="str">
            <v>DeclarationB79</v>
          </cell>
        </row>
        <row r="170">
          <cell r="A170" t="str">
            <v>DeclarationB81</v>
          </cell>
        </row>
        <row r="171">
          <cell r="A171" t="str">
            <v>DeclarationB83</v>
          </cell>
        </row>
        <row r="172">
          <cell r="A172" t="str">
            <v>DeclarationB85</v>
          </cell>
        </row>
        <row r="173">
          <cell r="A173" t="str">
            <v>DeclarationB87</v>
          </cell>
        </row>
        <row r="174">
          <cell r="A174" t="str">
            <v>DeclarationB89</v>
          </cell>
        </row>
        <row r="175">
          <cell r="A175" t="str">
            <v>DeclarationD25</v>
          </cell>
        </row>
        <row r="176">
          <cell r="A176" t="str">
            <v>DeclarationB74</v>
          </cell>
        </row>
        <row r="177">
          <cell r="A177" t="str">
            <v>DeclarationG25</v>
          </cell>
        </row>
        <row r="178">
          <cell r="A178" t="str">
            <v>DeclarationB26</v>
          </cell>
        </row>
        <row r="179">
          <cell r="A179" t="str">
            <v>DeclarationB27</v>
          </cell>
        </row>
        <row r="180">
          <cell r="A180" t="str">
            <v>DeclarationB28</v>
          </cell>
        </row>
        <row r="181">
          <cell r="A181" t="str">
            <v>DeclarationB29</v>
          </cell>
        </row>
        <row r="182">
          <cell r="A182" t="str">
            <v>DeclarationB38</v>
          </cell>
        </row>
        <row r="183">
          <cell r="A183" t="str">
            <v>DeclarationB39</v>
          </cell>
        </row>
        <row r="184">
          <cell r="A184" t="str">
            <v>DeclarationB40</v>
          </cell>
        </row>
        <row r="185">
          <cell r="A185" t="str">
            <v>DeclarationB41</v>
          </cell>
        </row>
        <row r="186">
          <cell r="A186" t="str">
            <v>DeclarationB44</v>
          </cell>
        </row>
        <row r="187">
          <cell r="A187" t="str">
            <v>DeclarationB45</v>
          </cell>
        </row>
        <row r="188">
          <cell r="A188" t="str">
            <v>DeclarationB46</v>
          </cell>
        </row>
        <row r="189">
          <cell r="A189" t="str">
            <v>DeclarationB47</v>
          </cell>
        </row>
        <row r="190">
          <cell r="A190" t="str">
            <v>DeclarationAth</v>
          </cell>
        </row>
        <row r="191">
          <cell r="A191" t="str">
            <v>DeclarationB96</v>
          </cell>
        </row>
        <row r="192">
          <cell r="A192" t="str">
            <v>DeclarationB97</v>
          </cell>
        </row>
        <row r="193">
          <cell r="A193" t="str">
            <v>DeclarationB98</v>
          </cell>
        </row>
        <row r="194">
          <cell r="A194" t="str">
            <v>DeclarationB99</v>
          </cell>
        </row>
        <row r="195">
          <cell r="A195" t="str">
            <v>DeclarationB100</v>
          </cell>
        </row>
        <row r="196">
          <cell r="A196" t="str">
            <v>DeclarationB101</v>
          </cell>
        </row>
        <row r="197">
          <cell r="A197" t="str">
            <v>DeclarationB102</v>
          </cell>
        </row>
        <row r="198">
          <cell r="A198" t="str">
            <v>DeclarationB103</v>
          </cell>
        </row>
        <row r="199">
          <cell r="A199" t="str">
            <v>DeclarationB104</v>
          </cell>
        </row>
        <row r="200">
          <cell r="A200" t="str">
            <v>DeclarationB105</v>
          </cell>
        </row>
        <row r="201">
          <cell r="A201" t="str">
            <v>DeclarationB106</v>
          </cell>
        </row>
        <row r="202">
          <cell r="A202" t="str">
            <v>DeclarationB107</v>
          </cell>
        </row>
        <row r="203">
          <cell r="A203" t="str">
            <v>DeclarationB108</v>
          </cell>
        </row>
        <row r="204">
          <cell r="A204" t="str">
            <v>DeclarationB109</v>
          </cell>
        </row>
        <row r="205">
          <cell r="A205" t="str">
            <v>DeclarationB110</v>
          </cell>
        </row>
        <row r="206">
          <cell r="A206" t="str">
            <v>DeclarationB111</v>
          </cell>
        </row>
        <row r="207">
          <cell r="A207" t="str">
            <v>Smelter Look-upA1</v>
          </cell>
        </row>
        <row r="208">
          <cell r="A208" t="str">
            <v>Smelter Look-upA4</v>
          </cell>
        </row>
        <row r="209">
          <cell r="A209" t="str">
            <v>Smelter Look-upB4</v>
          </cell>
        </row>
        <row r="210">
          <cell r="A210" t="str">
            <v>Smelter Look-up</v>
          </cell>
        </row>
        <row r="211">
          <cell r="A211" t="str">
            <v>Smelter Look-upC4</v>
          </cell>
        </row>
        <row r="212">
          <cell r="A212" t="str">
            <v>Smelter Look-upD4</v>
          </cell>
        </row>
        <row r="213">
          <cell r="A213" t="str">
            <v>Smelter Look-upE4</v>
          </cell>
        </row>
        <row r="214">
          <cell r="A214" t="str">
            <v>Smelter Look-upF4</v>
          </cell>
        </row>
        <row r="215">
          <cell r="A215" t="str">
            <v>Smelter Look-upG4</v>
          </cell>
        </row>
        <row r="216">
          <cell r="A216" t="str">
            <v>Smelter Look-upH4</v>
          </cell>
        </row>
        <row r="217">
          <cell r="A217" t="str">
            <v>Smelter Look-upI4</v>
          </cell>
        </row>
        <row r="218">
          <cell r="A218" t="str">
            <v>Smelter ListA4</v>
          </cell>
        </row>
        <row r="219">
          <cell r="A219" t="str">
            <v>Smelter ListB4</v>
          </cell>
        </row>
        <row r="220">
          <cell r="A220" t="str">
            <v>Smelter ListC4</v>
          </cell>
        </row>
        <row r="221">
          <cell r="A221" t="str">
            <v>Smelter ListD4</v>
          </cell>
        </row>
        <row r="222">
          <cell r="A222" t="str">
            <v>Smelter ListE4</v>
          </cell>
        </row>
        <row r="223">
          <cell r="A223" t="str">
            <v>Smelter ListH4</v>
          </cell>
        </row>
        <row r="224">
          <cell r="A224" t="str">
            <v>Smelter ListI4</v>
          </cell>
        </row>
        <row r="225">
          <cell r="A225" t="str">
            <v>Smelter ListJ4</v>
          </cell>
        </row>
        <row r="226">
          <cell r="A226" t="str">
            <v>Smelter ListK4</v>
          </cell>
        </row>
        <row r="227">
          <cell r="A227" t="str">
            <v>Smelter ListL4</v>
          </cell>
        </row>
        <row r="228">
          <cell r="A228" t="str">
            <v>Smelter ListM4</v>
          </cell>
        </row>
        <row r="229">
          <cell r="A229" t="str">
            <v>Smelter ListN4</v>
          </cell>
        </row>
        <row r="230">
          <cell r="A230" t="str">
            <v>Smelter ListO4</v>
          </cell>
        </row>
        <row r="231">
          <cell r="A231" t="str">
            <v>Smelter ListP4</v>
          </cell>
        </row>
        <row r="232">
          <cell r="A232" t="str">
            <v>Smelter ListQ4</v>
          </cell>
        </row>
        <row r="233">
          <cell r="A233" t="str">
            <v>Smelter ListJ2</v>
          </cell>
        </row>
        <row r="234">
          <cell r="A234" t="str">
            <v>Smelter ListB2</v>
          </cell>
        </row>
        <row r="235">
          <cell r="A235" t="str">
            <v>Smelter ListB3</v>
          </cell>
        </row>
        <row r="236">
          <cell r="A236" t="str">
            <v>Smelter ListF4</v>
          </cell>
        </row>
        <row r="237">
          <cell r="A237" t="str">
            <v>Smelter ListG4</v>
          </cell>
        </row>
        <row r="238">
          <cell r="A238" t="str">
            <v>Smelter ListAH5</v>
          </cell>
        </row>
        <row r="239">
          <cell r="A239" t="str">
            <v>Smelter ListAH6</v>
          </cell>
        </row>
        <row r="240">
          <cell r="A240" t="str">
            <v>Smelter ListAH7</v>
          </cell>
        </row>
        <row r="241">
          <cell r="A241" t="str">
            <v>CheckerA1</v>
          </cell>
        </row>
        <row r="242">
          <cell r="A242" t="str">
            <v>CheckerD1</v>
          </cell>
        </row>
        <row r="243">
          <cell r="A243" t="str">
            <v>CheckerA3</v>
          </cell>
        </row>
        <row r="244">
          <cell r="A244" t="str">
            <v>CheckerB3</v>
          </cell>
        </row>
        <row r="245">
          <cell r="A245" t="str">
            <v>CheckerC3</v>
          </cell>
        </row>
        <row r="246">
          <cell r="A246" t="str">
            <v>CheckerD3</v>
          </cell>
        </row>
        <row r="247">
          <cell r="A247" t="str">
            <v>CheckerB62</v>
          </cell>
        </row>
        <row r="248">
          <cell r="A248" t="str">
            <v>CheckerB63</v>
          </cell>
        </row>
        <row r="249">
          <cell r="A249" t="str">
            <v>CheckerB64</v>
          </cell>
        </row>
        <row r="250">
          <cell r="A250" t="str">
            <v>CheckerB65</v>
          </cell>
        </row>
        <row r="251">
          <cell r="A251" t="str">
            <v>CheckerCOMP</v>
          </cell>
        </row>
        <row r="252">
          <cell r="A252" t="str">
            <v>CheckerJ4</v>
          </cell>
        </row>
        <row r="253">
          <cell r="A253" t="str">
            <v>CheckerJ5</v>
          </cell>
        </row>
        <row r="254">
          <cell r="A254" t="str">
            <v>CheckerJ6</v>
          </cell>
        </row>
        <row r="255">
          <cell r="A255" t="str">
            <v>CheckerJ7</v>
          </cell>
        </row>
        <row r="256">
          <cell r="A256" t="str">
            <v>CheckerJ8</v>
          </cell>
        </row>
        <row r="257">
          <cell r="A257" t="str">
            <v>CheckerJ9</v>
          </cell>
        </row>
        <row r="258">
          <cell r="A258" t="str">
            <v>CheckerJ10</v>
          </cell>
        </row>
        <row r="259">
          <cell r="A259" t="str">
            <v>CheckerJ11</v>
          </cell>
        </row>
        <row r="260">
          <cell r="A260" t="str">
            <v>CheckerJ12</v>
          </cell>
        </row>
        <row r="261">
          <cell r="A261" t="str">
            <v>CheckerJ14</v>
          </cell>
        </row>
        <row r="262">
          <cell r="A262" t="str">
            <v>CheckerJ15</v>
          </cell>
        </row>
        <row r="263">
          <cell r="A263" t="str">
            <v>CheckerJ16</v>
          </cell>
        </row>
        <row r="264">
          <cell r="A264" t="str">
            <v>CheckerJ17</v>
          </cell>
        </row>
        <row r="265">
          <cell r="A265" t="str">
            <v>CheckerJ19</v>
          </cell>
        </row>
        <row r="266">
          <cell r="A266" t="str">
            <v>CheckerJ20</v>
          </cell>
        </row>
        <row r="267">
          <cell r="A267" t="str">
            <v>CheckerJ21</v>
          </cell>
        </row>
        <row r="268">
          <cell r="A268" t="str">
            <v>CheckerJ22</v>
          </cell>
        </row>
        <row r="269">
          <cell r="A269" t="str">
            <v>CheckerJ24</v>
          </cell>
        </row>
        <row r="270">
          <cell r="A270" t="str">
            <v>CheckerJ25</v>
          </cell>
        </row>
        <row r="271">
          <cell r="A271" t="str">
            <v>CheckerJ26</v>
          </cell>
        </row>
        <row r="272">
          <cell r="A272" t="str">
            <v>CheckerJ27</v>
          </cell>
        </row>
        <row r="273">
          <cell r="A273" t="str">
            <v>CheckerJ29</v>
          </cell>
        </row>
        <row r="274">
          <cell r="A274" t="str">
            <v>CheckerJ30</v>
          </cell>
        </row>
        <row r="275">
          <cell r="A275" t="str">
            <v>CheckerJ31</v>
          </cell>
        </row>
        <row r="276">
          <cell r="A276" t="str">
            <v>CheckerJ32</v>
          </cell>
        </row>
        <row r="277">
          <cell r="A277" t="str">
            <v>CheckerJ34</v>
          </cell>
        </row>
        <row r="278">
          <cell r="A278" t="str">
            <v>CheckerJ35</v>
          </cell>
        </row>
        <row r="279">
          <cell r="A279" t="str">
            <v>CheckerJ36</v>
          </cell>
        </row>
        <row r="280">
          <cell r="A280" t="str">
            <v>CheckerJ37</v>
          </cell>
        </row>
        <row r="281">
          <cell r="A281" t="str">
            <v>CheckerJ39</v>
          </cell>
        </row>
        <row r="282">
          <cell r="A282" t="str">
            <v>CheckerJ40</v>
          </cell>
        </row>
        <row r="283">
          <cell r="A283" t="str">
            <v>CheckerJ41</v>
          </cell>
        </row>
        <row r="284">
          <cell r="A284" t="str">
            <v>CheckerJ42</v>
          </cell>
        </row>
        <row r="285">
          <cell r="A285" t="str">
            <v>CheckerJ44</v>
          </cell>
        </row>
        <row r="286">
          <cell r="A286" t="str">
            <v>CheckerJ45</v>
          </cell>
        </row>
        <row r="287">
          <cell r="A287" t="str">
            <v>CheckerJ46</v>
          </cell>
        </row>
        <row r="288">
          <cell r="A288" t="str">
            <v>CheckerJ47</v>
          </cell>
        </row>
        <row r="289">
          <cell r="A289" t="str">
            <v>CheckerJ49</v>
          </cell>
        </row>
        <row r="290">
          <cell r="A290" t="str">
            <v>CheckerJ50</v>
          </cell>
        </row>
        <row r="291">
          <cell r="A291" t="str">
            <v>CheckerJ51</v>
          </cell>
        </row>
        <row r="292">
          <cell r="A292" t="str">
            <v>CheckerJ52</v>
          </cell>
        </row>
        <row r="293">
          <cell r="A293" t="str">
            <v>CheckerJ54</v>
          </cell>
        </row>
        <row r="294">
          <cell r="A294" t="str">
            <v>CheckerJ55</v>
          </cell>
        </row>
        <row r="295">
          <cell r="A295" t="str">
            <v>CheckerJ56</v>
          </cell>
        </row>
        <row r="296">
          <cell r="A296" t="str">
            <v>CheckerJ57</v>
          </cell>
        </row>
        <row r="297">
          <cell r="A297" t="str">
            <v>CheckerJ58</v>
          </cell>
        </row>
        <row r="298">
          <cell r="A298" t="str">
            <v>CheckerJ59</v>
          </cell>
        </row>
        <row r="299">
          <cell r="A299" t="str">
            <v>Checker</v>
          </cell>
        </row>
        <row r="300">
          <cell r="A300" t="str">
            <v>CheckerJ60</v>
          </cell>
        </row>
        <row r="301">
          <cell r="A301" t="str">
            <v>CheckerJ62</v>
          </cell>
        </row>
        <row r="302">
          <cell r="A302" t="str">
            <v>CheckerJ63</v>
          </cell>
        </row>
        <row r="303">
          <cell r="A303" t="str">
            <v>CheckerJ64</v>
          </cell>
        </row>
        <row r="304">
          <cell r="A304" t="str">
            <v>Checker</v>
          </cell>
        </row>
        <row r="305">
          <cell r="A305" t="str">
            <v>CheckerJ65</v>
          </cell>
        </row>
        <row r="306">
          <cell r="A306" t="str">
            <v>CheckerJ66</v>
          </cell>
        </row>
        <row r="307">
          <cell r="A307" t="str">
            <v>CheckerJ67</v>
          </cell>
        </row>
        <row r="308">
          <cell r="A308" t="str">
            <v>CheckerJ68</v>
          </cell>
        </row>
        <row r="309">
          <cell r="A309" t="str">
            <v>CheckerJ65</v>
          </cell>
        </row>
        <row r="310">
          <cell r="A310" t="str">
            <v>CheckerJ66</v>
          </cell>
        </row>
        <row r="311">
          <cell r="A311" t="str">
            <v>CheckerJ67</v>
          </cell>
        </row>
        <row r="312">
          <cell r="A312" t="str">
            <v>CheckerJ68</v>
          </cell>
        </row>
        <row r="313">
          <cell r="A313" t="str">
            <v>Product ListA1</v>
          </cell>
        </row>
        <row r="314">
          <cell r="A314" t="str">
            <v>Product ListB5</v>
          </cell>
        </row>
        <row r="315">
          <cell r="A315" t="str">
            <v>Product ListC5</v>
          </cell>
        </row>
        <row r="316">
          <cell r="A316" t="str">
            <v>Product ListD5</v>
          </cell>
        </row>
        <row r="317">
          <cell r="A317" t="str">
            <v>GeneralCpy</v>
          </cell>
        </row>
        <row r="318">
          <cell r="A318" t="str">
            <v>GeneralCpy</v>
          </cell>
        </row>
        <row r="320">
          <cell r="A320" t="str">
            <v>Comments</v>
          </cell>
        </row>
        <row r="321">
          <cell r="A321" t="str">
            <v>Comments</v>
          </cell>
        </row>
        <row r="322">
          <cell r="A322" t="str">
            <v>Comments</v>
          </cell>
        </row>
        <row r="323">
          <cell r="A323" t="str">
            <v>Comments</v>
          </cell>
        </row>
        <row r="324">
          <cell r="A324" t="str">
            <v>Comments</v>
          </cell>
        </row>
        <row r="325">
          <cell r="A325" t="str">
            <v>Comments</v>
          </cell>
        </row>
        <row r="326">
          <cell r="A326" t="str">
            <v>Comments</v>
          </cell>
        </row>
      </sheetData>
      <sheetData sheetId="9"/>
      <sheetData sheetId="10">
        <row r="1">
          <cell r="B1" t="str">
            <v>subdivision_name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ntent.support@ihsmarki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st.com/conflict-free_minerals" TargetMode="External"/><Relationship Id="rId2" Type="http://schemas.openxmlformats.org/officeDocument/2006/relationships/hyperlink" Target="mailto:laurent.orsati@st.com" TargetMode="External"/><Relationship Id="rId1" Type="http://schemas.openxmlformats.org/officeDocument/2006/relationships/hyperlink" Target="mailto:catherine.pelissonnier@st.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esponsiblemineralsinitiative.org/conformant-smelter-refiner-list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15"/>
  <sheetViews>
    <sheetView showRowColHeaders="0" tabSelected="1" workbookViewId="0"/>
  </sheetViews>
  <sheetFormatPr defaultColWidth="10" defaultRowHeight="12.75"/>
  <cols>
    <col min="1" max="1" width="98.140625" style="83" customWidth="1"/>
    <col min="2" max="256" width="10" style="83"/>
    <col min="257" max="257" width="98.140625" style="83" customWidth="1"/>
    <col min="258" max="512" width="10" style="83"/>
    <col min="513" max="513" width="98.140625" style="83" customWidth="1"/>
    <col min="514" max="768" width="10" style="83"/>
    <col min="769" max="769" width="98.140625" style="83" customWidth="1"/>
    <col min="770" max="1024" width="10" style="83"/>
    <col min="1025" max="1025" width="98.140625" style="83" customWidth="1"/>
    <col min="1026" max="1280" width="10" style="83"/>
    <col min="1281" max="1281" width="98.140625" style="83" customWidth="1"/>
    <col min="1282" max="1536" width="10" style="83"/>
    <col min="1537" max="1537" width="98.140625" style="83" customWidth="1"/>
    <col min="1538" max="1792" width="10" style="83"/>
    <col min="1793" max="1793" width="98.140625" style="83" customWidth="1"/>
    <col min="1794" max="2048" width="10" style="83"/>
    <col min="2049" max="2049" width="98.140625" style="83" customWidth="1"/>
    <col min="2050" max="2304" width="10" style="83"/>
    <col min="2305" max="2305" width="98.140625" style="83" customWidth="1"/>
    <col min="2306" max="2560" width="10" style="83"/>
    <col min="2561" max="2561" width="98.140625" style="83" customWidth="1"/>
    <col min="2562" max="2816" width="10" style="83"/>
    <col min="2817" max="2817" width="98.140625" style="83" customWidth="1"/>
    <col min="2818" max="3072" width="10" style="83"/>
    <col min="3073" max="3073" width="98.140625" style="83" customWidth="1"/>
    <col min="3074" max="3328" width="10" style="83"/>
    <col min="3329" max="3329" width="98.140625" style="83" customWidth="1"/>
    <col min="3330" max="3584" width="10" style="83"/>
    <col min="3585" max="3585" width="98.140625" style="83" customWidth="1"/>
    <col min="3586" max="3840" width="10" style="83"/>
    <col min="3841" max="3841" width="98.140625" style="83" customWidth="1"/>
    <col min="3842" max="4096" width="10" style="83"/>
    <col min="4097" max="4097" width="98.140625" style="83" customWidth="1"/>
    <col min="4098" max="4352" width="10" style="83"/>
    <col min="4353" max="4353" width="98.140625" style="83" customWidth="1"/>
    <col min="4354" max="4608" width="10" style="83"/>
    <col min="4609" max="4609" width="98.140625" style="83" customWidth="1"/>
    <col min="4610" max="4864" width="10" style="83"/>
    <col min="4865" max="4865" width="98.140625" style="83" customWidth="1"/>
    <col min="4866" max="5120" width="10" style="83"/>
    <col min="5121" max="5121" width="98.140625" style="83" customWidth="1"/>
    <col min="5122" max="5376" width="10" style="83"/>
    <col min="5377" max="5377" width="98.140625" style="83" customWidth="1"/>
    <col min="5378" max="5632" width="10" style="83"/>
    <col min="5633" max="5633" width="98.140625" style="83" customWidth="1"/>
    <col min="5634" max="5888" width="10" style="83"/>
    <col min="5889" max="5889" width="98.140625" style="83" customWidth="1"/>
    <col min="5890" max="6144" width="10" style="83"/>
    <col min="6145" max="6145" width="98.140625" style="83" customWidth="1"/>
    <col min="6146" max="6400" width="10" style="83"/>
    <col min="6401" max="6401" width="98.140625" style="83" customWidth="1"/>
    <col min="6402" max="6656" width="10" style="83"/>
    <col min="6657" max="6657" width="98.140625" style="83" customWidth="1"/>
    <col min="6658" max="6912" width="10" style="83"/>
    <col min="6913" max="6913" width="98.140625" style="83" customWidth="1"/>
    <col min="6914" max="7168" width="10" style="83"/>
    <col min="7169" max="7169" width="98.140625" style="83" customWidth="1"/>
    <col min="7170" max="7424" width="10" style="83"/>
    <col min="7425" max="7425" width="98.140625" style="83" customWidth="1"/>
    <col min="7426" max="7680" width="10" style="83"/>
    <col min="7681" max="7681" width="98.140625" style="83" customWidth="1"/>
    <col min="7682" max="7936" width="10" style="83"/>
    <col min="7937" max="7937" width="98.140625" style="83" customWidth="1"/>
    <col min="7938" max="8192" width="10" style="83"/>
    <col min="8193" max="8193" width="98.140625" style="83" customWidth="1"/>
    <col min="8194" max="8448" width="10" style="83"/>
    <col min="8449" max="8449" width="98.140625" style="83" customWidth="1"/>
    <col min="8450" max="8704" width="10" style="83"/>
    <col min="8705" max="8705" width="98.140625" style="83" customWidth="1"/>
    <col min="8706" max="8960" width="10" style="83"/>
    <col min="8961" max="8961" width="98.140625" style="83" customWidth="1"/>
    <col min="8962" max="9216" width="10" style="83"/>
    <col min="9217" max="9217" width="98.140625" style="83" customWidth="1"/>
    <col min="9218" max="9472" width="10" style="83"/>
    <col min="9473" max="9473" width="98.140625" style="83" customWidth="1"/>
    <col min="9474" max="9728" width="10" style="83"/>
    <col min="9729" max="9729" width="98.140625" style="83" customWidth="1"/>
    <col min="9730" max="9984" width="10" style="83"/>
    <col min="9985" max="9985" width="98.140625" style="83" customWidth="1"/>
    <col min="9986" max="10240" width="10" style="83"/>
    <col min="10241" max="10241" width="98.140625" style="83" customWidth="1"/>
    <col min="10242" max="10496" width="10" style="83"/>
    <col min="10497" max="10497" width="98.140625" style="83" customWidth="1"/>
    <col min="10498" max="10752" width="10" style="83"/>
    <col min="10753" max="10753" width="98.140625" style="83" customWidth="1"/>
    <col min="10754" max="11008" width="10" style="83"/>
    <col min="11009" max="11009" width="98.140625" style="83" customWidth="1"/>
    <col min="11010" max="11264" width="10" style="83"/>
    <col min="11265" max="11265" width="98.140625" style="83" customWidth="1"/>
    <col min="11266" max="11520" width="10" style="83"/>
    <col min="11521" max="11521" width="98.140625" style="83" customWidth="1"/>
    <col min="11522" max="11776" width="10" style="83"/>
    <col min="11777" max="11777" width="98.140625" style="83" customWidth="1"/>
    <col min="11778" max="12032" width="10" style="83"/>
    <col min="12033" max="12033" width="98.140625" style="83" customWidth="1"/>
    <col min="12034" max="12288" width="10" style="83"/>
    <col min="12289" max="12289" width="98.140625" style="83" customWidth="1"/>
    <col min="12290" max="12544" width="10" style="83"/>
    <col min="12545" max="12545" width="98.140625" style="83" customWidth="1"/>
    <col min="12546" max="12800" width="10" style="83"/>
    <col min="12801" max="12801" width="98.140625" style="83" customWidth="1"/>
    <col min="12802" max="13056" width="10" style="83"/>
    <col min="13057" max="13057" width="98.140625" style="83" customWidth="1"/>
    <col min="13058" max="13312" width="10" style="83"/>
    <col min="13313" max="13313" width="98.140625" style="83" customWidth="1"/>
    <col min="13314" max="13568" width="10" style="83"/>
    <col min="13569" max="13569" width="98.140625" style="83" customWidth="1"/>
    <col min="13570" max="13824" width="10" style="83"/>
    <col min="13825" max="13825" width="98.140625" style="83" customWidth="1"/>
    <col min="13826" max="14080" width="10" style="83"/>
    <col min="14081" max="14081" width="98.140625" style="83" customWidth="1"/>
    <col min="14082" max="14336" width="10" style="83"/>
    <col min="14337" max="14337" width="98.140625" style="83" customWidth="1"/>
    <col min="14338" max="14592" width="10" style="83"/>
    <col min="14593" max="14593" width="98.140625" style="83" customWidth="1"/>
    <col min="14594" max="14848" width="10" style="83"/>
    <col min="14849" max="14849" width="98.140625" style="83" customWidth="1"/>
    <col min="14850" max="15104" width="10" style="83"/>
    <col min="15105" max="15105" width="98.140625" style="83" customWidth="1"/>
    <col min="15106" max="15360" width="10" style="83"/>
    <col min="15361" max="15361" width="98.140625" style="83" customWidth="1"/>
    <col min="15362" max="15616" width="10" style="83"/>
    <col min="15617" max="15617" width="98.140625" style="83" customWidth="1"/>
    <col min="15618" max="15872" width="10" style="83"/>
    <col min="15873" max="15873" width="98.140625" style="83" customWidth="1"/>
    <col min="15874" max="16128" width="10" style="83"/>
    <col min="16129" max="16129" width="98.140625" style="83" customWidth="1"/>
    <col min="16130" max="16384" width="10" style="83"/>
  </cols>
  <sheetData>
    <row r="1" spans="1:12" ht="132.75" customHeight="1">
      <c r="A1" s="82"/>
      <c r="B1" s="82"/>
      <c r="C1" s="82"/>
      <c r="D1" s="82"/>
      <c r="E1" s="82"/>
      <c r="F1" s="82"/>
      <c r="G1" s="82"/>
      <c r="H1" s="82"/>
      <c r="I1" s="82"/>
      <c r="J1" s="82"/>
      <c r="K1" s="82"/>
      <c r="L1" s="82"/>
    </row>
    <row r="2" spans="1:12" ht="49.5" customHeight="1">
      <c r="A2" s="84" t="s">
        <v>1578</v>
      </c>
      <c r="B2" s="82"/>
      <c r="C2" s="82"/>
      <c r="D2" s="82"/>
      <c r="E2" s="82"/>
      <c r="F2" s="82"/>
      <c r="G2" s="82"/>
      <c r="H2" s="82"/>
      <c r="I2" s="82"/>
      <c r="J2" s="82"/>
      <c r="K2" s="82"/>
      <c r="L2" s="82"/>
    </row>
    <row r="3" spans="1:12" ht="47.25" customHeight="1">
      <c r="A3" s="84" t="s">
        <v>1708</v>
      </c>
      <c r="B3" s="82"/>
      <c r="C3" s="82"/>
      <c r="D3" s="82"/>
      <c r="E3" s="82"/>
      <c r="F3" s="82"/>
      <c r="G3" s="82"/>
      <c r="H3" s="82"/>
      <c r="I3" s="82"/>
      <c r="J3" s="82"/>
      <c r="K3" s="82"/>
      <c r="L3" s="82"/>
    </row>
    <row r="4" spans="1:12" ht="32.25" customHeight="1">
      <c r="A4" s="84" t="s">
        <v>1579</v>
      </c>
      <c r="B4" s="82"/>
      <c r="C4" s="82"/>
      <c r="D4" s="82"/>
      <c r="E4" s="82"/>
      <c r="F4" s="82"/>
      <c r="G4" s="82"/>
      <c r="H4" s="82"/>
      <c r="I4" s="82"/>
      <c r="J4" s="82"/>
      <c r="K4" s="82"/>
      <c r="L4" s="82"/>
    </row>
    <row r="5" spans="1:12" ht="27" customHeight="1">
      <c r="A5" s="85" t="s">
        <v>1580</v>
      </c>
      <c r="B5" s="82"/>
      <c r="C5" s="82"/>
      <c r="D5" s="82"/>
      <c r="E5" s="82"/>
      <c r="F5" s="82"/>
      <c r="G5" s="82"/>
      <c r="H5" s="82"/>
      <c r="I5" s="82"/>
      <c r="J5" s="82"/>
      <c r="K5" s="82"/>
      <c r="L5" s="82"/>
    </row>
    <row r="6" spans="1:12" ht="72.75" customHeight="1">
      <c r="A6" s="86" t="s">
        <v>1581</v>
      </c>
      <c r="B6" s="82"/>
      <c r="C6" s="82"/>
      <c r="D6" s="82"/>
      <c r="E6" s="82"/>
      <c r="F6" s="82"/>
      <c r="G6" s="82"/>
      <c r="H6" s="82"/>
      <c r="I6" s="82"/>
      <c r="J6" s="82"/>
      <c r="K6" s="82"/>
      <c r="L6" s="82"/>
    </row>
    <row r="7" spans="1:12">
      <c r="A7" s="82"/>
      <c r="B7" s="82"/>
      <c r="C7" s="82"/>
      <c r="D7" s="82"/>
      <c r="E7" s="82"/>
      <c r="F7" s="82"/>
      <c r="G7" s="82"/>
      <c r="H7" s="82"/>
      <c r="I7" s="82"/>
      <c r="J7" s="82"/>
      <c r="K7" s="82"/>
      <c r="L7" s="82"/>
    </row>
    <row r="8" spans="1:12">
      <c r="A8" s="82"/>
      <c r="B8" s="82"/>
      <c r="C8" s="82"/>
      <c r="D8" s="82"/>
      <c r="E8" s="82"/>
      <c r="F8" s="82"/>
      <c r="G8" s="82"/>
      <c r="H8" s="82"/>
      <c r="I8" s="82"/>
      <c r="J8" s="82"/>
      <c r="K8" s="82"/>
      <c r="L8" s="82"/>
    </row>
    <row r="9" spans="1:12">
      <c r="A9" s="82"/>
      <c r="B9" s="82"/>
      <c r="C9" s="82"/>
      <c r="D9" s="82"/>
      <c r="E9" s="82"/>
      <c r="F9" s="82"/>
      <c r="G9" s="82"/>
      <c r="H9" s="82"/>
      <c r="I9" s="82"/>
      <c r="J9" s="82"/>
      <c r="K9" s="82"/>
      <c r="L9" s="82"/>
    </row>
    <row r="10" spans="1:12">
      <c r="A10" s="82"/>
      <c r="B10" s="82"/>
      <c r="C10" s="82"/>
      <c r="D10" s="82"/>
      <c r="E10" s="82"/>
      <c r="F10" s="82"/>
      <c r="G10" s="82"/>
      <c r="H10" s="82"/>
      <c r="I10" s="82"/>
      <c r="J10" s="82"/>
      <c r="K10" s="82"/>
      <c r="L10" s="82"/>
    </row>
    <row r="11" spans="1:12">
      <c r="A11" s="82"/>
      <c r="B11" s="82"/>
      <c r="C11" s="82"/>
      <c r="D11" s="82"/>
      <c r="E11" s="82"/>
      <c r="F11" s="82"/>
      <c r="G11" s="82"/>
      <c r="H11" s="82"/>
      <c r="I11" s="82"/>
      <c r="J11" s="82"/>
      <c r="K11" s="82"/>
      <c r="L11" s="82"/>
    </row>
    <row r="12" spans="1:12">
      <c r="A12" s="82"/>
      <c r="B12" s="82"/>
      <c r="C12" s="82"/>
      <c r="D12" s="82"/>
      <c r="E12" s="82"/>
      <c r="F12" s="82"/>
      <c r="G12" s="82"/>
      <c r="H12" s="82"/>
      <c r="I12" s="82"/>
      <c r="J12" s="82"/>
      <c r="K12" s="82"/>
      <c r="L12" s="82"/>
    </row>
    <row r="13" spans="1:12">
      <c r="A13" s="82"/>
      <c r="B13" s="82"/>
      <c r="C13" s="82"/>
      <c r="D13" s="82"/>
      <c r="E13" s="82"/>
      <c r="F13" s="82"/>
      <c r="G13" s="82"/>
      <c r="H13" s="82"/>
      <c r="I13" s="82"/>
      <c r="J13" s="82"/>
      <c r="K13" s="82"/>
      <c r="L13" s="82"/>
    </row>
    <row r="14" spans="1:12">
      <c r="A14" s="82"/>
      <c r="B14" s="82"/>
      <c r="C14" s="82"/>
      <c r="D14" s="82"/>
      <c r="E14" s="82"/>
      <c r="F14" s="82"/>
      <c r="G14" s="82"/>
      <c r="H14" s="82"/>
      <c r="I14" s="82"/>
      <c r="J14" s="82"/>
      <c r="K14" s="82"/>
      <c r="L14" s="82"/>
    </row>
    <row r="15" spans="1:12">
      <c r="A15" s="82"/>
      <c r="B15" s="82"/>
      <c r="C15" s="82"/>
      <c r="D15" s="82"/>
      <c r="E15" s="82"/>
      <c r="F15" s="82"/>
      <c r="G15" s="82"/>
      <c r="H15" s="82"/>
      <c r="I15" s="82"/>
      <c r="J15" s="82"/>
      <c r="K15" s="82"/>
      <c r="L15" s="82"/>
    </row>
    <row r="16" spans="1:12">
      <c r="A16" s="82"/>
      <c r="B16" s="82"/>
      <c r="C16" s="82"/>
      <c r="D16" s="82"/>
      <c r="E16" s="82"/>
      <c r="F16" s="82"/>
      <c r="G16" s="82"/>
      <c r="H16" s="82"/>
      <c r="I16" s="82"/>
      <c r="J16" s="82"/>
      <c r="K16" s="82"/>
      <c r="L16" s="82"/>
    </row>
    <row r="17" spans="1:12">
      <c r="A17" s="82"/>
      <c r="B17" s="82"/>
      <c r="C17" s="82"/>
      <c r="D17" s="82"/>
      <c r="E17" s="82"/>
      <c r="F17" s="82"/>
      <c r="G17" s="82"/>
      <c r="H17" s="82"/>
      <c r="I17" s="82"/>
      <c r="J17" s="82"/>
      <c r="K17" s="82"/>
      <c r="L17" s="82"/>
    </row>
    <row r="18" spans="1:12">
      <c r="A18" s="82"/>
      <c r="B18" s="82"/>
      <c r="C18" s="82"/>
      <c r="D18" s="82"/>
      <c r="E18" s="82"/>
      <c r="F18" s="82"/>
      <c r="G18" s="82"/>
      <c r="H18" s="82"/>
      <c r="I18" s="82"/>
      <c r="J18" s="82"/>
      <c r="K18" s="82"/>
      <c r="L18" s="82"/>
    </row>
    <row r="19" spans="1:12">
      <c r="A19" s="82"/>
      <c r="B19" s="82"/>
      <c r="C19" s="82"/>
      <c r="D19" s="82"/>
      <c r="E19" s="82"/>
      <c r="F19" s="82"/>
      <c r="G19" s="82"/>
      <c r="H19" s="82"/>
      <c r="I19" s="82"/>
      <c r="J19" s="82"/>
      <c r="K19" s="82"/>
      <c r="L19" s="82"/>
    </row>
    <row r="20" spans="1:12" ht="132.75" customHeight="1">
      <c r="A20" s="82"/>
      <c r="B20" s="82"/>
      <c r="C20" s="82"/>
      <c r="D20" s="82"/>
      <c r="E20" s="82"/>
      <c r="F20" s="82"/>
      <c r="G20" s="82"/>
      <c r="H20" s="82"/>
      <c r="I20" s="82"/>
      <c r="J20" s="82"/>
      <c r="K20" s="82"/>
      <c r="L20" s="82"/>
    </row>
    <row r="21" spans="1:12" ht="49.5" customHeight="1">
      <c r="A21" s="84"/>
      <c r="B21" s="82"/>
      <c r="C21" s="82"/>
      <c r="D21" s="82"/>
      <c r="E21" s="82"/>
      <c r="F21" s="82"/>
      <c r="G21" s="82"/>
      <c r="H21" s="82"/>
      <c r="I21" s="82"/>
      <c r="J21" s="82"/>
      <c r="K21" s="82"/>
      <c r="L21" s="82"/>
    </row>
    <row r="22" spans="1:12" ht="47.25" customHeight="1">
      <c r="A22" s="84"/>
      <c r="B22" s="82"/>
      <c r="C22" s="82"/>
      <c r="D22" s="82"/>
      <c r="E22" s="82"/>
      <c r="F22" s="82"/>
      <c r="G22" s="82"/>
      <c r="H22" s="82"/>
      <c r="I22" s="82"/>
      <c r="J22" s="82"/>
      <c r="K22" s="82"/>
      <c r="L22" s="82"/>
    </row>
    <row r="23" spans="1:12" ht="32.25" customHeight="1">
      <c r="A23" s="84"/>
      <c r="B23" s="82"/>
      <c r="C23" s="82"/>
      <c r="D23" s="82"/>
      <c r="E23" s="82"/>
      <c r="F23" s="82"/>
      <c r="G23" s="82"/>
      <c r="H23" s="82"/>
      <c r="I23" s="82"/>
      <c r="J23" s="82"/>
      <c r="K23" s="82"/>
      <c r="L23" s="82"/>
    </row>
    <row r="24" spans="1:12" ht="27" customHeight="1">
      <c r="A24" s="85"/>
      <c r="B24" s="82"/>
      <c r="C24" s="82"/>
      <c r="D24" s="82"/>
      <c r="E24" s="82"/>
      <c r="F24" s="82"/>
      <c r="G24" s="82"/>
      <c r="H24" s="82"/>
      <c r="I24" s="82"/>
      <c r="J24" s="82"/>
      <c r="K24" s="82"/>
      <c r="L24" s="82"/>
    </row>
    <row r="25" spans="1:12" ht="72.75" customHeight="1">
      <c r="A25" s="86"/>
      <c r="B25" s="82"/>
      <c r="C25" s="82"/>
      <c r="D25" s="82"/>
      <c r="E25" s="82"/>
      <c r="F25" s="82"/>
      <c r="G25" s="82"/>
      <c r="H25" s="82"/>
      <c r="I25" s="82"/>
      <c r="J25" s="82"/>
      <c r="K25" s="82"/>
      <c r="L25" s="82"/>
    </row>
    <row r="26" spans="1:12">
      <c r="A26" s="82"/>
      <c r="B26" s="82"/>
      <c r="C26" s="82"/>
      <c r="D26" s="82"/>
      <c r="E26" s="82"/>
      <c r="F26" s="82"/>
      <c r="G26" s="82"/>
      <c r="H26" s="82"/>
      <c r="I26" s="82"/>
      <c r="J26" s="82"/>
      <c r="K26" s="82"/>
      <c r="L26" s="82"/>
    </row>
    <row r="27" spans="1:12">
      <c r="A27" s="82"/>
      <c r="B27" s="82"/>
      <c r="C27" s="82"/>
      <c r="D27" s="82"/>
      <c r="E27" s="82"/>
      <c r="F27" s="82"/>
      <c r="G27" s="82"/>
      <c r="H27" s="82"/>
      <c r="I27" s="82"/>
      <c r="J27" s="82"/>
      <c r="K27" s="82"/>
      <c r="L27" s="82"/>
    </row>
    <row r="28" spans="1:12">
      <c r="A28" s="82"/>
      <c r="B28" s="82"/>
      <c r="C28" s="82"/>
      <c r="D28" s="82"/>
      <c r="E28" s="82"/>
      <c r="F28" s="82"/>
      <c r="G28" s="82"/>
      <c r="H28" s="82"/>
      <c r="I28" s="82"/>
      <c r="J28" s="82"/>
      <c r="K28" s="82"/>
      <c r="L28" s="82"/>
    </row>
    <row r="29" spans="1:12">
      <c r="A29" s="82"/>
      <c r="B29" s="82"/>
      <c r="C29" s="82"/>
      <c r="D29" s="82"/>
      <c r="E29" s="82"/>
      <c r="F29" s="82"/>
      <c r="G29" s="82"/>
      <c r="H29" s="82"/>
      <c r="I29" s="82"/>
      <c r="J29" s="82"/>
      <c r="K29" s="82"/>
      <c r="L29" s="82"/>
    </row>
    <row r="30" spans="1:12">
      <c r="A30" s="82"/>
      <c r="B30" s="82"/>
      <c r="C30" s="82"/>
      <c r="D30" s="82"/>
      <c r="E30" s="82"/>
      <c r="F30" s="82"/>
      <c r="G30" s="82"/>
      <c r="H30" s="82"/>
      <c r="I30" s="82"/>
      <c r="J30" s="82"/>
      <c r="K30" s="82"/>
      <c r="L30" s="82"/>
    </row>
    <row r="31" spans="1:12">
      <c r="A31" s="82"/>
      <c r="B31" s="82"/>
      <c r="C31" s="82"/>
      <c r="D31" s="82"/>
      <c r="E31" s="82"/>
      <c r="F31" s="82"/>
      <c r="G31" s="82"/>
      <c r="H31" s="82"/>
      <c r="I31" s="82"/>
      <c r="J31" s="82"/>
      <c r="K31" s="82"/>
      <c r="L31" s="82"/>
    </row>
    <row r="32" spans="1:12">
      <c r="A32" s="82"/>
      <c r="B32" s="82"/>
      <c r="C32" s="82"/>
      <c r="D32" s="82"/>
      <c r="E32" s="82"/>
      <c r="F32" s="82"/>
      <c r="G32" s="82"/>
      <c r="H32" s="82"/>
      <c r="I32" s="82"/>
      <c r="J32" s="82"/>
      <c r="K32" s="82"/>
      <c r="L32" s="82"/>
    </row>
    <row r="33" spans="1:12">
      <c r="A33" s="82"/>
      <c r="B33" s="82"/>
      <c r="C33" s="82"/>
      <c r="D33" s="82"/>
      <c r="E33" s="82"/>
      <c r="F33" s="82"/>
      <c r="G33" s="82"/>
      <c r="H33" s="82"/>
      <c r="I33" s="82"/>
      <c r="J33" s="82"/>
      <c r="K33" s="82"/>
      <c r="L33" s="82"/>
    </row>
    <row r="34" spans="1:12">
      <c r="A34" s="82"/>
      <c r="B34" s="82"/>
      <c r="C34" s="82"/>
      <c r="D34" s="82"/>
      <c r="E34" s="82"/>
      <c r="F34" s="82"/>
      <c r="G34" s="82"/>
      <c r="H34" s="82"/>
      <c r="I34" s="82"/>
      <c r="J34" s="82"/>
      <c r="K34" s="82"/>
      <c r="L34" s="82"/>
    </row>
    <row r="35" spans="1:12">
      <c r="A35" s="82"/>
      <c r="B35" s="82"/>
      <c r="C35" s="82"/>
      <c r="D35" s="82"/>
      <c r="E35" s="82"/>
      <c r="F35" s="82"/>
      <c r="G35" s="82"/>
      <c r="H35" s="82"/>
      <c r="I35" s="82"/>
      <c r="J35" s="82"/>
      <c r="K35" s="82"/>
      <c r="L35" s="82"/>
    </row>
    <row r="36" spans="1:12">
      <c r="A36" s="82"/>
      <c r="B36" s="82"/>
      <c r="C36" s="82"/>
      <c r="D36" s="82"/>
      <c r="E36" s="82"/>
      <c r="F36" s="82"/>
      <c r="G36" s="82"/>
      <c r="H36" s="82"/>
      <c r="I36" s="82"/>
      <c r="J36" s="82"/>
      <c r="K36" s="82"/>
      <c r="L36" s="82"/>
    </row>
    <row r="37" spans="1:12">
      <c r="A37" s="82"/>
      <c r="B37" s="82"/>
      <c r="C37" s="82"/>
      <c r="D37" s="82"/>
      <c r="E37" s="82"/>
      <c r="F37" s="82"/>
      <c r="G37" s="82"/>
      <c r="H37" s="82"/>
      <c r="I37" s="82"/>
      <c r="J37" s="82"/>
      <c r="K37" s="82"/>
      <c r="L37" s="82"/>
    </row>
    <row r="38" spans="1:12">
      <c r="A38" s="82"/>
      <c r="B38" s="82"/>
      <c r="C38" s="82"/>
      <c r="D38" s="82"/>
      <c r="E38" s="82"/>
      <c r="F38" s="82"/>
      <c r="G38" s="82"/>
      <c r="H38" s="82"/>
      <c r="I38" s="82"/>
      <c r="J38" s="82"/>
      <c r="K38" s="82"/>
      <c r="L38" s="82"/>
    </row>
    <row r="39" spans="1:12" ht="132.75" customHeight="1">
      <c r="A39" s="82"/>
      <c r="B39" s="82"/>
      <c r="C39" s="82"/>
      <c r="D39" s="82"/>
      <c r="E39" s="82"/>
      <c r="F39" s="82"/>
      <c r="G39" s="82"/>
      <c r="H39" s="82"/>
      <c r="I39" s="82"/>
      <c r="J39" s="82"/>
      <c r="K39" s="82"/>
      <c r="L39" s="82"/>
    </row>
    <row r="40" spans="1:12" ht="49.5" customHeight="1">
      <c r="A40" s="84"/>
      <c r="B40" s="82"/>
      <c r="C40" s="82"/>
      <c r="D40" s="82"/>
      <c r="E40" s="82"/>
      <c r="F40" s="82"/>
      <c r="G40" s="82"/>
      <c r="H40" s="82"/>
      <c r="I40" s="82"/>
      <c r="J40" s="82"/>
      <c r="K40" s="82"/>
      <c r="L40" s="82"/>
    </row>
    <row r="41" spans="1:12" ht="47.25" customHeight="1">
      <c r="A41" s="84"/>
      <c r="B41" s="82"/>
      <c r="C41" s="82"/>
      <c r="D41" s="82"/>
      <c r="E41" s="82"/>
      <c r="F41" s="82"/>
      <c r="G41" s="82"/>
      <c r="H41" s="82"/>
      <c r="I41" s="82"/>
      <c r="J41" s="82"/>
      <c r="K41" s="82"/>
      <c r="L41" s="82"/>
    </row>
    <row r="42" spans="1:12" ht="32.25" customHeight="1">
      <c r="A42" s="84"/>
      <c r="B42" s="82"/>
      <c r="C42" s="82"/>
      <c r="D42" s="82"/>
      <c r="E42" s="82"/>
      <c r="F42" s="82"/>
      <c r="G42" s="82"/>
      <c r="H42" s="82"/>
      <c r="I42" s="82"/>
      <c r="J42" s="82"/>
      <c r="K42" s="82"/>
      <c r="L42" s="82"/>
    </row>
    <row r="43" spans="1:12" ht="27" customHeight="1">
      <c r="A43" s="85"/>
      <c r="B43" s="82"/>
      <c r="C43" s="82"/>
      <c r="D43" s="82"/>
      <c r="E43" s="82"/>
      <c r="F43" s="82"/>
      <c r="G43" s="82"/>
      <c r="H43" s="82"/>
      <c r="I43" s="82"/>
      <c r="J43" s="82"/>
      <c r="K43" s="82"/>
      <c r="L43" s="82"/>
    </row>
    <row r="44" spans="1:12" ht="72.75" customHeight="1">
      <c r="A44" s="86"/>
      <c r="B44" s="82"/>
      <c r="C44" s="82"/>
      <c r="D44" s="82"/>
      <c r="E44" s="82"/>
      <c r="F44" s="82"/>
      <c r="G44" s="82"/>
      <c r="H44" s="82"/>
      <c r="I44" s="82"/>
      <c r="J44" s="82"/>
      <c r="K44" s="82"/>
      <c r="L44" s="82"/>
    </row>
    <row r="45" spans="1:12">
      <c r="A45" s="82"/>
      <c r="B45" s="82"/>
      <c r="C45" s="82"/>
      <c r="D45" s="82"/>
      <c r="E45" s="82"/>
      <c r="F45" s="82"/>
      <c r="G45" s="82"/>
      <c r="H45" s="82"/>
      <c r="I45" s="82"/>
      <c r="J45" s="82"/>
      <c r="K45" s="82"/>
      <c r="L45" s="82"/>
    </row>
    <row r="46" spans="1:12">
      <c r="A46" s="82"/>
      <c r="B46" s="82"/>
      <c r="C46" s="82"/>
      <c r="D46" s="82"/>
      <c r="E46" s="82"/>
      <c r="F46" s="82"/>
      <c r="G46" s="82"/>
      <c r="H46" s="82"/>
      <c r="I46" s="82"/>
      <c r="J46" s="82"/>
      <c r="K46" s="82"/>
      <c r="L46" s="82"/>
    </row>
    <row r="47" spans="1:12">
      <c r="A47" s="82"/>
      <c r="B47" s="82"/>
      <c r="C47" s="82"/>
      <c r="D47" s="82"/>
      <c r="E47" s="82"/>
      <c r="F47" s="82"/>
      <c r="G47" s="82"/>
      <c r="H47" s="82"/>
      <c r="I47" s="82"/>
      <c r="J47" s="82"/>
      <c r="K47" s="82"/>
      <c r="L47" s="82"/>
    </row>
    <row r="48" spans="1:12">
      <c r="A48" s="82"/>
      <c r="B48" s="82"/>
      <c r="C48" s="82"/>
      <c r="D48" s="82"/>
      <c r="E48" s="82"/>
      <c r="F48" s="82"/>
      <c r="G48" s="82"/>
      <c r="H48" s="82"/>
      <c r="I48" s="82"/>
      <c r="J48" s="82"/>
      <c r="K48" s="82"/>
      <c r="L48" s="82"/>
    </row>
    <row r="49" spans="1:12">
      <c r="A49" s="82"/>
      <c r="B49" s="82"/>
      <c r="C49" s="82"/>
      <c r="D49" s="82"/>
      <c r="E49" s="82"/>
      <c r="F49" s="82"/>
      <c r="G49" s="82"/>
      <c r="H49" s="82"/>
      <c r="I49" s="82"/>
      <c r="J49" s="82"/>
      <c r="K49" s="82"/>
      <c r="L49" s="82"/>
    </row>
    <row r="50" spans="1:12">
      <c r="A50" s="82"/>
      <c r="B50" s="82"/>
      <c r="C50" s="82"/>
      <c r="D50" s="82"/>
      <c r="E50" s="82"/>
      <c r="F50" s="82"/>
      <c r="G50" s="82"/>
      <c r="H50" s="82"/>
      <c r="I50" s="82"/>
      <c r="J50" s="82"/>
      <c r="K50" s="82"/>
      <c r="L50" s="82"/>
    </row>
    <row r="51" spans="1:12">
      <c r="A51" s="82"/>
      <c r="B51" s="82"/>
      <c r="C51" s="82"/>
      <c r="D51" s="82"/>
      <c r="E51" s="82"/>
      <c r="F51" s="82"/>
      <c r="G51" s="82"/>
      <c r="H51" s="82"/>
      <c r="I51" s="82"/>
      <c r="J51" s="82"/>
      <c r="K51" s="82"/>
      <c r="L51" s="82"/>
    </row>
    <row r="52" spans="1:12">
      <c r="A52" s="82"/>
      <c r="B52" s="82"/>
      <c r="C52" s="82"/>
      <c r="D52" s="82"/>
      <c r="E52" s="82"/>
      <c r="F52" s="82"/>
      <c r="G52" s="82"/>
      <c r="H52" s="82"/>
      <c r="I52" s="82"/>
      <c r="J52" s="82"/>
      <c r="K52" s="82"/>
      <c r="L52" s="82"/>
    </row>
    <row r="53" spans="1:12">
      <c r="A53" s="82"/>
      <c r="B53" s="82"/>
      <c r="C53" s="82"/>
      <c r="D53" s="82"/>
      <c r="E53" s="82"/>
      <c r="F53" s="82"/>
      <c r="G53" s="82"/>
      <c r="H53" s="82"/>
      <c r="I53" s="82"/>
      <c r="J53" s="82"/>
      <c r="K53" s="82"/>
      <c r="L53" s="82"/>
    </row>
    <row r="54" spans="1:12">
      <c r="A54" s="82"/>
      <c r="B54" s="82"/>
      <c r="C54" s="82"/>
      <c r="D54" s="82"/>
      <c r="E54" s="82"/>
      <c r="F54" s="82"/>
      <c r="G54" s="82"/>
      <c r="H54" s="82"/>
      <c r="I54" s="82"/>
      <c r="J54" s="82"/>
      <c r="K54" s="82"/>
      <c r="L54" s="82"/>
    </row>
    <row r="55" spans="1:12">
      <c r="A55" s="82"/>
      <c r="B55" s="82"/>
      <c r="C55" s="82"/>
      <c r="D55" s="82"/>
      <c r="E55" s="82"/>
      <c r="F55" s="82"/>
      <c r="G55" s="82"/>
      <c r="H55" s="82"/>
      <c r="I55" s="82"/>
      <c r="J55" s="82"/>
      <c r="K55" s="82"/>
      <c r="L55" s="82"/>
    </row>
    <row r="56" spans="1:12">
      <c r="A56" s="82"/>
      <c r="B56" s="82"/>
      <c r="C56" s="82"/>
      <c r="D56" s="82"/>
      <c r="E56" s="82"/>
      <c r="F56" s="82"/>
      <c r="G56" s="82"/>
      <c r="H56" s="82"/>
      <c r="I56" s="82"/>
      <c r="J56" s="82"/>
      <c r="K56" s="82"/>
      <c r="L56" s="82"/>
    </row>
    <row r="57" spans="1:12">
      <c r="A57" s="82"/>
      <c r="B57" s="82"/>
      <c r="C57" s="82"/>
      <c r="D57" s="82"/>
      <c r="E57" s="82"/>
      <c r="F57" s="82"/>
      <c r="G57" s="82"/>
      <c r="H57" s="82"/>
      <c r="I57" s="82"/>
      <c r="J57" s="82"/>
      <c r="K57" s="82"/>
      <c r="L57" s="82"/>
    </row>
    <row r="58" spans="1:12" ht="132.75" customHeight="1">
      <c r="A58" s="82"/>
      <c r="B58" s="82"/>
      <c r="C58" s="82"/>
      <c r="D58" s="82"/>
      <c r="E58" s="82"/>
      <c r="F58" s="82"/>
      <c r="G58" s="82"/>
      <c r="H58" s="82"/>
      <c r="I58" s="82"/>
      <c r="J58" s="82"/>
      <c r="K58" s="82"/>
      <c r="L58" s="82"/>
    </row>
    <row r="59" spans="1:12" ht="49.5" customHeight="1">
      <c r="A59" s="84"/>
      <c r="B59" s="82"/>
      <c r="C59" s="82"/>
      <c r="D59" s="82"/>
      <c r="E59" s="82"/>
      <c r="F59" s="82"/>
      <c r="G59" s="82"/>
      <c r="H59" s="82"/>
      <c r="I59" s="82"/>
      <c r="J59" s="82"/>
      <c r="K59" s="82"/>
      <c r="L59" s="82"/>
    </row>
    <row r="60" spans="1:12" ht="47.25" customHeight="1">
      <c r="A60" s="84"/>
      <c r="B60" s="82"/>
      <c r="C60" s="82"/>
      <c r="D60" s="82"/>
      <c r="E60" s="82"/>
      <c r="F60" s="82"/>
      <c r="G60" s="82"/>
      <c r="H60" s="82"/>
      <c r="I60" s="82"/>
      <c r="J60" s="82"/>
      <c r="K60" s="82"/>
      <c r="L60" s="82"/>
    </row>
    <row r="61" spans="1:12" ht="32.25" customHeight="1">
      <c r="A61" s="84"/>
      <c r="B61" s="82"/>
      <c r="C61" s="82"/>
      <c r="D61" s="82"/>
      <c r="E61" s="82"/>
      <c r="F61" s="82"/>
      <c r="G61" s="82"/>
      <c r="H61" s="82"/>
      <c r="I61" s="82"/>
      <c r="J61" s="82"/>
      <c r="K61" s="82"/>
      <c r="L61" s="82"/>
    </row>
    <row r="62" spans="1:12" ht="27" customHeight="1">
      <c r="A62" s="85"/>
      <c r="B62" s="82"/>
      <c r="C62" s="82"/>
      <c r="D62" s="82"/>
      <c r="E62" s="82"/>
      <c r="F62" s="82"/>
      <c r="G62" s="82"/>
      <c r="H62" s="82"/>
      <c r="I62" s="82"/>
      <c r="J62" s="82"/>
      <c r="K62" s="82"/>
      <c r="L62" s="82"/>
    </row>
    <row r="63" spans="1:12" ht="72.75" customHeight="1">
      <c r="A63" s="86"/>
      <c r="B63" s="82"/>
      <c r="C63" s="82"/>
      <c r="D63" s="82"/>
      <c r="E63" s="82"/>
      <c r="F63" s="82"/>
      <c r="G63" s="82"/>
      <c r="H63" s="82"/>
      <c r="I63" s="82"/>
      <c r="J63" s="82"/>
      <c r="K63" s="82"/>
      <c r="L63" s="82"/>
    </row>
    <row r="64" spans="1:12">
      <c r="A64" s="82"/>
      <c r="B64" s="82"/>
      <c r="C64" s="82"/>
      <c r="D64" s="82"/>
      <c r="E64" s="82"/>
      <c r="F64" s="82"/>
      <c r="G64" s="82"/>
      <c r="H64" s="82"/>
      <c r="I64" s="82"/>
      <c r="J64" s="82"/>
      <c r="K64" s="82"/>
      <c r="L64" s="82"/>
    </row>
    <row r="65" spans="1:12">
      <c r="A65" s="82"/>
      <c r="B65" s="82"/>
      <c r="C65" s="82"/>
      <c r="D65" s="82"/>
      <c r="E65" s="82"/>
      <c r="F65" s="82"/>
      <c r="G65" s="82"/>
      <c r="H65" s="82"/>
      <c r="I65" s="82"/>
      <c r="J65" s="82"/>
      <c r="K65" s="82"/>
      <c r="L65" s="82"/>
    </row>
    <row r="66" spans="1:12">
      <c r="A66" s="82"/>
      <c r="B66" s="82"/>
      <c r="C66" s="82"/>
      <c r="D66" s="82"/>
      <c r="E66" s="82"/>
      <c r="F66" s="82"/>
      <c r="G66" s="82"/>
      <c r="H66" s="82"/>
      <c r="I66" s="82"/>
      <c r="J66" s="82"/>
      <c r="K66" s="82"/>
      <c r="L66" s="82"/>
    </row>
    <row r="67" spans="1:12">
      <c r="A67" s="82"/>
      <c r="B67" s="82"/>
      <c r="C67" s="82"/>
      <c r="D67" s="82"/>
      <c r="E67" s="82"/>
      <c r="F67" s="82"/>
      <c r="G67" s="82"/>
      <c r="H67" s="82"/>
      <c r="I67" s="82"/>
      <c r="J67" s="82"/>
      <c r="K67" s="82"/>
      <c r="L67" s="82"/>
    </row>
    <row r="68" spans="1:12">
      <c r="A68" s="82"/>
      <c r="B68" s="82"/>
      <c r="C68" s="82"/>
      <c r="D68" s="82"/>
      <c r="E68" s="82"/>
      <c r="F68" s="82"/>
      <c r="G68" s="82"/>
      <c r="H68" s="82"/>
      <c r="I68" s="82"/>
      <c r="J68" s="82"/>
      <c r="K68" s="82"/>
      <c r="L68" s="82"/>
    </row>
    <row r="69" spans="1:12">
      <c r="A69" s="82"/>
      <c r="B69" s="82"/>
      <c r="C69" s="82"/>
      <c r="D69" s="82"/>
      <c r="E69" s="82"/>
      <c r="F69" s="82"/>
      <c r="G69" s="82"/>
      <c r="H69" s="82"/>
      <c r="I69" s="82"/>
      <c r="J69" s="82"/>
      <c r="K69" s="82"/>
      <c r="L69" s="82"/>
    </row>
    <row r="70" spans="1:12">
      <c r="A70" s="82"/>
      <c r="B70" s="82"/>
      <c r="C70" s="82"/>
      <c r="D70" s="82"/>
      <c r="E70" s="82"/>
      <c r="F70" s="82"/>
      <c r="G70" s="82"/>
      <c r="H70" s="82"/>
      <c r="I70" s="82"/>
      <c r="J70" s="82"/>
      <c r="K70" s="82"/>
      <c r="L70" s="82"/>
    </row>
    <row r="71" spans="1:12">
      <c r="A71" s="82"/>
      <c r="B71" s="82"/>
      <c r="C71" s="82"/>
      <c r="D71" s="82"/>
      <c r="E71" s="82"/>
      <c r="F71" s="82"/>
      <c r="G71" s="82"/>
      <c r="H71" s="82"/>
      <c r="I71" s="82"/>
      <c r="J71" s="82"/>
      <c r="K71" s="82"/>
      <c r="L71" s="82"/>
    </row>
    <row r="72" spans="1:12">
      <c r="A72" s="82"/>
      <c r="B72" s="82"/>
      <c r="C72" s="82"/>
      <c r="D72" s="82"/>
      <c r="E72" s="82"/>
      <c r="F72" s="82"/>
      <c r="G72" s="82"/>
      <c r="H72" s="82"/>
      <c r="I72" s="82"/>
      <c r="J72" s="82"/>
      <c r="K72" s="82"/>
      <c r="L72" s="82"/>
    </row>
    <row r="73" spans="1:12">
      <c r="A73" s="82"/>
      <c r="B73" s="82"/>
      <c r="C73" s="82"/>
      <c r="D73" s="82"/>
      <c r="E73" s="82"/>
      <c r="F73" s="82"/>
      <c r="G73" s="82"/>
      <c r="H73" s="82"/>
      <c r="I73" s="82"/>
      <c r="J73" s="82"/>
      <c r="K73" s="82"/>
      <c r="L73" s="82"/>
    </row>
    <row r="74" spans="1:12">
      <c r="A74" s="82"/>
      <c r="B74" s="82"/>
      <c r="C74" s="82"/>
      <c r="D74" s="82"/>
      <c r="E74" s="82"/>
      <c r="F74" s="82"/>
      <c r="G74" s="82"/>
      <c r="H74" s="82"/>
      <c r="I74" s="82"/>
      <c r="J74" s="82"/>
      <c r="K74" s="82"/>
      <c r="L74" s="82"/>
    </row>
    <row r="75" spans="1:12">
      <c r="A75" s="82"/>
      <c r="B75" s="82"/>
      <c r="C75" s="82"/>
      <c r="D75" s="82"/>
      <c r="E75" s="82"/>
      <c r="F75" s="82"/>
      <c r="G75" s="82"/>
      <c r="H75" s="82"/>
      <c r="I75" s="82"/>
      <c r="J75" s="82"/>
      <c r="K75" s="82"/>
      <c r="L75" s="82"/>
    </row>
    <row r="76" spans="1:12">
      <c r="A76" s="82"/>
      <c r="B76" s="82"/>
      <c r="C76" s="82"/>
      <c r="D76" s="82"/>
      <c r="E76" s="82"/>
      <c r="F76" s="82"/>
      <c r="G76" s="82"/>
      <c r="H76" s="82"/>
      <c r="I76" s="82"/>
      <c r="J76" s="82"/>
      <c r="K76" s="82"/>
      <c r="L76" s="82"/>
    </row>
    <row r="77" spans="1:12" ht="132.75" customHeight="1">
      <c r="A77" s="82"/>
      <c r="B77" s="82"/>
      <c r="C77" s="82"/>
      <c r="D77" s="82"/>
      <c r="E77" s="82"/>
      <c r="F77" s="82"/>
      <c r="G77" s="82"/>
      <c r="H77" s="82"/>
      <c r="I77" s="82"/>
      <c r="J77" s="82"/>
      <c r="K77" s="82"/>
      <c r="L77" s="82"/>
    </row>
    <row r="78" spans="1:12" ht="49.5" customHeight="1">
      <c r="A78" s="84"/>
      <c r="B78" s="82"/>
      <c r="C78" s="82"/>
      <c r="D78" s="82"/>
      <c r="E78" s="82"/>
      <c r="F78" s="82"/>
      <c r="G78" s="82"/>
      <c r="H78" s="82"/>
      <c r="I78" s="82"/>
      <c r="J78" s="82"/>
      <c r="K78" s="82"/>
      <c r="L78" s="82"/>
    </row>
    <row r="79" spans="1:12" ht="47.25" customHeight="1">
      <c r="A79" s="84"/>
      <c r="B79" s="82"/>
      <c r="C79" s="82"/>
      <c r="D79" s="82"/>
      <c r="E79" s="82"/>
      <c r="F79" s="82"/>
      <c r="G79" s="82"/>
      <c r="H79" s="82"/>
      <c r="I79" s="82"/>
      <c r="J79" s="82"/>
      <c r="K79" s="82"/>
      <c r="L79" s="82"/>
    </row>
    <row r="80" spans="1:12" ht="32.25" customHeight="1">
      <c r="A80" s="84"/>
      <c r="B80" s="82"/>
      <c r="C80" s="82"/>
      <c r="D80" s="82"/>
      <c r="E80" s="82"/>
      <c r="F80" s="82"/>
      <c r="G80" s="82"/>
      <c r="H80" s="82"/>
      <c r="I80" s="82"/>
      <c r="J80" s="82"/>
      <c r="K80" s="82"/>
      <c r="L80" s="82"/>
    </row>
    <row r="81" spans="1:12" ht="27" customHeight="1">
      <c r="A81" s="85"/>
      <c r="B81" s="82"/>
      <c r="C81" s="82"/>
      <c r="D81" s="82"/>
      <c r="E81" s="82"/>
      <c r="F81" s="82"/>
      <c r="G81" s="82"/>
      <c r="H81" s="82"/>
      <c r="I81" s="82"/>
      <c r="J81" s="82"/>
      <c r="K81" s="82"/>
      <c r="L81" s="82"/>
    </row>
    <row r="82" spans="1:12" ht="72.75" customHeight="1">
      <c r="A82" s="86"/>
      <c r="B82" s="82"/>
      <c r="C82" s="82"/>
      <c r="D82" s="82"/>
      <c r="E82" s="82"/>
      <c r="F82" s="82"/>
      <c r="G82" s="82"/>
      <c r="H82" s="82"/>
      <c r="I82" s="82"/>
      <c r="J82" s="82"/>
      <c r="K82" s="82"/>
      <c r="L82" s="82"/>
    </row>
    <row r="83" spans="1:12">
      <c r="A83" s="82"/>
      <c r="B83" s="82"/>
      <c r="C83" s="82"/>
      <c r="D83" s="82"/>
      <c r="E83" s="82"/>
      <c r="F83" s="82"/>
      <c r="G83" s="82"/>
      <c r="H83" s="82"/>
      <c r="I83" s="82"/>
      <c r="J83" s="82"/>
      <c r="K83" s="82"/>
      <c r="L83" s="82"/>
    </row>
    <row r="84" spans="1:12">
      <c r="A84" s="82"/>
      <c r="B84" s="82"/>
      <c r="C84" s="82"/>
      <c r="D84" s="82"/>
      <c r="E84" s="82"/>
      <c r="F84" s="82"/>
      <c r="G84" s="82"/>
      <c r="H84" s="82"/>
      <c r="I84" s="82"/>
      <c r="J84" s="82"/>
      <c r="K84" s="82"/>
      <c r="L84" s="82"/>
    </row>
    <row r="85" spans="1:12">
      <c r="A85" s="82"/>
      <c r="B85" s="82"/>
      <c r="C85" s="82"/>
      <c r="D85" s="82"/>
      <c r="E85" s="82"/>
      <c r="F85" s="82"/>
      <c r="G85" s="82"/>
      <c r="H85" s="82"/>
      <c r="I85" s="82"/>
      <c r="J85" s="82"/>
      <c r="K85" s="82"/>
      <c r="L85" s="82"/>
    </row>
    <row r="86" spans="1:12">
      <c r="A86" s="82"/>
      <c r="B86" s="82"/>
      <c r="C86" s="82"/>
      <c r="D86" s="82"/>
      <c r="E86" s="82"/>
      <c r="F86" s="82"/>
      <c r="G86" s="82"/>
      <c r="H86" s="82"/>
      <c r="I86" s="82"/>
      <c r="J86" s="82"/>
      <c r="K86" s="82"/>
      <c r="L86" s="82"/>
    </row>
    <row r="87" spans="1:12">
      <c r="A87" s="82"/>
      <c r="B87" s="82"/>
      <c r="C87" s="82"/>
      <c r="D87" s="82"/>
      <c r="E87" s="82"/>
      <c r="F87" s="82"/>
      <c r="G87" s="82"/>
      <c r="H87" s="82"/>
      <c r="I87" s="82"/>
      <c r="J87" s="82"/>
      <c r="K87" s="82"/>
      <c r="L87" s="82"/>
    </row>
    <row r="88" spans="1:12">
      <c r="A88" s="82"/>
      <c r="B88" s="82"/>
      <c r="C88" s="82"/>
      <c r="D88" s="82"/>
      <c r="E88" s="82"/>
      <c r="F88" s="82"/>
      <c r="G88" s="82"/>
      <c r="H88" s="82"/>
      <c r="I88" s="82"/>
      <c r="J88" s="82"/>
      <c r="K88" s="82"/>
      <c r="L88" s="82"/>
    </row>
    <row r="89" spans="1:12">
      <c r="A89" s="82"/>
      <c r="B89" s="82"/>
      <c r="C89" s="82"/>
      <c r="D89" s="82"/>
      <c r="E89" s="82"/>
      <c r="F89" s="82"/>
      <c r="G89" s="82"/>
      <c r="H89" s="82"/>
      <c r="I89" s="82"/>
      <c r="J89" s="82"/>
      <c r="K89" s="82"/>
      <c r="L89" s="82"/>
    </row>
    <row r="90" spans="1:12">
      <c r="A90" s="82"/>
      <c r="B90" s="82"/>
      <c r="C90" s="82"/>
      <c r="D90" s="82"/>
      <c r="E90" s="82"/>
      <c r="F90" s="82"/>
      <c r="G90" s="82"/>
      <c r="H90" s="82"/>
      <c r="I90" s="82"/>
      <c r="J90" s="82"/>
      <c r="K90" s="82"/>
      <c r="L90" s="82"/>
    </row>
    <row r="91" spans="1:12">
      <c r="A91" s="82"/>
      <c r="B91" s="82"/>
      <c r="C91" s="82"/>
      <c r="D91" s="82"/>
      <c r="E91" s="82"/>
      <c r="F91" s="82"/>
      <c r="G91" s="82"/>
      <c r="H91" s="82"/>
      <c r="I91" s="82"/>
      <c r="J91" s="82"/>
      <c r="K91" s="82"/>
      <c r="L91" s="82"/>
    </row>
    <row r="92" spans="1:12">
      <c r="A92" s="82"/>
      <c r="B92" s="82"/>
      <c r="C92" s="82"/>
      <c r="D92" s="82"/>
      <c r="E92" s="82"/>
      <c r="F92" s="82"/>
      <c r="G92" s="82"/>
      <c r="H92" s="82"/>
      <c r="I92" s="82"/>
      <c r="J92" s="82"/>
      <c r="K92" s="82"/>
      <c r="L92" s="82"/>
    </row>
    <row r="93" spans="1:12">
      <c r="A93" s="82"/>
      <c r="B93" s="82"/>
      <c r="C93" s="82"/>
      <c r="D93" s="82"/>
      <c r="E93" s="82"/>
      <c r="F93" s="82"/>
      <c r="G93" s="82"/>
      <c r="H93" s="82"/>
      <c r="I93" s="82"/>
      <c r="J93" s="82"/>
      <c r="K93" s="82"/>
      <c r="L93" s="82"/>
    </row>
    <row r="94" spans="1:12">
      <c r="A94" s="82"/>
      <c r="B94" s="82"/>
      <c r="C94" s="82"/>
      <c r="D94" s="82"/>
      <c r="E94" s="82"/>
      <c r="F94" s="82"/>
      <c r="G94" s="82"/>
      <c r="H94" s="82"/>
      <c r="I94" s="82"/>
      <c r="J94" s="82"/>
      <c r="K94" s="82"/>
      <c r="L94" s="82"/>
    </row>
    <row r="95" spans="1:12">
      <c r="A95" s="82"/>
      <c r="B95" s="82"/>
      <c r="C95" s="82"/>
      <c r="D95" s="82"/>
      <c r="E95" s="82"/>
      <c r="F95" s="82"/>
      <c r="G95" s="82"/>
      <c r="H95" s="82"/>
      <c r="I95" s="82"/>
      <c r="J95" s="82"/>
      <c r="K95" s="82"/>
      <c r="L95" s="82"/>
    </row>
    <row r="96" spans="1:12" ht="132.75" customHeight="1">
      <c r="A96" s="82"/>
      <c r="B96" s="82"/>
      <c r="C96" s="82"/>
      <c r="D96" s="82"/>
      <c r="E96" s="82"/>
      <c r="F96" s="82"/>
      <c r="G96" s="82"/>
      <c r="H96" s="82"/>
      <c r="I96" s="82"/>
      <c r="J96" s="82"/>
      <c r="K96" s="82"/>
      <c r="L96" s="82"/>
    </row>
    <row r="97" spans="1:12" ht="49.5" customHeight="1">
      <c r="A97" s="84"/>
      <c r="B97" s="82"/>
      <c r="C97" s="82"/>
      <c r="D97" s="82"/>
      <c r="E97" s="82"/>
      <c r="F97" s="82"/>
      <c r="G97" s="82"/>
      <c r="H97" s="82"/>
      <c r="I97" s="82"/>
      <c r="J97" s="82"/>
      <c r="K97" s="82"/>
      <c r="L97" s="82"/>
    </row>
    <row r="98" spans="1:12" ht="47.25" customHeight="1">
      <c r="A98" s="84"/>
      <c r="B98" s="82"/>
      <c r="C98" s="82"/>
      <c r="D98" s="82"/>
      <c r="E98" s="82"/>
      <c r="F98" s="82"/>
      <c r="G98" s="82"/>
      <c r="H98" s="82"/>
      <c r="I98" s="82"/>
      <c r="J98" s="82"/>
      <c r="K98" s="82"/>
      <c r="L98" s="82"/>
    </row>
    <row r="99" spans="1:12" ht="32.25" customHeight="1">
      <c r="A99" s="84"/>
      <c r="B99" s="82"/>
      <c r="C99" s="82"/>
      <c r="D99" s="82"/>
      <c r="E99" s="82"/>
      <c r="F99" s="82"/>
      <c r="G99" s="82"/>
      <c r="H99" s="82"/>
      <c r="I99" s="82"/>
      <c r="J99" s="82"/>
      <c r="K99" s="82"/>
      <c r="L99" s="82"/>
    </row>
    <row r="100" spans="1:12" ht="27" customHeight="1">
      <c r="A100" s="85"/>
      <c r="B100" s="82"/>
      <c r="C100" s="82"/>
      <c r="D100" s="82"/>
      <c r="E100" s="82"/>
      <c r="F100" s="82"/>
      <c r="G100" s="82"/>
      <c r="H100" s="82"/>
      <c r="I100" s="82"/>
      <c r="J100" s="82"/>
      <c r="K100" s="82"/>
      <c r="L100" s="82"/>
    </row>
    <row r="101" spans="1:12" ht="72.75" customHeight="1">
      <c r="A101" s="86"/>
      <c r="B101" s="82"/>
      <c r="C101" s="82"/>
      <c r="D101" s="82"/>
      <c r="E101" s="82"/>
      <c r="F101" s="82"/>
      <c r="G101" s="82"/>
      <c r="H101" s="82"/>
      <c r="I101" s="82"/>
      <c r="J101" s="82"/>
      <c r="K101" s="82"/>
      <c r="L101" s="82"/>
    </row>
    <row r="102" spans="1:12">
      <c r="A102" s="82"/>
      <c r="B102" s="82"/>
      <c r="C102" s="82"/>
      <c r="D102" s="82"/>
      <c r="E102" s="82"/>
      <c r="F102" s="82"/>
      <c r="G102" s="82"/>
      <c r="H102" s="82"/>
      <c r="I102" s="82"/>
      <c r="J102" s="82"/>
      <c r="K102" s="82"/>
      <c r="L102" s="82"/>
    </row>
    <row r="103" spans="1:12">
      <c r="A103" s="82"/>
      <c r="B103" s="82"/>
      <c r="C103" s="82"/>
      <c r="D103" s="82"/>
      <c r="E103" s="82"/>
      <c r="F103" s="82"/>
      <c r="G103" s="82"/>
      <c r="H103" s="82"/>
      <c r="I103" s="82"/>
      <c r="J103" s="82"/>
      <c r="K103" s="82"/>
      <c r="L103" s="82"/>
    </row>
    <row r="104" spans="1:12">
      <c r="A104" s="82"/>
      <c r="B104" s="82"/>
      <c r="C104" s="82"/>
      <c r="D104" s="82"/>
      <c r="E104" s="82"/>
      <c r="F104" s="82"/>
      <c r="G104" s="82"/>
      <c r="H104" s="82"/>
      <c r="I104" s="82"/>
      <c r="J104" s="82"/>
      <c r="K104" s="82"/>
      <c r="L104" s="82"/>
    </row>
    <row r="105" spans="1:12">
      <c r="A105" s="82"/>
      <c r="B105" s="82"/>
      <c r="C105" s="82"/>
      <c r="D105" s="82"/>
      <c r="E105" s="82"/>
      <c r="F105" s="82"/>
      <c r="G105" s="82"/>
      <c r="H105" s="82"/>
      <c r="I105" s="82"/>
      <c r="J105" s="82"/>
      <c r="K105" s="82"/>
      <c r="L105" s="82"/>
    </row>
    <row r="106" spans="1:12">
      <c r="A106" s="82"/>
      <c r="B106" s="82"/>
      <c r="C106" s="82"/>
      <c r="D106" s="82"/>
      <c r="E106" s="82"/>
      <c r="F106" s="82"/>
      <c r="G106" s="82"/>
      <c r="H106" s="82"/>
      <c r="I106" s="82"/>
      <c r="J106" s="82"/>
      <c r="K106" s="82"/>
      <c r="L106" s="82"/>
    </row>
    <row r="107" spans="1:12">
      <c r="A107" s="82"/>
      <c r="B107" s="82"/>
      <c r="C107" s="82"/>
      <c r="D107" s="82"/>
      <c r="E107" s="82"/>
      <c r="F107" s="82"/>
      <c r="G107" s="82"/>
      <c r="H107" s="82"/>
      <c r="I107" s="82"/>
      <c r="J107" s="82"/>
      <c r="K107" s="82"/>
      <c r="L107" s="82"/>
    </row>
    <row r="108" spans="1:12">
      <c r="A108" s="82"/>
      <c r="B108" s="82"/>
      <c r="C108" s="82"/>
      <c r="D108" s="82"/>
      <c r="E108" s="82"/>
      <c r="F108" s="82"/>
      <c r="G108" s="82"/>
      <c r="H108" s="82"/>
      <c r="I108" s="82"/>
      <c r="J108" s="82"/>
      <c r="K108" s="82"/>
      <c r="L108" s="82"/>
    </row>
    <row r="109" spans="1:12">
      <c r="A109" s="82"/>
      <c r="B109" s="82"/>
      <c r="C109" s="82"/>
      <c r="D109" s="82"/>
      <c r="E109" s="82"/>
      <c r="F109" s="82"/>
      <c r="G109" s="82"/>
      <c r="H109" s="82"/>
      <c r="I109" s="82"/>
      <c r="J109" s="82"/>
      <c r="K109" s="82"/>
      <c r="L109" s="82"/>
    </row>
    <row r="110" spans="1:12">
      <c r="A110" s="82"/>
      <c r="B110" s="82"/>
      <c r="C110" s="82"/>
      <c r="D110" s="82"/>
      <c r="E110" s="82"/>
      <c r="F110" s="82"/>
      <c r="G110" s="82"/>
      <c r="H110" s="82"/>
      <c r="I110" s="82"/>
      <c r="J110" s="82"/>
      <c r="K110" s="82"/>
      <c r="L110" s="82"/>
    </row>
    <row r="111" spans="1:12">
      <c r="A111" s="82"/>
      <c r="B111" s="82"/>
      <c r="C111" s="82"/>
      <c r="D111" s="82"/>
      <c r="E111" s="82"/>
      <c r="F111" s="82"/>
      <c r="G111" s="82"/>
      <c r="H111" s="82"/>
      <c r="I111" s="82"/>
      <c r="J111" s="82"/>
      <c r="K111" s="82"/>
      <c r="L111" s="82"/>
    </row>
    <row r="112" spans="1:12">
      <c r="A112" s="82"/>
      <c r="B112" s="82"/>
      <c r="C112" s="82"/>
      <c r="D112" s="82"/>
      <c r="E112" s="82"/>
      <c r="F112" s="82"/>
      <c r="G112" s="82"/>
      <c r="H112" s="82"/>
      <c r="I112" s="82"/>
      <c r="J112" s="82"/>
      <c r="K112" s="82"/>
      <c r="L112" s="82"/>
    </row>
    <row r="113" spans="1:12">
      <c r="A113" s="82"/>
      <c r="B113" s="82"/>
      <c r="C113" s="82"/>
      <c r="D113" s="82"/>
      <c r="E113" s="82"/>
      <c r="F113" s="82"/>
      <c r="G113" s="82"/>
      <c r="H113" s="82"/>
      <c r="I113" s="82"/>
      <c r="J113" s="82"/>
      <c r="K113" s="82"/>
      <c r="L113" s="82"/>
    </row>
    <row r="114" spans="1:12">
      <c r="A114" s="82"/>
      <c r="B114" s="82"/>
      <c r="C114" s="82"/>
      <c r="D114" s="82"/>
      <c r="E114" s="82"/>
      <c r="F114" s="82"/>
      <c r="G114" s="82"/>
      <c r="H114" s="82"/>
      <c r="I114" s="82"/>
      <c r="J114" s="82"/>
      <c r="K114" s="82"/>
      <c r="L114" s="82"/>
    </row>
    <row r="115" spans="1:12" ht="132.75" customHeight="1">
      <c r="A115" s="82"/>
      <c r="B115" s="82"/>
      <c r="C115" s="82"/>
      <c r="D115" s="82"/>
      <c r="E115" s="82"/>
      <c r="F115" s="82"/>
      <c r="G115" s="82"/>
      <c r="H115" s="82"/>
      <c r="I115" s="82"/>
      <c r="J115" s="82"/>
      <c r="K115" s="82"/>
      <c r="L115" s="82"/>
    </row>
  </sheetData>
  <hyperlinks>
    <hyperlink ref="A5" r:id="rId1" display="content.support@ihsmarkit.com"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workbookViewId="0">
      <selection activeCell="B1" sqref="B1"/>
    </sheetView>
  </sheetViews>
  <sheetFormatPr defaultColWidth="10.28515625" defaultRowHeight="15"/>
  <cols>
    <col min="1" max="1" width="1" customWidth="1"/>
    <col min="2" max="2" width="9.140625" customWidth="1"/>
    <col min="3" max="3" width="9.85546875" customWidth="1"/>
    <col min="4" max="4" width="14.85546875" style="37" customWidth="1"/>
    <col min="5" max="5" width="48.42578125" customWidth="1"/>
    <col min="6" max="6" width="61" customWidth="1"/>
    <col min="7" max="7" width="1" customWidth="1"/>
  </cols>
  <sheetData>
    <row r="1" spans="1:7" ht="15.75" thickTop="1">
      <c r="A1" s="1"/>
      <c r="B1" s="2"/>
      <c r="C1" s="2"/>
      <c r="D1" s="3"/>
      <c r="E1" s="2"/>
      <c r="F1" s="2"/>
      <c r="G1" s="4"/>
    </row>
    <row r="2" spans="1:7">
      <c r="A2" s="243"/>
      <c r="B2" s="5" t="s">
        <v>0</v>
      </c>
      <c r="C2" s="6"/>
      <c r="D2" s="7"/>
      <c r="E2" s="6"/>
      <c r="F2" s="6"/>
      <c r="G2" s="8"/>
    </row>
    <row r="3" spans="1:7">
      <c r="A3" s="243"/>
      <c r="B3" s="6" t="s">
        <v>1</v>
      </c>
      <c r="C3" s="5"/>
      <c r="D3" s="9"/>
      <c r="E3" s="6"/>
      <c r="F3" s="5"/>
      <c r="G3" s="8"/>
    </row>
    <row r="4" spans="1:7" ht="15.75">
      <c r="A4" s="243"/>
      <c r="B4" s="10" t="s">
        <v>2</v>
      </c>
      <c r="C4" s="11"/>
      <c r="D4" s="12"/>
      <c r="E4" s="6"/>
      <c r="F4" s="11"/>
      <c r="G4" s="8"/>
    </row>
    <row r="5" spans="1:7">
      <c r="A5" s="243"/>
      <c r="B5" s="13" t="s">
        <v>3</v>
      </c>
      <c r="C5" s="14"/>
      <c r="D5" s="15"/>
      <c r="E5" s="6"/>
      <c r="F5" s="14"/>
      <c r="G5" s="8"/>
    </row>
    <row r="6" spans="1:7">
      <c r="A6" s="243"/>
      <c r="B6" s="6"/>
      <c r="C6" s="6"/>
      <c r="D6" s="7"/>
      <c r="E6" s="6"/>
      <c r="F6" s="6"/>
      <c r="G6" s="8"/>
    </row>
    <row r="7" spans="1:7">
      <c r="A7" s="243"/>
      <c r="B7" s="6"/>
      <c r="C7" s="6"/>
      <c r="D7" s="7"/>
      <c r="E7" s="6"/>
      <c r="F7" s="6"/>
      <c r="G7" s="8"/>
    </row>
    <row r="8" spans="1:7">
      <c r="A8" s="243"/>
      <c r="B8" s="6"/>
      <c r="C8" s="6"/>
      <c r="D8" s="7"/>
      <c r="E8" s="6"/>
      <c r="F8" s="6"/>
      <c r="G8" s="8"/>
    </row>
    <row r="9" spans="1:7">
      <c r="A9" s="243"/>
      <c r="B9" s="245" t="s">
        <v>4</v>
      </c>
      <c r="C9" s="245"/>
      <c r="D9" s="245"/>
      <c r="E9" s="245"/>
      <c r="F9" s="245"/>
      <c r="G9" s="8"/>
    </row>
    <row r="10" spans="1:7" ht="27" customHeight="1">
      <c r="A10" s="243"/>
      <c r="B10" s="246" t="s">
        <v>5</v>
      </c>
      <c r="C10" s="246"/>
      <c r="D10" s="246"/>
      <c r="E10" s="246"/>
      <c r="F10" s="246"/>
      <c r="G10" s="8"/>
    </row>
    <row r="11" spans="1:7" ht="27" customHeight="1">
      <c r="A11" s="243"/>
      <c r="B11" s="247"/>
      <c r="C11" s="247"/>
      <c r="D11" s="247"/>
      <c r="E11" s="247"/>
      <c r="F11" s="247"/>
      <c r="G11" s="8"/>
    </row>
    <row r="12" spans="1:7">
      <c r="A12" s="243"/>
      <c r="B12" s="16" t="s">
        <v>6</v>
      </c>
      <c r="C12" s="17" t="s">
        <v>7</v>
      </c>
      <c r="D12" s="18" t="s">
        <v>8</v>
      </c>
      <c r="E12" s="17" t="s">
        <v>9</v>
      </c>
      <c r="F12" s="17" t="s">
        <v>10</v>
      </c>
      <c r="G12" s="8"/>
    </row>
    <row r="13" spans="1:7" ht="33.75">
      <c r="A13" s="243"/>
      <c r="B13" s="19">
        <v>1</v>
      </c>
      <c r="C13" s="20" t="s">
        <v>11</v>
      </c>
      <c r="D13" s="21" t="s">
        <v>12</v>
      </c>
      <c r="E13" s="22" t="s">
        <v>13</v>
      </c>
      <c r="F13" s="22"/>
      <c r="G13" s="8"/>
    </row>
    <row r="14" spans="1:7" ht="33.75">
      <c r="A14" s="243"/>
      <c r="B14" s="19">
        <v>2</v>
      </c>
      <c r="C14" s="20" t="s">
        <v>11</v>
      </c>
      <c r="D14" s="21" t="s">
        <v>14</v>
      </c>
      <c r="E14" s="22" t="s">
        <v>15</v>
      </c>
      <c r="F14" s="22" t="s">
        <v>16</v>
      </c>
      <c r="G14" s="8"/>
    </row>
    <row r="15" spans="1:7" ht="89.1" customHeight="1">
      <c r="A15" s="243"/>
      <c r="B15" s="248">
        <v>2.0099999999999998</v>
      </c>
      <c r="C15" s="240" t="s">
        <v>11</v>
      </c>
      <c r="D15" s="237" t="s">
        <v>17</v>
      </c>
      <c r="E15" s="23" t="s">
        <v>18</v>
      </c>
      <c r="F15" s="23" t="s">
        <v>19</v>
      </c>
      <c r="G15" s="8"/>
    </row>
    <row r="16" spans="1:7" ht="99" customHeight="1">
      <c r="A16" s="243"/>
      <c r="B16" s="249"/>
      <c r="C16" s="241"/>
      <c r="D16" s="238"/>
      <c r="E16" s="24"/>
      <c r="F16" s="24" t="s">
        <v>20</v>
      </c>
      <c r="G16" s="8"/>
    </row>
    <row r="17" spans="1:7" ht="63" customHeight="1">
      <c r="A17" s="243"/>
      <c r="B17" s="250"/>
      <c r="C17" s="242"/>
      <c r="D17" s="239"/>
      <c r="E17" s="20"/>
      <c r="F17" s="20" t="s">
        <v>21</v>
      </c>
      <c r="G17" s="8"/>
    </row>
    <row r="18" spans="1:7" ht="117" customHeight="1">
      <c r="A18" s="243"/>
      <c r="B18" s="248">
        <v>2.02</v>
      </c>
      <c r="C18" s="240" t="s">
        <v>11</v>
      </c>
      <c r="D18" s="237" t="s">
        <v>22</v>
      </c>
      <c r="E18" s="23" t="s">
        <v>23</v>
      </c>
      <c r="F18" s="23" t="s">
        <v>24</v>
      </c>
      <c r="G18" s="8"/>
    </row>
    <row r="19" spans="1:7" ht="71.099999999999994" customHeight="1">
      <c r="A19" s="243"/>
      <c r="B19" s="249"/>
      <c r="C19" s="241"/>
      <c r="D19" s="238"/>
      <c r="E19" s="24" t="s">
        <v>25</v>
      </c>
      <c r="F19" s="24" t="s">
        <v>26</v>
      </c>
      <c r="G19" s="8"/>
    </row>
    <row r="20" spans="1:7" ht="90.75" customHeight="1">
      <c r="A20" s="243"/>
      <c r="B20" s="249"/>
      <c r="C20" s="241"/>
      <c r="D20" s="238"/>
      <c r="E20" s="24"/>
      <c r="F20" s="24" t="s">
        <v>27</v>
      </c>
      <c r="G20" s="8"/>
    </row>
    <row r="21" spans="1:7" ht="74.25" customHeight="1">
      <c r="A21" s="243"/>
      <c r="B21" s="250"/>
      <c r="C21" s="242"/>
      <c r="D21" s="239"/>
      <c r="E21" s="20"/>
      <c r="F21" s="20" t="s">
        <v>28</v>
      </c>
      <c r="G21" s="8"/>
    </row>
    <row r="22" spans="1:7" ht="90" customHeight="1">
      <c r="A22" s="243"/>
      <c r="B22" s="251">
        <v>2.0299999999999998</v>
      </c>
      <c r="C22" s="251" t="s">
        <v>29</v>
      </c>
      <c r="D22" s="255" t="s">
        <v>30</v>
      </c>
      <c r="E22" s="240" t="s">
        <v>31</v>
      </c>
      <c r="F22" s="23" t="s">
        <v>32</v>
      </c>
      <c r="G22" s="8"/>
    </row>
    <row r="23" spans="1:7" ht="109.5" customHeight="1">
      <c r="A23" s="243"/>
      <c r="B23" s="252"/>
      <c r="C23" s="252"/>
      <c r="D23" s="256"/>
      <c r="E23" s="241"/>
      <c r="F23" s="24" t="s">
        <v>33</v>
      </c>
      <c r="G23" s="8"/>
    </row>
    <row r="24" spans="1:7" ht="74.25" customHeight="1">
      <c r="A24" s="243"/>
      <c r="B24" s="253"/>
      <c r="C24" s="253"/>
      <c r="D24" s="257"/>
      <c r="E24" s="242"/>
      <c r="F24" s="20" t="s">
        <v>34</v>
      </c>
      <c r="G24" s="8"/>
    </row>
    <row r="25" spans="1:7" ht="72" customHeight="1">
      <c r="A25" s="243"/>
      <c r="B25" s="19" t="s">
        <v>35</v>
      </c>
      <c r="C25" s="20" t="s">
        <v>36</v>
      </c>
      <c r="D25" s="21" t="s">
        <v>37</v>
      </c>
      <c r="E25" s="20" t="s">
        <v>38</v>
      </c>
      <c r="F25" s="20" t="s">
        <v>39</v>
      </c>
      <c r="G25" s="8"/>
    </row>
    <row r="26" spans="1:7" ht="98.1" customHeight="1">
      <c r="A26" s="243"/>
      <c r="B26" s="258">
        <v>3</v>
      </c>
      <c r="C26" s="248" t="s">
        <v>40</v>
      </c>
      <c r="D26" s="237" t="s">
        <v>41</v>
      </c>
      <c r="E26" s="240" t="s">
        <v>42</v>
      </c>
      <c r="F26" s="23" t="s">
        <v>43</v>
      </c>
      <c r="G26" s="8"/>
    </row>
    <row r="27" spans="1:7" ht="90" customHeight="1">
      <c r="A27" s="243"/>
      <c r="B27" s="259"/>
      <c r="C27" s="249"/>
      <c r="D27" s="238"/>
      <c r="E27" s="241"/>
      <c r="F27" s="24" t="s">
        <v>44</v>
      </c>
      <c r="G27" s="8"/>
    </row>
    <row r="28" spans="1:7" ht="19.350000000000001" customHeight="1">
      <c r="A28" s="243"/>
      <c r="B28" s="259"/>
      <c r="C28" s="249"/>
      <c r="D28" s="238"/>
      <c r="E28" s="241"/>
      <c r="F28" s="24" t="s">
        <v>45</v>
      </c>
      <c r="G28" s="8"/>
    </row>
    <row r="29" spans="1:7" ht="74.45" customHeight="1">
      <c r="A29" s="243"/>
      <c r="B29" s="259"/>
      <c r="C29" s="249"/>
      <c r="D29" s="238"/>
      <c r="E29" s="241"/>
      <c r="F29" s="24" t="s">
        <v>46</v>
      </c>
      <c r="G29" s="8"/>
    </row>
    <row r="30" spans="1:7" ht="62.45" customHeight="1">
      <c r="A30" s="243"/>
      <c r="B30" s="259"/>
      <c r="C30" s="249"/>
      <c r="D30" s="238"/>
      <c r="E30" s="241"/>
      <c r="F30" s="24" t="s">
        <v>47</v>
      </c>
      <c r="G30" s="8"/>
    </row>
    <row r="31" spans="1:7" ht="81" customHeight="1">
      <c r="A31" s="243"/>
      <c r="B31" s="259"/>
      <c r="C31" s="249"/>
      <c r="D31" s="238"/>
      <c r="E31" s="241"/>
      <c r="F31" s="24" t="s">
        <v>48</v>
      </c>
      <c r="G31" s="8"/>
    </row>
    <row r="32" spans="1:7" ht="48.75" customHeight="1">
      <c r="A32" s="243"/>
      <c r="B32" s="259"/>
      <c r="C32" s="249"/>
      <c r="D32" s="238"/>
      <c r="E32" s="241"/>
      <c r="F32" s="24" t="s">
        <v>49</v>
      </c>
      <c r="G32" s="8"/>
    </row>
    <row r="33" spans="1:7" ht="98.45" customHeight="1">
      <c r="A33" s="243"/>
      <c r="B33" s="259"/>
      <c r="C33" s="249"/>
      <c r="D33" s="238"/>
      <c r="E33" s="241"/>
      <c r="F33" s="24" t="s">
        <v>50</v>
      </c>
      <c r="G33" s="8"/>
    </row>
    <row r="34" spans="1:7" ht="89.1" customHeight="1">
      <c r="A34" s="243"/>
      <c r="B34" s="259"/>
      <c r="C34" s="249"/>
      <c r="D34" s="238"/>
      <c r="E34" s="241"/>
      <c r="F34" s="24" t="s">
        <v>51</v>
      </c>
      <c r="G34" s="8"/>
    </row>
    <row r="35" spans="1:7" ht="29.1" customHeight="1">
      <c r="A35" s="243"/>
      <c r="B35" s="259"/>
      <c r="C35" s="249"/>
      <c r="D35" s="238"/>
      <c r="E35" s="241"/>
      <c r="F35" s="24" t="s">
        <v>52</v>
      </c>
      <c r="G35" s="8"/>
    </row>
    <row r="36" spans="1:7" ht="127.5">
      <c r="A36" s="243"/>
      <c r="B36" s="260"/>
      <c r="C36" s="250"/>
      <c r="D36" s="239"/>
      <c r="E36" s="242"/>
      <c r="F36" s="25" t="s">
        <v>53</v>
      </c>
      <c r="G36" s="8"/>
    </row>
    <row r="37" spans="1:7" ht="112.5">
      <c r="A37" s="243"/>
      <c r="B37" s="26">
        <v>3.01</v>
      </c>
      <c r="C37" s="27" t="s">
        <v>40</v>
      </c>
      <c r="D37" s="21" t="s">
        <v>54</v>
      </c>
      <c r="E37" s="28" t="s">
        <v>55</v>
      </c>
      <c r="F37" s="29" t="s">
        <v>56</v>
      </c>
      <c r="G37" s="8"/>
    </row>
    <row r="38" spans="1:7" ht="101.25">
      <c r="A38" s="243"/>
      <c r="B38" s="26">
        <v>3.02</v>
      </c>
      <c r="C38" s="27" t="s">
        <v>57</v>
      </c>
      <c r="D38" s="21" t="s">
        <v>58</v>
      </c>
      <c r="E38" s="28" t="s">
        <v>59</v>
      </c>
      <c r="F38" s="29" t="s">
        <v>60</v>
      </c>
      <c r="G38" s="8"/>
    </row>
    <row r="39" spans="1:7" ht="101.25">
      <c r="A39" s="243"/>
      <c r="B39" s="30">
        <v>4</v>
      </c>
      <c r="C39" s="31" t="s">
        <v>61</v>
      </c>
      <c r="D39" s="21" t="s">
        <v>62</v>
      </c>
      <c r="E39" s="20" t="s">
        <v>63</v>
      </c>
      <c r="F39" s="20" t="s">
        <v>64</v>
      </c>
      <c r="G39" s="8"/>
    </row>
    <row r="40" spans="1:7" ht="56.25">
      <c r="A40" s="243"/>
      <c r="B40" s="26">
        <v>4.01</v>
      </c>
      <c r="C40" s="31" t="s">
        <v>61</v>
      </c>
      <c r="D40" s="21" t="s">
        <v>65</v>
      </c>
      <c r="E40" s="20" t="s">
        <v>66</v>
      </c>
      <c r="F40" s="20" t="s">
        <v>67</v>
      </c>
      <c r="G40" s="8"/>
    </row>
    <row r="41" spans="1:7" ht="56.25">
      <c r="A41" s="243"/>
      <c r="B41" s="26" t="s">
        <v>68</v>
      </c>
      <c r="C41" s="31" t="s">
        <v>61</v>
      </c>
      <c r="D41" s="21" t="s">
        <v>69</v>
      </c>
      <c r="E41" s="20" t="s">
        <v>70</v>
      </c>
      <c r="F41" s="20" t="s">
        <v>71</v>
      </c>
      <c r="G41" s="8"/>
    </row>
    <row r="42" spans="1:7" ht="56.25">
      <c r="A42" s="243"/>
      <c r="B42" s="26" t="s">
        <v>72</v>
      </c>
      <c r="C42" s="31" t="s">
        <v>61</v>
      </c>
      <c r="D42" s="21" t="s">
        <v>73</v>
      </c>
      <c r="E42" s="20" t="s">
        <v>38</v>
      </c>
      <c r="F42" s="20" t="s">
        <v>74</v>
      </c>
      <c r="G42" s="8"/>
    </row>
    <row r="43" spans="1:7" ht="123.75">
      <c r="A43" s="243"/>
      <c r="B43" s="32">
        <v>4.0999999999999996</v>
      </c>
      <c r="C43" s="31" t="s">
        <v>75</v>
      </c>
      <c r="D43" s="33">
        <v>42867</v>
      </c>
      <c r="E43" s="34" t="s">
        <v>76</v>
      </c>
      <c r="F43" s="20" t="s">
        <v>77</v>
      </c>
      <c r="G43" s="8"/>
    </row>
    <row r="44" spans="1:7" ht="78.75">
      <c r="A44" s="243"/>
      <c r="B44" s="32">
        <v>4.2</v>
      </c>
      <c r="C44" s="31" t="s">
        <v>75</v>
      </c>
      <c r="D44" s="33">
        <v>42704</v>
      </c>
      <c r="E44" s="34" t="s">
        <v>78</v>
      </c>
      <c r="F44" s="20" t="s">
        <v>79</v>
      </c>
      <c r="G44" s="8"/>
    </row>
    <row r="45" spans="1:7" ht="157.5">
      <c r="A45" s="243"/>
      <c r="B45" s="35">
        <v>5</v>
      </c>
      <c r="C45" s="31" t="s">
        <v>75</v>
      </c>
      <c r="D45" s="33">
        <v>42867</v>
      </c>
      <c r="E45" s="34" t="s">
        <v>80</v>
      </c>
      <c r="F45" s="20" t="s">
        <v>81</v>
      </c>
      <c r="G45" s="8"/>
    </row>
    <row r="46" spans="1:7" ht="45">
      <c r="A46" s="243"/>
      <c r="B46" s="32">
        <v>5.01</v>
      </c>
      <c r="C46" s="31" t="s">
        <v>75</v>
      </c>
      <c r="D46" s="33">
        <v>42907</v>
      </c>
      <c r="E46" s="34" t="s">
        <v>82</v>
      </c>
      <c r="F46" s="20" t="s">
        <v>81</v>
      </c>
      <c r="G46" s="8"/>
    </row>
    <row r="47" spans="1:7" ht="67.5">
      <c r="A47" s="243"/>
      <c r="B47" s="32">
        <v>5.0999999999999996</v>
      </c>
      <c r="C47" s="31" t="s">
        <v>75</v>
      </c>
      <c r="D47" s="33">
        <v>43070</v>
      </c>
      <c r="E47" s="34" t="s">
        <v>83</v>
      </c>
      <c r="F47" s="20" t="s">
        <v>84</v>
      </c>
      <c r="G47" s="8"/>
    </row>
    <row r="48" spans="1:7" ht="56.25">
      <c r="A48" s="243"/>
      <c r="B48" s="32">
        <v>5.1100000000000003</v>
      </c>
      <c r="C48" s="31" t="s">
        <v>85</v>
      </c>
      <c r="D48" s="33">
        <v>43217</v>
      </c>
      <c r="E48" s="34" t="s">
        <v>86</v>
      </c>
      <c r="F48" s="20" t="s">
        <v>87</v>
      </c>
      <c r="G48" s="8"/>
    </row>
    <row r="49" spans="1:7" ht="56.25">
      <c r="A49" s="243"/>
      <c r="B49" s="32">
        <v>5.12</v>
      </c>
      <c r="C49" s="31" t="s">
        <v>85</v>
      </c>
      <c r="D49" s="33">
        <v>43581</v>
      </c>
      <c r="E49" s="34" t="s">
        <v>86</v>
      </c>
      <c r="F49" s="20" t="s">
        <v>88</v>
      </c>
      <c r="G49" s="8"/>
    </row>
    <row r="50" spans="1:7" ht="78.75">
      <c r="A50" s="243"/>
      <c r="B50" s="35">
        <v>6</v>
      </c>
      <c r="C50" s="31" t="s">
        <v>85</v>
      </c>
      <c r="D50" s="33">
        <v>43964</v>
      </c>
      <c r="E50" s="34" t="s">
        <v>89</v>
      </c>
      <c r="F50" s="20" t="s">
        <v>90</v>
      </c>
      <c r="G50" s="8"/>
    </row>
    <row r="51" spans="1:7" ht="45">
      <c r="A51" s="243"/>
      <c r="B51" s="32">
        <v>6.01</v>
      </c>
      <c r="C51" s="31" t="s">
        <v>85</v>
      </c>
      <c r="D51" s="33">
        <v>43970</v>
      </c>
      <c r="E51" s="34" t="s">
        <v>91</v>
      </c>
      <c r="F51" s="34" t="s">
        <v>90</v>
      </c>
      <c r="G51" s="8"/>
    </row>
    <row r="52" spans="1:7" ht="15.75" thickBot="1">
      <c r="A52" s="244"/>
      <c r="B52" s="254" t="s">
        <v>168</v>
      </c>
      <c r="C52" s="254"/>
      <c r="D52" s="254"/>
      <c r="E52" s="254"/>
      <c r="F52" s="254"/>
      <c r="G52" s="36"/>
    </row>
    <row r="53" spans="1:7" ht="15.75" thickTop="1"/>
  </sheetData>
  <mergeCells count="18">
    <mergeCell ref="B26:B36"/>
    <mergeCell ref="C26:C36"/>
    <mergeCell ref="D26:D36"/>
    <mergeCell ref="E26:E36"/>
    <mergeCell ref="A2:A52"/>
    <mergeCell ref="B9:F9"/>
    <mergeCell ref="B10:F11"/>
    <mergeCell ref="B15:B17"/>
    <mergeCell ref="C15:C17"/>
    <mergeCell ref="D15:D17"/>
    <mergeCell ref="B18:B21"/>
    <mergeCell ref="C18:C21"/>
    <mergeCell ref="D18:D21"/>
    <mergeCell ref="B22:B24"/>
    <mergeCell ref="B52:F52"/>
    <mergeCell ref="C22:C24"/>
    <mergeCell ref="D22:D24"/>
    <mergeCell ref="E22:E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7"/>
  <sheetViews>
    <sheetView workbookViewId="0"/>
  </sheetViews>
  <sheetFormatPr defaultColWidth="10.140625" defaultRowHeight="15"/>
  <cols>
    <col min="1" max="1" width="163.42578125" customWidth="1"/>
    <col min="2" max="2" width="3.42578125" customWidth="1"/>
  </cols>
  <sheetData>
    <row r="1" spans="1:2" ht="100.5" customHeight="1">
      <c r="A1" s="38" t="s">
        <v>92</v>
      </c>
      <c r="B1" s="39" t="s">
        <v>93</v>
      </c>
    </row>
    <row r="2" spans="1:2" ht="30.75">
      <c r="A2" s="40" t="s">
        <v>94</v>
      </c>
      <c r="B2" s="39" t="s">
        <v>95</v>
      </c>
    </row>
    <row r="3" spans="1:2" ht="181.5" customHeight="1">
      <c r="A3" s="41" t="s">
        <v>96</v>
      </c>
      <c r="B3" s="39" t="s">
        <v>97</v>
      </c>
    </row>
    <row r="4" spans="1:2" ht="189.95" customHeight="1">
      <c r="A4" s="41" t="s">
        <v>98</v>
      </c>
      <c r="B4" s="39" t="s">
        <v>99</v>
      </c>
    </row>
    <row r="5" spans="1:2" ht="15.75">
      <c r="A5" s="42"/>
      <c r="B5" s="39"/>
    </row>
    <row r="6" spans="1:2" ht="30.75">
      <c r="A6" s="40" t="s">
        <v>100</v>
      </c>
      <c r="B6" s="39" t="s">
        <v>95</v>
      </c>
    </row>
    <row r="7" spans="1:2" ht="15.75">
      <c r="A7" s="43" t="s">
        <v>101</v>
      </c>
      <c r="B7" s="39"/>
    </row>
    <row r="8" spans="1:2" ht="30">
      <c r="A8" s="41" t="s">
        <v>102</v>
      </c>
      <c r="B8" s="39"/>
    </row>
    <row r="9" spans="1:2" ht="309.95" customHeight="1">
      <c r="A9" s="44" t="s">
        <v>103</v>
      </c>
      <c r="B9" s="39" t="s">
        <v>93</v>
      </c>
    </row>
    <row r="10" spans="1:2" ht="36" customHeight="1">
      <c r="A10" s="41" t="s">
        <v>104</v>
      </c>
      <c r="B10" s="39"/>
    </row>
    <row r="11" spans="1:2" ht="35.25" customHeight="1">
      <c r="A11" s="41" t="s">
        <v>105</v>
      </c>
      <c r="B11" s="39"/>
    </row>
    <row r="12" spans="1:2" ht="30.75">
      <c r="A12" s="41" t="s">
        <v>106</v>
      </c>
      <c r="B12" s="39" t="s">
        <v>95</v>
      </c>
    </row>
    <row r="13" spans="1:2" ht="33.75" customHeight="1">
      <c r="A13" s="41" t="s">
        <v>107</v>
      </c>
      <c r="B13" s="39"/>
    </row>
    <row r="14" spans="1:2" ht="30">
      <c r="A14" s="41" t="s">
        <v>108</v>
      </c>
      <c r="B14" s="39"/>
    </row>
    <row r="15" spans="1:2" ht="15.75">
      <c r="A15" s="41" t="s">
        <v>109</v>
      </c>
      <c r="B15" s="39"/>
    </row>
    <row r="16" spans="1:2" ht="45">
      <c r="A16" s="41" t="s">
        <v>110</v>
      </c>
      <c r="B16" s="39"/>
    </row>
    <row r="17" spans="1:2" ht="15.75">
      <c r="A17" s="41" t="s">
        <v>111</v>
      </c>
      <c r="B17" s="39"/>
    </row>
    <row r="18" spans="1:2" ht="30">
      <c r="A18" s="41" t="s">
        <v>112</v>
      </c>
      <c r="B18" s="39"/>
    </row>
    <row r="19" spans="1:2" ht="15.75">
      <c r="A19" s="41" t="s">
        <v>113</v>
      </c>
      <c r="B19" s="39"/>
    </row>
    <row r="20" spans="1:2" ht="33.75" customHeight="1">
      <c r="A20" s="41" t="s">
        <v>114</v>
      </c>
      <c r="B20" s="39"/>
    </row>
    <row r="21" spans="1:2" ht="30.75">
      <c r="A21" s="41" t="s">
        <v>115</v>
      </c>
      <c r="B21" s="39" t="s">
        <v>95</v>
      </c>
    </row>
    <row r="22" spans="1:2" ht="15.75">
      <c r="A22" s="42"/>
      <c r="B22" s="39"/>
    </row>
    <row r="23" spans="1:2" ht="30.75">
      <c r="A23" s="40" t="s">
        <v>116</v>
      </c>
      <c r="B23" s="39" t="s">
        <v>95</v>
      </c>
    </row>
    <row r="24" spans="1:2" ht="75">
      <c r="A24" s="41" t="s">
        <v>117</v>
      </c>
      <c r="B24" s="39" t="s">
        <v>118</v>
      </c>
    </row>
    <row r="25" spans="1:2" ht="60">
      <c r="A25" s="41" t="s">
        <v>119</v>
      </c>
      <c r="B25" s="39" t="s">
        <v>95</v>
      </c>
    </row>
    <row r="26" spans="1:2" ht="276.75" customHeight="1">
      <c r="A26" s="41" t="s">
        <v>120</v>
      </c>
      <c r="B26" s="39" t="s">
        <v>95</v>
      </c>
    </row>
    <row r="27" spans="1:2" ht="30.75">
      <c r="A27" s="41" t="s">
        <v>121</v>
      </c>
      <c r="B27" s="39" t="s">
        <v>95</v>
      </c>
    </row>
    <row r="28" spans="1:2" ht="247.5" customHeight="1">
      <c r="A28" s="41" t="s">
        <v>122</v>
      </c>
      <c r="B28" s="39"/>
    </row>
    <row r="29" spans="1:2" ht="135">
      <c r="A29" s="41" t="s">
        <v>123</v>
      </c>
      <c r="B29" s="39" t="s">
        <v>95</v>
      </c>
    </row>
    <row r="30" spans="1:2" ht="152.1" customHeight="1">
      <c r="A30" s="41" t="s">
        <v>124</v>
      </c>
      <c r="B30" s="39"/>
    </row>
    <row r="31" spans="1:2" ht="153" customHeight="1">
      <c r="A31" s="41" t="s">
        <v>125</v>
      </c>
      <c r="B31" s="39" t="s">
        <v>95</v>
      </c>
    </row>
    <row r="32" spans="1:2" ht="180">
      <c r="A32" s="41" t="s">
        <v>126</v>
      </c>
      <c r="B32" s="39" t="s">
        <v>118</v>
      </c>
    </row>
    <row r="33" spans="1:2" ht="75">
      <c r="A33" s="41" t="s">
        <v>127</v>
      </c>
      <c r="B33" s="39"/>
    </row>
    <row r="34" spans="1:2" ht="60">
      <c r="A34" s="41" t="s">
        <v>128</v>
      </c>
      <c r="B34" s="39" t="s">
        <v>95</v>
      </c>
    </row>
    <row r="35" spans="1:2" ht="15.75">
      <c r="A35" s="41" t="s">
        <v>129</v>
      </c>
      <c r="B35" s="39"/>
    </row>
    <row r="36" spans="1:2" ht="15.75">
      <c r="A36" s="42"/>
      <c r="B36" s="39"/>
    </row>
    <row r="37" spans="1:2" ht="45">
      <c r="A37" s="40" t="s">
        <v>130</v>
      </c>
      <c r="B37" s="39" t="s">
        <v>95</v>
      </c>
    </row>
    <row r="38" spans="1:2" ht="135.75">
      <c r="A38" s="41" t="s">
        <v>131</v>
      </c>
      <c r="B38" s="39" t="s">
        <v>132</v>
      </c>
    </row>
    <row r="39" spans="1:2" ht="60">
      <c r="A39" s="41" t="s">
        <v>133</v>
      </c>
      <c r="B39" s="39"/>
    </row>
    <row r="40" spans="1:2" ht="75">
      <c r="A40" s="41" t="s">
        <v>134</v>
      </c>
      <c r="B40" s="39"/>
    </row>
    <row r="41" spans="1:2" ht="75.75">
      <c r="A41" s="41" t="s">
        <v>135</v>
      </c>
      <c r="B41" s="39" t="s">
        <v>136</v>
      </c>
    </row>
    <row r="42" spans="1:2" ht="180">
      <c r="A42" s="41" t="s">
        <v>137</v>
      </c>
      <c r="B42" s="39" t="s">
        <v>118</v>
      </c>
    </row>
    <row r="43" spans="1:2" ht="150">
      <c r="A43" s="41" t="s">
        <v>138</v>
      </c>
      <c r="B43" s="39" t="s">
        <v>139</v>
      </c>
    </row>
    <row r="44" spans="1:2" ht="135">
      <c r="A44" s="41" t="s">
        <v>140</v>
      </c>
      <c r="B44" s="39" t="s">
        <v>95</v>
      </c>
    </row>
    <row r="45" spans="1:2" ht="120.75">
      <c r="A45" s="41" t="s">
        <v>141</v>
      </c>
      <c r="B45" s="39" t="s">
        <v>97</v>
      </c>
    </row>
    <row r="46" spans="1:2" ht="69.599999999999994" customHeight="1">
      <c r="A46" s="41" t="s">
        <v>142</v>
      </c>
      <c r="B46" s="39" t="s">
        <v>95</v>
      </c>
    </row>
    <row r="47" spans="1:2" ht="15.75">
      <c r="A47" s="42"/>
      <c r="B47" s="39"/>
    </row>
    <row r="48" spans="1:2" ht="30.75">
      <c r="A48" s="40" t="s">
        <v>143</v>
      </c>
      <c r="B48" s="39" t="s">
        <v>95</v>
      </c>
    </row>
    <row r="49" spans="1:2" ht="22.5" customHeight="1">
      <c r="A49" s="43" t="s">
        <v>144</v>
      </c>
      <c r="B49" s="39"/>
    </row>
    <row r="50" spans="1:2" ht="60.75">
      <c r="A50" s="41" t="s">
        <v>145</v>
      </c>
      <c r="B50" s="39" t="s">
        <v>93</v>
      </c>
    </row>
    <row r="51" spans="1:2" ht="30.75">
      <c r="A51" s="41" t="s">
        <v>146</v>
      </c>
      <c r="B51" s="39" t="s">
        <v>95</v>
      </c>
    </row>
    <row r="52" spans="1:2" ht="30">
      <c r="A52" s="41" t="s">
        <v>147</v>
      </c>
      <c r="B52" s="39"/>
    </row>
    <row r="53" spans="1:2" ht="60">
      <c r="A53" s="45" t="s">
        <v>148</v>
      </c>
      <c r="B53" s="39" t="s">
        <v>95</v>
      </c>
    </row>
    <row r="54" spans="1:2" ht="60.75">
      <c r="A54" s="41" t="s">
        <v>149</v>
      </c>
      <c r="B54" s="39" t="s">
        <v>93</v>
      </c>
    </row>
    <row r="55" spans="1:2" ht="75.75">
      <c r="A55" s="41" t="s">
        <v>150</v>
      </c>
      <c r="B55" s="39" t="s">
        <v>136</v>
      </c>
    </row>
    <row r="56" spans="1:2" ht="60.75">
      <c r="A56" s="41" t="s">
        <v>151</v>
      </c>
      <c r="B56" s="39" t="s">
        <v>93</v>
      </c>
    </row>
    <row r="57" spans="1:2" ht="60.75">
      <c r="A57" s="41" t="s">
        <v>152</v>
      </c>
      <c r="B57" s="39" t="s">
        <v>93</v>
      </c>
    </row>
    <row r="58" spans="1:2" ht="60.75">
      <c r="A58" s="41" t="s">
        <v>153</v>
      </c>
      <c r="B58" s="39" t="s">
        <v>93</v>
      </c>
    </row>
    <row r="59" spans="1:2" ht="30.75">
      <c r="A59" s="41" t="s">
        <v>154</v>
      </c>
      <c r="B59" s="39" t="s">
        <v>95</v>
      </c>
    </row>
    <row r="60" spans="1:2" ht="45" customHeight="1">
      <c r="A60" s="41" t="s">
        <v>155</v>
      </c>
      <c r="B60" s="39" t="s">
        <v>118</v>
      </c>
    </row>
    <row r="61" spans="1:2" ht="180">
      <c r="A61" s="41" t="s">
        <v>156</v>
      </c>
      <c r="B61" s="39" t="s">
        <v>118</v>
      </c>
    </row>
    <row r="62" spans="1:2" ht="60.75">
      <c r="A62" s="41" t="s">
        <v>157</v>
      </c>
      <c r="B62" s="39" t="s">
        <v>93</v>
      </c>
    </row>
    <row r="63" spans="1:2" ht="75">
      <c r="A63" s="41" t="s">
        <v>158</v>
      </c>
      <c r="B63" s="39" t="s">
        <v>93</v>
      </c>
    </row>
    <row r="64" spans="1:2" ht="90">
      <c r="A64" s="41" t="s">
        <v>159</v>
      </c>
      <c r="B64" s="39"/>
    </row>
    <row r="65" spans="1:2" ht="90">
      <c r="A65" s="41" t="s">
        <v>160</v>
      </c>
      <c r="B65" s="39"/>
    </row>
    <row r="66" spans="1:2" ht="110.25" customHeight="1">
      <c r="A66" s="41" t="s">
        <v>161</v>
      </c>
      <c r="B66" s="39"/>
    </row>
    <row r="67" spans="1:2" ht="15.75">
      <c r="A67" s="46"/>
      <c r="B67" s="39"/>
    </row>
    <row r="68" spans="1:2" ht="34.5" customHeight="1">
      <c r="A68" s="40" t="s">
        <v>162</v>
      </c>
      <c r="B68" s="39"/>
    </row>
    <row r="69" spans="1:2" ht="15.75">
      <c r="A69" s="46"/>
      <c r="B69" s="39"/>
    </row>
    <row r="70" spans="1:2" ht="60">
      <c r="A70" s="40" t="s">
        <v>163</v>
      </c>
      <c r="B70" s="39" t="s">
        <v>95</v>
      </c>
    </row>
    <row r="71" spans="1:2" ht="93.6" customHeight="1">
      <c r="A71" s="43" t="s">
        <v>164</v>
      </c>
      <c r="B71" s="39" t="s">
        <v>165</v>
      </c>
    </row>
    <row r="72" spans="1:2" ht="135">
      <c r="A72" s="43" t="s">
        <v>166</v>
      </c>
      <c r="B72" s="39" t="s">
        <v>139</v>
      </c>
    </row>
    <row r="73" spans="1:2" ht="75.75">
      <c r="A73" s="43" t="s">
        <v>167</v>
      </c>
      <c r="B73" s="39" t="s">
        <v>136</v>
      </c>
    </row>
    <row r="74" spans="1:2" ht="30.75">
      <c r="A74" s="41"/>
      <c r="B74" s="39" t="s">
        <v>95</v>
      </c>
    </row>
    <row r="75" spans="1:2" ht="15.75">
      <c r="A75" s="41" t="s">
        <v>168</v>
      </c>
      <c r="B75" s="47"/>
    </row>
    <row r="76" spans="1:2" ht="15.75">
      <c r="A76" s="48" t="s">
        <v>169</v>
      </c>
      <c r="B76" s="47"/>
    </row>
    <row r="77" spans="1:2" ht="15.75">
      <c r="A77" s="49" t="s">
        <v>170</v>
      </c>
    </row>
  </sheetData>
  <hyperlinks>
    <hyperlink ref="A76" location="Declaration!A1" display="Return to declaration tab"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workbookViewId="0">
      <selection activeCell="B2" sqref="B2"/>
    </sheetView>
  </sheetViews>
  <sheetFormatPr defaultColWidth="10.140625" defaultRowHeight="15"/>
  <cols>
    <col min="1" max="1" width="1.85546875" customWidth="1"/>
    <col min="2" max="2" width="40.7109375" customWidth="1"/>
    <col min="3" max="3" width="120.7109375" customWidth="1"/>
    <col min="4" max="5" width="1.85546875" customWidth="1"/>
    <col min="6" max="6" width="5.28515625" customWidth="1"/>
    <col min="7" max="7" width="5.5703125" customWidth="1"/>
  </cols>
  <sheetData>
    <row r="1" spans="1:5" ht="15.75" thickTop="1">
      <c r="A1" s="261"/>
      <c r="B1" s="262"/>
      <c r="C1" s="262"/>
      <c r="D1" s="263"/>
    </row>
    <row r="2" spans="1:5" ht="71.25" customHeight="1">
      <c r="A2" s="50"/>
      <c r="B2" s="51" t="s">
        <v>171</v>
      </c>
      <c r="C2" s="51" t="s">
        <v>172</v>
      </c>
      <c r="D2" s="264"/>
      <c r="E2" s="47"/>
    </row>
    <row r="3" spans="1:5" ht="63.95" customHeight="1">
      <c r="A3" s="50"/>
      <c r="B3" s="52" t="s">
        <v>173</v>
      </c>
      <c r="C3" s="52" t="s">
        <v>174</v>
      </c>
      <c r="D3" s="264"/>
      <c r="E3" s="39" t="s">
        <v>118</v>
      </c>
    </row>
    <row r="4" spans="1:5" ht="63.75" customHeight="1">
      <c r="A4" s="50"/>
      <c r="B4" s="52" t="s">
        <v>175</v>
      </c>
      <c r="C4" s="52" t="s">
        <v>176</v>
      </c>
      <c r="D4" s="264"/>
      <c r="E4" s="39"/>
    </row>
    <row r="5" spans="1:5" ht="64.5" customHeight="1">
      <c r="A5" s="50"/>
      <c r="B5" s="52" t="s">
        <v>177</v>
      </c>
      <c r="C5" s="52" t="s">
        <v>178</v>
      </c>
      <c r="D5" s="264"/>
      <c r="E5" s="39"/>
    </row>
    <row r="6" spans="1:5" ht="105">
      <c r="A6" s="50"/>
      <c r="B6" s="52" t="s">
        <v>179</v>
      </c>
      <c r="C6" s="52" t="s">
        <v>180</v>
      </c>
      <c r="D6" s="264"/>
      <c r="E6" s="39" t="s">
        <v>93</v>
      </c>
    </row>
    <row r="7" spans="1:5" ht="75" customHeight="1">
      <c r="A7" s="50"/>
      <c r="B7" s="52" t="s">
        <v>181</v>
      </c>
      <c r="C7" s="52" t="s">
        <v>182</v>
      </c>
      <c r="D7" s="264"/>
      <c r="E7" s="39" t="s">
        <v>93</v>
      </c>
    </row>
    <row r="8" spans="1:5" ht="135.75">
      <c r="A8" s="50"/>
      <c r="B8" s="52" t="s">
        <v>183</v>
      </c>
      <c r="C8" s="52" t="s">
        <v>184</v>
      </c>
      <c r="D8" s="264"/>
      <c r="E8" s="39" t="s">
        <v>132</v>
      </c>
    </row>
    <row r="9" spans="1:5" ht="60.75">
      <c r="A9" s="50"/>
      <c r="B9" s="52" t="s">
        <v>185</v>
      </c>
      <c r="C9" s="52" t="s">
        <v>186</v>
      </c>
      <c r="D9" s="264"/>
      <c r="E9" s="39" t="s">
        <v>93</v>
      </c>
    </row>
    <row r="10" spans="1:5" ht="45.75">
      <c r="A10" s="50"/>
      <c r="B10" s="52" t="s">
        <v>187</v>
      </c>
      <c r="C10" s="52" t="s">
        <v>188</v>
      </c>
      <c r="D10" s="264"/>
      <c r="E10" s="39" t="s">
        <v>118</v>
      </c>
    </row>
    <row r="11" spans="1:5" ht="60" hidden="1">
      <c r="A11" s="50"/>
      <c r="B11" s="52" t="s">
        <v>189</v>
      </c>
      <c r="C11" s="52" t="s">
        <v>190</v>
      </c>
      <c r="D11" s="264"/>
      <c r="E11" s="39" t="s">
        <v>118</v>
      </c>
    </row>
    <row r="12" spans="1:5" ht="60">
      <c r="A12" s="50"/>
      <c r="B12" s="52" t="s">
        <v>191</v>
      </c>
      <c r="C12" s="52" t="s">
        <v>192</v>
      </c>
      <c r="D12" s="264"/>
      <c r="E12" s="39" t="s">
        <v>118</v>
      </c>
    </row>
    <row r="13" spans="1:5" ht="107.25" customHeight="1">
      <c r="A13" s="50"/>
      <c r="B13" s="52" t="s">
        <v>193</v>
      </c>
      <c r="C13" s="52" t="s">
        <v>194</v>
      </c>
      <c r="D13" s="264"/>
      <c r="E13" s="39" t="s">
        <v>136</v>
      </c>
    </row>
    <row r="14" spans="1:5" ht="303.75" customHeight="1">
      <c r="A14" s="50"/>
      <c r="B14" s="52" t="s">
        <v>195</v>
      </c>
      <c r="C14" s="52" t="s">
        <v>196</v>
      </c>
      <c r="D14" s="264"/>
      <c r="E14" s="39" t="s">
        <v>118</v>
      </c>
    </row>
    <row r="15" spans="1:5" ht="135">
      <c r="A15" s="50"/>
      <c r="B15" s="52" t="s">
        <v>197</v>
      </c>
      <c r="C15" s="52" t="s">
        <v>198</v>
      </c>
      <c r="D15" s="264"/>
      <c r="E15" s="39" t="s">
        <v>118</v>
      </c>
    </row>
    <row r="16" spans="1:5" ht="60">
      <c r="A16" s="50"/>
      <c r="B16" s="52" t="s">
        <v>199</v>
      </c>
      <c r="C16" s="52" t="s">
        <v>200</v>
      </c>
      <c r="D16" s="264"/>
      <c r="E16" s="39" t="s">
        <v>118</v>
      </c>
    </row>
    <row r="17" spans="1:5" ht="180">
      <c r="A17" s="50"/>
      <c r="B17" s="52" t="s">
        <v>201</v>
      </c>
      <c r="C17" s="52" t="s">
        <v>202</v>
      </c>
      <c r="D17" s="264"/>
      <c r="E17" s="39" t="s">
        <v>118</v>
      </c>
    </row>
    <row r="18" spans="1:5" ht="150">
      <c r="A18" s="50"/>
      <c r="B18" s="52" t="s">
        <v>203</v>
      </c>
      <c r="C18" s="52" t="s">
        <v>204</v>
      </c>
      <c r="D18" s="264"/>
      <c r="E18" s="39" t="s">
        <v>118</v>
      </c>
    </row>
    <row r="19" spans="1:5" ht="15.75">
      <c r="A19" s="50"/>
      <c r="B19" s="52" t="s">
        <v>205</v>
      </c>
      <c r="C19" s="52" t="s">
        <v>206</v>
      </c>
      <c r="D19" s="264"/>
      <c r="E19" s="39"/>
    </row>
    <row r="20" spans="1:5" ht="45">
      <c r="A20" s="50"/>
      <c r="B20" s="52" t="s">
        <v>207</v>
      </c>
      <c r="C20" s="52" t="s">
        <v>208</v>
      </c>
      <c r="D20" s="264"/>
      <c r="E20" s="39"/>
    </row>
    <row r="21" spans="1:5" ht="15.75">
      <c r="A21" s="50"/>
      <c r="B21" s="52" t="s">
        <v>209</v>
      </c>
      <c r="C21" s="52" t="s">
        <v>210</v>
      </c>
      <c r="D21" s="264"/>
      <c r="E21" s="39"/>
    </row>
    <row r="22" spans="1:5" ht="106.5" customHeight="1">
      <c r="A22" s="50"/>
      <c r="B22" s="52" t="s">
        <v>211</v>
      </c>
      <c r="C22" s="52" t="s">
        <v>212</v>
      </c>
      <c r="D22" s="264"/>
      <c r="E22" s="39"/>
    </row>
    <row r="23" spans="1:5" ht="60">
      <c r="A23" s="50"/>
      <c r="B23" s="52" t="s">
        <v>213</v>
      </c>
      <c r="C23" s="52" t="s">
        <v>214</v>
      </c>
      <c r="D23" s="264"/>
      <c r="E23" s="39"/>
    </row>
    <row r="24" spans="1:5" ht="168" customHeight="1">
      <c r="A24" s="50"/>
      <c r="B24" s="52" t="s">
        <v>215</v>
      </c>
      <c r="C24" s="52" t="s">
        <v>216</v>
      </c>
      <c r="D24" s="264"/>
      <c r="E24" s="39"/>
    </row>
    <row r="25" spans="1:5" ht="150">
      <c r="A25" s="50"/>
      <c r="B25" s="52" t="s">
        <v>217</v>
      </c>
      <c r="C25" s="52" t="s">
        <v>218</v>
      </c>
      <c r="D25" s="264"/>
      <c r="E25" s="39" t="s">
        <v>118</v>
      </c>
    </row>
    <row r="26" spans="1:5" ht="75.75">
      <c r="A26" s="50"/>
      <c r="B26" s="52" t="s">
        <v>219</v>
      </c>
      <c r="C26" s="52" t="s">
        <v>220</v>
      </c>
      <c r="D26" s="264"/>
      <c r="E26" s="39" t="s">
        <v>136</v>
      </c>
    </row>
    <row r="27" spans="1:5" ht="75">
      <c r="A27" s="50"/>
      <c r="B27" s="52" t="s">
        <v>221</v>
      </c>
      <c r="C27" s="52" t="s">
        <v>222</v>
      </c>
      <c r="D27" s="264"/>
      <c r="E27" s="39" t="s">
        <v>118</v>
      </c>
    </row>
    <row r="28" spans="1:5" ht="60.75">
      <c r="A28" s="50"/>
      <c r="B28" s="52" t="s">
        <v>223</v>
      </c>
      <c r="C28" s="52" t="s">
        <v>224</v>
      </c>
      <c r="D28" s="264"/>
      <c r="E28" s="39" t="s">
        <v>93</v>
      </c>
    </row>
    <row r="29" spans="1:5" ht="108" customHeight="1">
      <c r="A29" s="50"/>
      <c r="B29" s="52" t="s">
        <v>225</v>
      </c>
      <c r="C29" s="52" t="s">
        <v>226</v>
      </c>
      <c r="D29" s="264"/>
      <c r="E29" s="39" t="s">
        <v>136</v>
      </c>
    </row>
    <row r="30" spans="1:5" ht="121.5" customHeight="1">
      <c r="A30" s="50"/>
      <c r="B30" s="52" t="s">
        <v>227</v>
      </c>
      <c r="C30" s="52" t="s">
        <v>228</v>
      </c>
      <c r="D30" s="264"/>
      <c r="E30" s="39" t="s">
        <v>229</v>
      </c>
    </row>
    <row r="31" spans="1:5" ht="137.1" customHeight="1">
      <c r="A31" s="50"/>
      <c r="B31" s="52" t="s">
        <v>230</v>
      </c>
      <c r="C31" s="52" t="s">
        <v>231</v>
      </c>
      <c r="D31" s="264"/>
      <c r="E31" s="39"/>
    </row>
    <row r="32" spans="1:5" ht="15.75">
      <c r="A32" s="50"/>
      <c r="B32" s="266" t="s">
        <v>168</v>
      </c>
      <c r="C32" s="266"/>
      <c r="D32" s="264"/>
      <c r="E32" s="39"/>
    </row>
    <row r="33" spans="1:4" ht="15.75" thickBot="1">
      <c r="A33" s="53"/>
      <c r="B33" s="54"/>
      <c r="C33" s="54"/>
      <c r="D33" s="265"/>
    </row>
    <row r="34" spans="1:4" ht="15.75" thickTop="1"/>
  </sheetData>
  <mergeCells count="3">
    <mergeCell ref="A1:D1"/>
    <mergeCell ref="D2:D33"/>
    <mergeCell ref="B32:C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AH111"/>
  <sheetViews>
    <sheetView zoomScale="85" zoomScaleNormal="85" workbookViewId="0">
      <selection sqref="A1:K1"/>
    </sheetView>
  </sheetViews>
  <sheetFormatPr defaultColWidth="10.140625" defaultRowHeight="15"/>
  <cols>
    <col min="1" max="1" width="2.140625" customWidth="1"/>
    <col min="2" max="2" width="95" customWidth="1"/>
    <col min="3" max="3" width="1.85546875" customWidth="1"/>
    <col min="4" max="5" width="19" customWidth="1"/>
    <col min="6" max="6" width="1.85546875" customWidth="1"/>
    <col min="7" max="9" width="19" customWidth="1"/>
    <col min="10" max="10" width="20.42578125" customWidth="1"/>
    <col min="11" max="11" width="1.85546875" customWidth="1"/>
    <col min="12" max="12" width="4.140625" hidden="1" customWidth="1"/>
    <col min="13" max="15" width="5.5703125" hidden="1" customWidth="1"/>
    <col min="16" max="23" width="10.42578125" hidden="1" customWidth="1"/>
    <col min="24" max="24" width="10.42578125" customWidth="1"/>
  </cols>
  <sheetData>
    <row r="1" spans="1:34" ht="16.5" thickTop="1">
      <c r="A1" s="287"/>
      <c r="B1" s="288"/>
      <c r="C1" s="288"/>
      <c r="D1" s="288"/>
      <c r="E1" s="288"/>
      <c r="F1" s="288"/>
      <c r="G1" s="288"/>
      <c r="H1" s="288"/>
      <c r="I1" s="288"/>
      <c r="J1" s="288"/>
      <c r="K1" s="289"/>
      <c r="L1" s="39"/>
      <c r="P1" s="6"/>
      <c r="Q1" s="6"/>
      <c r="R1" s="6"/>
      <c r="S1" s="6"/>
      <c r="T1" s="6"/>
      <c r="U1" s="6"/>
      <c r="V1" s="6"/>
      <c r="W1" s="6"/>
      <c r="X1" s="6"/>
      <c r="Y1" s="6"/>
      <c r="Z1" s="6"/>
      <c r="AA1" s="6"/>
      <c r="AB1" s="6"/>
      <c r="AC1" s="6"/>
      <c r="AD1" s="6"/>
      <c r="AE1" s="6"/>
      <c r="AF1" s="6"/>
      <c r="AG1" s="6"/>
      <c r="AH1" s="6"/>
    </row>
    <row r="2" spans="1:34" ht="82.35" customHeight="1">
      <c r="A2" s="113"/>
      <c r="B2" s="191"/>
      <c r="C2" s="128"/>
      <c r="D2" s="290" t="s">
        <v>1583</v>
      </c>
      <c r="E2" s="291"/>
      <c r="F2" s="291"/>
      <c r="G2" s="291"/>
      <c r="H2" s="291"/>
      <c r="I2" s="291"/>
      <c r="J2" s="292"/>
      <c r="K2" s="129"/>
      <c r="L2" s="187"/>
      <c r="N2" s="114"/>
      <c r="O2" s="114"/>
      <c r="P2" s="6"/>
      <c r="Q2" s="6"/>
      <c r="R2" s="6"/>
      <c r="S2" s="6"/>
      <c r="T2" s="6"/>
      <c r="U2" s="6"/>
      <c r="V2" s="6"/>
      <c r="W2" s="6"/>
      <c r="X2" s="6"/>
      <c r="Y2" s="6"/>
      <c r="Z2" s="6"/>
      <c r="AA2" s="6"/>
      <c r="AB2" s="6"/>
      <c r="AC2" s="6"/>
      <c r="AD2" s="6"/>
      <c r="AE2" s="6"/>
      <c r="AF2" s="6"/>
      <c r="AG2" s="6"/>
      <c r="AH2" s="6"/>
    </row>
    <row r="3" spans="1:34" ht="139.5" customHeight="1">
      <c r="A3" s="113"/>
      <c r="B3" s="130" t="s">
        <v>232</v>
      </c>
      <c r="C3" s="131"/>
      <c r="D3" s="192" t="s">
        <v>233</v>
      </c>
      <c r="E3" s="6"/>
      <c r="F3" s="300"/>
      <c r="G3" s="300"/>
      <c r="H3" s="300"/>
      <c r="I3" s="132"/>
      <c r="J3" s="133" t="s">
        <v>234</v>
      </c>
      <c r="K3" s="129"/>
      <c r="L3" s="39"/>
      <c r="P3" s="193">
        <f>MATCH($D$3,LN,0)</f>
        <v>1</v>
      </c>
    </row>
    <row r="4" spans="1:34" ht="15.75">
      <c r="A4" s="113"/>
      <c r="B4" s="296" t="s">
        <v>1584</v>
      </c>
      <c r="C4" s="296"/>
      <c r="D4" s="296"/>
      <c r="E4" s="296"/>
      <c r="F4" s="296"/>
      <c r="G4" s="296"/>
      <c r="H4" s="296"/>
      <c r="I4" s="301" t="s">
        <v>1585</v>
      </c>
      <c r="J4" s="301"/>
      <c r="K4" s="129"/>
      <c r="L4" s="188"/>
      <c r="P4" s="6"/>
      <c r="Q4" s="6"/>
      <c r="R4" s="6"/>
      <c r="S4" s="6"/>
      <c r="T4" s="6"/>
      <c r="U4" s="6"/>
      <c r="V4" s="6"/>
      <c r="W4" s="6"/>
      <c r="X4" s="6"/>
      <c r="Y4" s="6"/>
      <c r="Z4" s="6"/>
      <c r="AA4" s="6"/>
      <c r="AB4" s="6"/>
      <c r="AC4" s="6"/>
      <c r="AD4" s="6"/>
      <c r="AE4" s="6"/>
      <c r="AF4" s="6"/>
      <c r="AG4" s="6"/>
      <c r="AH4" s="6"/>
    </row>
    <row r="5" spans="1:34" ht="15.75">
      <c r="A5" s="134" t="str">
        <f>LEFT(D9,1)</f>
        <v>A</v>
      </c>
      <c r="B5" s="135"/>
      <c r="C5" s="135"/>
      <c r="D5" s="135"/>
      <c r="E5" s="135"/>
      <c r="F5" s="135"/>
      <c r="G5" s="135"/>
      <c r="H5" s="135"/>
      <c r="I5" s="135"/>
      <c r="J5" s="135"/>
      <c r="K5" s="129"/>
      <c r="L5" s="188"/>
      <c r="M5" s="115"/>
      <c r="N5" s="115"/>
      <c r="O5" s="115"/>
      <c r="P5" s="116"/>
      <c r="Q5" s="116"/>
      <c r="R5" s="116"/>
      <c r="S5" s="116"/>
      <c r="T5" s="116"/>
      <c r="U5" s="116"/>
      <c r="V5" s="116"/>
      <c r="W5" s="116"/>
      <c r="X5" s="116"/>
      <c r="Y5" s="116"/>
      <c r="Z5" s="116"/>
      <c r="AA5" s="116"/>
      <c r="AB5" s="116"/>
      <c r="AC5" s="116"/>
      <c r="AD5" s="116"/>
      <c r="AE5" s="116"/>
      <c r="AF5" s="116"/>
      <c r="AG5" s="116"/>
      <c r="AH5" s="116"/>
    </row>
    <row r="6" spans="1:34" ht="30.75">
      <c r="A6" s="113"/>
      <c r="B6" s="296" t="s">
        <v>1586</v>
      </c>
      <c r="C6" s="296"/>
      <c r="D6" s="296"/>
      <c r="E6" s="296"/>
      <c r="F6" s="296"/>
      <c r="G6" s="296"/>
      <c r="H6" s="296"/>
      <c r="I6" s="296"/>
      <c r="J6" s="296"/>
      <c r="K6" s="129"/>
      <c r="L6" s="188" t="s">
        <v>95</v>
      </c>
      <c r="P6" s="6"/>
      <c r="Q6" s="6"/>
      <c r="R6" s="6"/>
      <c r="S6" s="6"/>
      <c r="T6" s="6"/>
      <c r="U6" s="6"/>
      <c r="V6" s="6"/>
      <c r="W6" s="6"/>
      <c r="X6" s="6"/>
      <c r="Y6" s="6"/>
      <c r="Z6" s="6"/>
      <c r="AA6" s="6"/>
      <c r="AB6" s="6"/>
      <c r="AC6" s="6"/>
      <c r="AD6" s="6"/>
      <c r="AE6" s="6"/>
      <c r="AF6" s="6"/>
      <c r="AG6" s="6"/>
      <c r="AH6" s="6"/>
    </row>
    <row r="7" spans="1:34" ht="15.75">
      <c r="A7" s="113"/>
      <c r="B7" s="305" t="s">
        <v>1587</v>
      </c>
      <c r="C7" s="305"/>
      <c r="D7" s="305"/>
      <c r="E7" s="305"/>
      <c r="F7" s="305"/>
      <c r="G7" s="305"/>
      <c r="H7" s="305"/>
      <c r="I7" s="305"/>
      <c r="J7" s="305"/>
      <c r="K7" s="129"/>
      <c r="L7" s="188"/>
      <c r="P7" s="6"/>
      <c r="Q7" s="6"/>
      <c r="R7" s="6"/>
      <c r="S7" s="6"/>
      <c r="T7" s="6"/>
      <c r="U7" s="6"/>
      <c r="V7" s="6"/>
      <c r="W7" s="6"/>
      <c r="X7" s="6"/>
      <c r="Y7" s="6"/>
      <c r="Z7" s="6"/>
      <c r="AA7" s="6"/>
      <c r="AB7" s="6"/>
      <c r="AC7" s="6"/>
      <c r="AD7" s="6"/>
      <c r="AE7" s="6"/>
      <c r="AF7" s="6"/>
      <c r="AG7" s="6"/>
      <c r="AH7" s="6"/>
    </row>
    <row r="8" spans="1:34" ht="15.75">
      <c r="A8" s="136"/>
      <c r="B8" s="186" t="s">
        <v>1582</v>
      </c>
      <c r="C8" s="137"/>
      <c r="D8" s="293" t="s">
        <v>1709</v>
      </c>
      <c r="E8" s="294"/>
      <c r="F8" s="294"/>
      <c r="G8" s="294"/>
      <c r="H8" s="294"/>
      <c r="I8" s="294"/>
      <c r="J8" s="295"/>
      <c r="K8" s="138"/>
      <c r="L8" s="188"/>
      <c r="P8" s="6"/>
      <c r="Q8" s="6"/>
      <c r="R8" s="6"/>
      <c r="S8" s="6"/>
      <c r="T8" s="6"/>
      <c r="U8" s="6"/>
      <c r="V8" s="6"/>
      <c r="W8" s="6"/>
      <c r="X8" s="6"/>
      <c r="Y8" s="6"/>
      <c r="Z8" s="6"/>
      <c r="AA8" s="6"/>
      <c r="AB8" s="6"/>
      <c r="AC8" s="6"/>
      <c r="AD8" s="6"/>
      <c r="AE8" s="6"/>
      <c r="AF8" s="6"/>
      <c r="AG8" s="6"/>
      <c r="AH8" s="6"/>
    </row>
    <row r="9" spans="1:34" ht="15.75">
      <c r="A9" s="136"/>
      <c r="B9" s="186" t="s">
        <v>1588</v>
      </c>
      <c r="C9" s="137"/>
      <c r="D9" s="302" t="s">
        <v>235</v>
      </c>
      <c r="E9" s="303"/>
      <c r="F9" s="303"/>
      <c r="G9" s="304"/>
      <c r="H9" s="194"/>
      <c r="I9" s="194"/>
      <c r="J9" s="194"/>
      <c r="K9" s="129"/>
      <c r="L9" s="188"/>
      <c r="P9" s="193" t="s">
        <v>235</v>
      </c>
      <c r="Q9" s="193" t="s">
        <v>236</v>
      </c>
      <c r="R9" s="193" t="s">
        <v>237</v>
      </c>
      <c r="S9" s="193"/>
      <c r="T9" s="195"/>
      <c r="U9" s="6"/>
      <c r="V9" s="6"/>
      <c r="W9" s="6"/>
      <c r="X9" s="6"/>
      <c r="Y9" s="6"/>
      <c r="Z9" s="6"/>
      <c r="AA9" s="6"/>
      <c r="AB9" s="6"/>
      <c r="AC9" s="6"/>
      <c r="AD9" s="6"/>
      <c r="AE9" s="6"/>
      <c r="AF9" s="6"/>
      <c r="AG9" s="6"/>
      <c r="AH9" s="6"/>
    </row>
    <row r="10" spans="1:34" ht="32.65" customHeight="1">
      <c r="A10" s="136"/>
      <c r="B10" s="306" t="s">
        <v>1684</v>
      </c>
      <c r="C10" s="139"/>
      <c r="D10" s="297" t="s">
        <v>1710</v>
      </c>
      <c r="E10" s="298"/>
      <c r="F10" s="298"/>
      <c r="G10" s="298"/>
      <c r="H10" s="298"/>
      <c r="I10" s="298"/>
      <c r="J10" s="299"/>
      <c r="K10" s="129"/>
      <c r="L10" s="188"/>
      <c r="Q10" s="6"/>
      <c r="R10" s="6"/>
      <c r="S10" s="6"/>
      <c r="T10" s="6"/>
      <c r="U10" s="6"/>
      <c r="V10" s="6"/>
      <c r="W10" s="6"/>
      <c r="X10" s="6"/>
      <c r="Y10" s="6"/>
      <c r="Z10" s="6"/>
      <c r="AA10" s="6"/>
      <c r="AB10" s="6"/>
      <c r="AC10" s="6"/>
      <c r="AD10" s="6"/>
      <c r="AE10" s="6"/>
      <c r="AF10" s="6"/>
      <c r="AG10" s="6"/>
      <c r="AH10" s="6"/>
    </row>
    <row r="11" spans="1:34" ht="15.75">
      <c r="A11" s="136"/>
      <c r="B11" s="307"/>
      <c r="C11" s="139"/>
      <c r="D11" s="308" t="str">
        <f ca="1">IF(D9=Q9,OFFSET([2]L!$C$1,MATCH("Declaration"&amp;ADDRESS(ROW(),COLUMN(),4),[2]L!$A:$A,0)-1,SL,,),"")</f>
        <v/>
      </c>
      <c r="E11" s="309"/>
      <c r="F11" s="309"/>
      <c r="G11" s="309"/>
      <c r="H11" s="309"/>
      <c r="I11" s="309"/>
      <c r="J11" s="310"/>
      <c r="K11" s="129"/>
      <c r="L11" s="188"/>
      <c r="Q11" s="6"/>
      <c r="R11" s="6"/>
      <c r="S11" s="6"/>
      <c r="T11" s="6"/>
      <c r="U11" s="6"/>
      <c r="V11" s="6"/>
      <c r="W11" s="6"/>
      <c r="X11" s="6"/>
      <c r="Y11" s="6"/>
      <c r="Z11" s="6"/>
      <c r="AA11" s="6"/>
      <c r="AB11" s="6"/>
      <c r="AC11" s="6"/>
      <c r="AD11" s="6"/>
      <c r="AE11" s="6"/>
      <c r="AF11" s="6"/>
      <c r="AG11" s="6"/>
      <c r="AH11" s="6"/>
    </row>
    <row r="12" spans="1:34" ht="15.75">
      <c r="A12" s="136"/>
      <c r="B12" s="196" t="s">
        <v>1589</v>
      </c>
      <c r="C12" s="140"/>
      <c r="D12" s="284" t="s">
        <v>1711</v>
      </c>
      <c r="E12" s="285"/>
      <c r="F12" s="285"/>
      <c r="G12" s="285"/>
      <c r="H12" s="285"/>
      <c r="I12" s="285"/>
      <c r="J12" s="286"/>
      <c r="K12" s="129"/>
      <c r="L12" s="188"/>
      <c r="Q12" s="6"/>
      <c r="R12" s="6"/>
      <c r="S12" s="6"/>
      <c r="T12" s="6"/>
      <c r="U12" s="6"/>
      <c r="V12" s="6"/>
      <c r="W12" s="6"/>
      <c r="X12" s="6"/>
      <c r="Y12" s="6"/>
      <c r="Z12" s="6"/>
      <c r="AA12" s="6"/>
      <c r="AB12" s="6"/>
      <c r="AC12" s="6"/>
      <c r="AD12" s="6"/>
      <c r="AE12" s="6"/>
      <c r="AF12" s="6"/>
      <c r="AG12" s="6"/>
      <c r="AH12" s="6"/>
    </row>
    <row r="13" spans="1:34" ht="15.75">
      <c r="A13" s="136"/>
      <c r="B13" s="196" t="s">
        <v>1590</v>
      </c>
      <c r="C13" s="140"/>
      <c r="D13" s="284"/>
      <c r="E13" s="285"/>
      <c r="F13" s="285"/>
      <c r="G13" s="285"/>
      <c r="H13" s="285"/>
      <c r="I13" s="285"/>
      <c r="J13" s="286"/>
      <c r="K13" s="129"/>
      <c r="L13" s="188"/>
      <c r="Q13" s="6"/>
      <c r="R13" s="6"/>
      <c r="S13" s="6"/>
      <c r="T13" s="6"/>
      <c r="U13" s="6"/>
      <c r="V13" s="6"/>
      <c r="W13" s="6"/>
      <c r="X13" s="6"/>
      <c r="Y13" s="6"/>
      <c r="Z13" s="6"/>
      <c r="AA13" s="6"/>
      <c r="AB13" s="6"/>
      <c r="AC13" s="6"/>
      <c r="AD13" s="6"/>
      <c r="AE13" s="6"/>
      <c r="AF13" s="6"/>
      <c r="AG13" s="6"/>
      <c r="AH13" s="6"/>
    </row>
    <row r="14" spans="1:34" ht="15.75">
      <c r="A14" s="136"/>
      <c r="B14" s="196" t="s">
        <v>1591</v>
      </c>
      <c r="C14" s="140"/>
      <c r="D14" s="284" t="s">
        <v>1712</v>
      </c>
      <c r="E14" s="285"/>
      <c r="F14" s="285"/>
      <c r="G14" s="285"/>
      <c r="H14" s="285"/>
      <c r="I14" s="285"/>
      <c r="J14" s="286"/>
      <c r="K14" s="129"/>
      <c r="L14" s="188"/>
      <c r="Q14" s="6"/>
      <c r="R14" s="6"/>
      <c r="S14" s="6"/>
      <c r="T14" s="6"/>
      <c r="U14" s="6"/>
      <c r="V14" s="6"/>
      <c r="W14" s="6"/>
      <c r="X14" s="6"/>
      <c r="Y14" s="6"/>
      <c r="Z14" s="6"/>
      <c r="AA14" s="6"/>
      <c r="AB14" s="6"/>
      <c r="AC14" s="6"/>
      <c r="AD14" s="6"/>
      <c r="AE14" s="6"/>
      <c r="AF14" s="6"/>
      <c r="AG14" s="6"/>
      <c r="AH14" s="6"/>
    </row>
    <row r="15" spans="1:34" ht="15.75">
      <c r="A15" s="136"/>
      <c r="B15" s="196" t="s">
        <v>1592</v>
      </c>
      <c r="C15" s="140"/>
      <c r="D15" s="284" t="s">
        <v>1713</v>
      </c>
      <c r="E15" s="285"/>
      <c r="F15" s="285"/>
      <c r="G15" s="285"/>
      <c r="H15" s="285"/>
      <c r="I15" s="285"/>
      <c r="J15" s="286"/>
      <c r="K15" s="129"/>
      <c r="L15" s="188"/>
      <c r="Q15" s="6"/>
      <c r="R15" s="6"/>
      <c r="S15" s="6"/>
      <c r="T15" s="6"/>
      <c r="U15" s="6"/>
      <c r="V15" s="6"/>
      <c r="W15" s="6"/>
      <c r="X15" s="6"/>
      <c r="Y15" s="6"/>
      <c r="Z15" s="6"/>
      <c r="AA15" s="6"/>
      <c r="AB15" s="6"/>
      <c r="AC15" s="6"/>
      <c r="AD15" s="6"/>
      <c r="AE15" s="6"/>
      <c r="AF15" s="6"/>
      <c r="AG15" s="6"/>
      <c r="AH15" s="6"/>
    </row>
    <row r="16" spans="1:34" ht="15.75">
      <c r="A16" s="136"/>
      <c r="B16" s="196" t="s">
        <v>1593</v>
      </c>
      <c r="C16" s="140"/>
      <c r="D16" s="313" t="s">
        <v>1714</v>
      </c>
      <c r="E16" s="314"/>
      <c r="F16" s="314"/>
      <c r="G16" s="314"/>
      <c r="H16" s="314"/>
      <c r="I16" s="314"/>
      <c r="J16" s="315"/>
      <c r="K16" s="129"/>
      <c r="L16" s="188"/>
      <c r="Q16" s="6"/>
      <c r="R16" s="6"/>
      <c r="S16" s="6"/>
      <c r="T16" s="6"/>
      <c r="U16" s="6"/>
      <c r="V16" s="6"/>
      <c r="W16" s="6"/>
      <c r="X16" s="6"/>
      <c r="Y16" s="6"/>
      <c r="Z16" s="6"/>
      <c r="AA16" s="6"/>
      <c r="AB16" s="6"/>
      <c r="AC16" s="6"/>
      <c r="AD16" s="6"/>
      <c r="AE16" s="6"/>
      <c r="AF16" s="6"/>
      <c r="AG16" s="6"/>
      <c r="AH16" s="6"/>
    </row>
    <row r="17" spans="1:34" ht="15.75">
      <c r="A17" s="136"/>
      <c r="B17" s="196" t="s">
        <v>1594</v>
      </c>
      <c r="C17" s="140"/>
      <c r="D17" s="284" t="s">
        <v>1715</v>
      </c>
      <c r="E17" s="285"/>
      <c r="F17" s="285"/>
      <c r="G17" s="285"/>
      <c r="H17" s="285"/>
      <c r="I17" s="285"/>
      <c r="J17" s="286"/>
      <c r="K17" s="129"/>
      <c r="L17" s="188"/>
      <c r="Q17" s="6"/>
      <c r="R17" s="6"/>
      <c r="S17" s="6"/>
      <c r="T17" s="6"/>
      <c r="U17" s="6"/>
      <c r="V17" s="6"/>
      <c r="W17" s="6"/>
      <c r="X17" s="6"/>
      <c r="Y17" s="6"/>
      <c r="Z17" s="6"/>
      <c r="AA17" s="6"/>
      <c r="AB17" s="6"/>
      <c r="AC17" s="6"/>
      <c r="AD17" s="6"/>
      <c r="AE17" s="6"/>
      <c r="AF17" s="6"/>
      <c r="AG17" s="6"/>
      <c r="AH17" s="6"/>
    </row>
    <row r="18" spans="1:34" ht="22.5">
      <c r="A18" s="136"/>
      <c r="B18" s="196" t="s">
        <v>1595</v>
      </c>
      <c r="C18" s="140"/>
      <c r="D18" s="284" t="s">
        <v>1716</v>
      </c>
      <c r="E18" s="285"/>
      <c r="F18" s="285"/>
      <c r="G18" s="285"/>
      <c r="H18" s="285"/>
      <c r="I18" s="285"/>
      <c r="J18" s="286"/>
      <c r="K18" s="129"/>
      <c r="L18" s="125"/>
      <c r="Q18" s="6"/>
      <c r="R18" s="6"/>
      <c r="S18" s="6"/>
      <c r="T18" s="6"/>
      <c r="U18" s="6"/>
      <c r="V18" s="6"/>
      <c r="W18" s="6"/>
      <c r="X18" s="6"/>
      <c r="Y18" s="6"/>
      <c r="Z18" s="6"/>
      <c r="AA18" s="6"/>
      <c r="AB18" s="6"/>
      <c r="AC18" s="6"/>
      <c r="AD18" s="6"/>
      <c r="AE18" s="6"/>
      <c r="AF18" s="6"/>
      <c r="AG18" s="6"/>
      <c r="AH18" s="6"/>
    </row>
    <row r="19" spans="1:34" ht="22.5">
      <c r="A19" s="136"/>
      <c r="B19" s="196" t="s">
        <v>1596</v>
      </c>
      <c r="C19" s="140"/>
      <c r="D19" s="284" t="s">
        <v>1717</v>
      </c>
      <c r="E19" s="285"/>
      <c r="F19" s="285"/>
      <c r="G19" s="285"/>
      <c r="H19" s="285"/>
      <c r="I19" s="285"/>
      <c r="J19" s="286"/>
      <c r="K19" s="129"/>
      <c r="L19" s="125"/>
      <c r="P19" s="6"/>
      <c r="Q19" s="6"/>
      <c r="R19" s="6"/>
      <c r="S19" s="6"/>
      <c r="T19" s="6"/>
      <c r="U19" s="6"/>
      <c r="V19" s="6"/>
      <c r="W19" s="6"/>
      <c r="X19" s="6"/>
      <c r="Y19" s="6"/>
      <c r="Z19" s="6"/>
      <c r="AA19" s="6"/>
      <c r="AB19" s="6"/>
      <c r="AC19" s="6"/>
      <c r="AD19" s="6"/>
      <c r="AE19" s="6"/>
      <c r="AF19" s="6"/>
      <c r="AG19" s="6"/>
      <c r="AH19" s="6"/>
    </row>
    <row r="20" spans="1:34" ht="22.5">
      <c r="A20" s="136"/>
      <c r="B20" s="196" t="s">
        <v>1597</v>
      </c>
      <c r="C20" s="140"/>
      <c r="D20" s="313" t="s">
        <v>1718</v>
      </c>
      <c r="E20" s="314"/>
      <c r="F20" s="314"/>
      <c r="G20" s="314"/>
      <c r="H20" s="314"/>
      <c r="I20" s="314"/>
      <c r="J20" s="315"/>
      <c r="K20" s="129"/>
      <c r="L20" s="125"/>
      <c r="P20" s="6"/>
      <c r="Q20" s="6"/>
      <c r="R20" s="6"/>
      <c r="S20" s="6"/>
      <c r="T20" s="6"/>
      <c r="U20" s="6"/>
      <c r="V20" s="6"/>
      <c r="W20" s="6"/>
      <c r="X20" s="6"/>
      <c r="Y20" s="6"/>
      <c r="Z20" s="6"/>
      <c r="AA20" s="6"/>
      <c r="AB20" s="6"/>
      <c r="AC20" s="6"/>
      <c r="AD20" s="6"/>
      <c r="AE20" s="6"/>
      <c r="AF20" s="6"/>
      <c r="AG20" s="6"/>
      <c r="AH20" s="6"/>
    </row>
    <row r="21" spans="1:34" ht="15.75">
      <c r="A21" s="136"/>
      <c r="B21" s="196" t="s">
        <v>1598</v>
      </c>
      <c r="C21" s="141"/>
      <c r="D21" s="316" t="s">
        <v>1719</v>
      </c>
      <c r="E21" s="317"/>
      <c r="F21" s="317"/>
      <c r="G21" s="317"/>
      <c r="H21" s="317"/>
      <c r="I21" s="317"/>
      <c r="J21" s="318"/>
      <c r="K21" s="129"/>
      <c r="L21" s="188"/>
      <c r="P21" s="6"/>
      <c r="Q21" s="6"/>
      <c r="R21" s="6"/>
      <c r="S21" s="6"/>
      <c r="T21" s="6"/>
      <c r="U21" s="6"/>
      <c r="V21" s="6"/>
      <c r="W21" s="6"/>
      <c r="X21" s="6"/>
      <c r="Y21" s="6"/>
      <c r="Z21" s="6"/>
      <c r="AA21" s="6"/>
      <c r="AB21" s="6"/>
      <c r="AC21" s="6"/>
      <c r="AD21" s="6"/>
      <c r="AE21" s="6"/>
      <c r="AF21" s="6"/>
      <c r="AG21" s="6"/>
      <c r="AH21" s="6"/>
    </row>
    <row r="22" spans="1:34" ht="18">
      <c r="A22" s="136"/>
      <c r="B22" s="196" t="s">
        <v>1599</v>
      </c>
      <c r="C22" s="142"/>
      <c r="D22" s="319">
        <v>44180</v>
      </c>
      <c r="E22" s="320"/>
      <c r="F22" s="143"/>
      <c r="G22" s="144"/>
      <c r="H22" s="144"/>
      <c r="I22" s="144"/>
      <c r="J22" s="144"/>
      <c r="K22" s="129"/>
      <c r="L22" s="39"/>
      <c r="P22" s="6"/>
      <c r="Q22" s="6"/>
      <c r="R22" s="6"/>
      <c r="S22" s="6"/>
      <c r="T22" s="6"/>
      <c r="U22" s="6"/>
      <c r="V22" s="6"/>
      <c r="W22" s="6"/>
      <c r="X22" s="6"/>
      <c r="Y22" s="6"/>
      <c r="Z22" s="6"/>
      <c r="AA22" s="6"/>
      <c r="AB22" s="6"/>
      <c r="AC22" s="6"/>
      <c r="AD22" s="6"/>
      <c r="AE22" s="6"/>
      <c r="AF22" s="6"/>
      <c r="AG22" s="6"/>
      <c r="AH22" s="6"/>
    </row>
    <row r="23" spans="1:34" ht="18">
      <c r="A23" s="145"/>
      <c r="B23" s="146"/>
      <c r="C23" s="147"/>
      <c r="D23" s="311"/>
      <c r="E23" s="311"/>
      <c r="F23" s="148"/>
      <c r="G23" s="149"/>
      <c r="H23" s="149"/>
      <c r="I23" s="149"/>
      <c r="J23" s="149"/>
      <c r="K23" s="129"/>
      <c r="L23" s="189"/>
      <c r="P23" s="6"/>
      <c r="Q23" s="6"/>
      <c r="R23" s="6"/>
      <c r="S23" s="6"/>
      <c r="T23" s="6"/>
      <c r="U23" s="6"/>
      <c r="V23" s="6"/>
      <c r="W23" s="6"/>
      <c r="X23" s="6"/>
      <c r="Y23" s="6"/>
      <c r="Z23" s="6"/>
      <c r="AA23" s="6"/>
      <c r="AB23" s="6"/>
      <c r="AC23" s="6"/>
      <c r="AD23" s="6"/>
      <c r="AE23" s="6"/>
      <c r="AF23" s="6"/>
      <c r="AG23" s="6"/>
      <c r="AH23" s="6"/>
    </row>
    <row r="24" spans="1:34" ht="15.75">
      <c r="A24" s="150"/>
      <c r="B24" s="312" t="s">
        <v>1600</v>
      </c>
      <c r="C24" s="312"/>
      <c r="D24" s="312"/>
      <c r="E24" s="312"/>
      <c r="F24" s="312"/>
      <c r="G24" s="312"/>
      <c r="H24" s="312"/>
      <c r="I24" s="312"/>
      <c r="J24" s="312"/>
      <c r="K24" s="151"/>
      <c r="L24" s="189"/>
      <c r="P24" s="6"/>
      <c r="Q24" s="6"/>
      <c r="R24" s="6"/>
      <c r="S24" s="6"/>
      <c r="T24" s="6"/>
      <c r="U24" s="6"/>
      <c r="V24" s="6"/>
      <c r="W24" s="6"/>
      <c r="X24" s="6"/>
      <c r="Y24" s="6"/>
      <c r="Z24" s="6"/>
      <c r="AA24" s="6"/>
      <c r="AB24" s="6"/>
      <c r="AC24" s="6"/>
      <c r="AD24" s="6"/>
      <c r="AE24" s="6"/>
      <c r="AF24" s="6"/>
      <c r="AG24" s="6"/>
      <c r="AH24" s="6"/>
    </row>
    <row r="25" spans="1:34" ht="45.75">
      <c r="A25" s="145"/>
      <c r="B25" s="152" t="s">
        <v>1601</v>
      </c>
      <c r="C25" s="147"/>
      <c r="D25" s="275" t="s">
        <v>1602</v>
      </c>
      <c r="E25" s="275"/>
      <c r="F25" s="153"/>
      <c r="G25" s="152" t="s">
        <v>238</v>
      </c>
      <c r="H25" s="152"/>
      <c r="I25" s="152"/>
      <c r="J25" s="154"/>
      <c r="K25" s="129"/>
      <c r="L25" s="189" t="s">
        <v>118</v>
      </c>
      <c r="P25" s="6"/>
      <c r="Q25" s="6"/>
      <c r="R25" s="6"/>
      <c r="S25" s="6"/>
      <c r="T25" s="6"/>
      <c r="U25" s="6"/>
      <c r="V25" s="6"/>
      <c r="W25" s="6"/>
      <c r="X25" s="6"/>
      <c r="Y25" s="6"/>
      <c r="Z25" s="6"/>
      <c r="AA25" s="6"/>
      <c r="AB25" s="6"/>
      <c r="AC25" s="6"/>
      <c r="AD25" s="6"/>
      <c r="AE25" s="6"/>
      <c r="AF25" s="6"/>
      <c r="AG25" s="6"/>
      <c r="AH25" s="6"/>
    </row>
    <row r="26" spans="1:34" ht="22.5">
      <c r="A26" s="145"/>
      <c r="B26" s="196" t="s">
        <v>1695</v>
      </c>
      <c r="C26" s="128"/>
      <c r="D26" s="273" t="s">
        <v>240</v>
      </c>
      <c r="E26" s="274"/>
      <c r="F26" s="155"/>
      <c r="G26" s="270"/>
      <c r="H26" s="271"/>
      <c r="I26" s="271"/>
      <c r="J26" s="272"/>
      <c r="K26" s="129"/>
      <c r="L26" s="126"/>
      <c r="P26" s="193" t="str">
        <f>IF(D$26="No","","(*)")</f>
        <v>(*)</v>
      </c>
      <c r="R26" s="6"/>
      <c r="S26" s="6"/>
      <c r="T26" s="6"/>
      <c r="U26" s="6"/>
      <c r="V26" s="6"/>
      <c r="W26" s="6"/>
      <c r="X26" s="6"/>
      <c r="Y26" s="6"/>
      <c r="Z26" s="6"/>
      <c r="AA26" s="6"/>
      <c r="AB26" s="6"/>
      <c r="AC26" s="6"/>
      <c r="AD26" s="6"/>
      <c r="AE26" s="6"/>
      <c r="AF26" s="6"/>
      <c r="AG26" s="6"/>
      <c r="AH26" s="6"/>
    </row>
    <row r="27" spans="1:34" ht="22.5">
      <c r="A27" s="145"/>
      <c r="B27" s="196" t="s">
        <v>1668</v>
      </c>
      <c r="C27" s="128"/>
      <c r="D27" s="273" t="s">
        <v>240</v>
      </c>
      <c r="E27" s="274"/>
      <c r="F27" s="155"/>
      <c r="G27" s="270"/>
      <c r="H27" s="271"/>
      <c r="I27" s="271"/>
      <c r="J27" s="272"/>
      <c r="K27" s="129"/>
      <c r="L27" s="126"/>
      <c r="P27" s="193" t="str">
        <f>IF(D$27="No","","(*)")</f>
        <v>(*)</v>
      </c>
      <c r="R27" s="6"/>
      <c r="S27" s="6"/>
      <c r="T27" s="6"/>
      <c r="U27" s="6"/>
      <c r="V27" s="6"/>
      <c r="W27" s="6"/>
      <c r="X27" s="6"/>
      <c r="Y27" s="6"/>
      <c r="Z27" s="6"/>
      <c r="AA27" s="6"/>
      <c r="AB27" s="6"/>
      <c r="AC27" s="6"/>
      <c r="AD27" s="6"/>
      <c r="AE27" s="6"/>
      <c r="AF27" s="6"/>
      <c r="AG27" s="6"/>
      <c r="AH27" s="6"/>
    </row>
    <row r="28" spans="1:34" ht="22.5">
      <c r="A28" s="145"/>
      <c r="B28" s="196" t="s">
        <v>1694</v>
      </c>
      <c r="C28" s="128"/>
      <c r="D28" s="273" t="s">
        <v>240</v>
      </c>
      <c r="E28" s="274"/>
      <c r="F28" s="155"/>
      <c r="G28" s="270"/>
      <c r="H28" s="271"/>
      <c r="I28" s="271"/>
      <c r="J28" s="272"/>
      <c r="K28" s="129"/>
      <c r="L28" s="126"/>
      <c r="P28" s="193" t="str">
        <f>IF(D$28="No","","(*)")</f>
        <v>(*)</v>
      </c>
      <c r="R28" s="6"/>
      <c r="S28" s="6"/>
      <c r="T28" s="6"/>
      <c r="U28" s="6"/>
      <c r="V28" s="6"/>
      <c r="W28" s="6"/>
      <c r="X28" s="6"/>
      <c r="Y28" s="6"/>
      <c r="Z28" s="6"/>
      <c r="AA28" s="6"/>
      <c r="AB28" s="6"/>
      <c r="AC28" s="6"/>
      <c r="AD28" s="6"/>
      <c r="AE28" s="6"/>
      <c r="AF28" s="6"/>
      <c r="AG28" s="6"/>
      <c r="AH28" s="6"/>
    </row>
    <row r="29" spans="1:34" ht="22.5">
      <c r="A29" s="145"/>
      <c r="B29" s="196" t="s">
        <v>1696</v>
      </c>
      <c r="C29" s="128"/>
      <c r="D29" s="273" t="s">
        <v>240</v>
      </c>
      <c r="E29" s="274"/>
      <c r="F29" s="155"/>
      <c r="G29" s="270"/>
      <c r="H29" s="271"/>
      <c r="I29" s="271"/>
      <c r="J29" s="272"/>
      <c r="K29" s="129"/>
      <c r="L29" s="126"/>
      <c r="P29" s="193" t="str">
        <f>IF(D$29="No","","(*)")</f>
        <v>(*)</v>
      </c>
      <c r="R29" s="6"/>
      <c r="S29" s="6"/>
      <c r="T29" s="6"/>
      <c r="U29" s="6"/>
      <c r="V29" s="6"/>
      <c r="W29" s="6"/>
      <c r="X29" s="6"/>
      <c r="Y29" s="6"/>
      <c r="Z29" s="6"/>
      <c r="AA29" s="6"/>
      <c r="AB29" s="6"/>
      <c r="AC29" s="6"/>
      <c r="AD29" s="6"/>
      <c r="AE29" s="6"/>
      <c r="AF29" s="6"/>
      <c r="AG29" s="6"/>
      <c r="AH29" s="6"/>
    </row>
    <row r="30" spans="1:34" ht="18">
      <c r="A30" s="145"/>
      <c r="B30" s="197"/>
      <c r="C30" s="156"/>
      <c r="D30" s="197"/>
      <c r="E30" s="197"/>
      <c r="F30" s="157"/>
      <c r="G30" s="197"/>
      <c r="H30" s="158"/>
      <c r="I30" s="158"/>
      <c r="J30" s="158"/>
      <c r="K30" s="129"/>
      <c r="L30" s="189"/>
      <c r="R30" s="6"/>
      <c r="S30" s="6"/>
      <c r="T30" s="6"/>
      <c r="U30" s="6"/>
      <c r="V30" s="6"/>
      <c r="W30" s="6"/>
      <c r="X30" s="6"/>
      <c r="Y30" s="6"/>
      <c r="Z30" s="6"/>
      <c r="AA30" s="6"/>
      <c r="AB30" s="6"/>
      <c r="AC30" s="6"/>
      <c r="AD30" s="6"/>
      <c r="AE30" s="6"/>
      <c r="AF30" s="6"/>
      <c r="AG30" s="6"/>
      <c r="AH30" s="6"/>
    </row>
    <row r="31" spans="1:34" ht="50.65" customHeight="1">
      <c r="A31" s="145"/>
      <c r="B31" s="152" t="s">
        <v>1669</v>
      </c>
      <c r="C31" s="156"/>
      <c r="D31" s="279" t="s">
        <v>1602</v>
      </c>
      <c r="E31" s="279"/>
      <c r="F31" s="153"/>
      <c r="G31" s="152" t="s">
        <v>238</v>
      </c>
      <c r="H31" s="152"/>
      <c r="I31" s="152"/>
      <c r="J31" s="154"/>
      <c r="K31" s="129"/>
      <c r="L31" s="189" t="s">
        <v>95</v>
      </c>
      <c r="P31" s="193">
        <f>COUNTIF(D$26:D$29,"No")</f>
        <v>0</v>
      </c>
      <c r="Q31" s="193" t="str">
        <f>IF(P31=4,""," (*)")</f>
        <v xml:space="preserve"> (*)</v>
      </c>
      <c r="R31" s="6"/>
      <c r="S31" s="6"/>
      <c r="T31" s="6"/>
      <c r="U31" s="6"/>
      <c r="V31" s="6"/>
      <c r="W31" s="6"/>
      <c r="X31" s="6"/>
      <c r="Y31" s="6"/>
      <c r="Z31" s="6"/>
      <c r="AA31" s="6"/>
      <c r="AB31" s="6"/>
      <c r="AC31" s="6"/>
      <c r="AD31" s="6"/>
      <c r="AE31" s="6"/>
      <c r="AF31" s="6"/>
      <c r="AG31" s="6"/>
      <c r="AH31" s="6"/>
    </row>
    <row r="32" spans="1:34" ht="22.5">
      <c r="A32" s="145"/>
      <c r="B32" s="196" t="s">
        <v>1695</v>
      </c>
      <c r="C32" s="156"/>
      <c r="D32" s="273" t="s">
        <v>240</v>
      </c>
      <c r="E32" s="274"/>
      <c r="F32" s="159"/>
      <c r="G32" s="270"/>
      <c r="H32" s="271"/>
      <c r="I32" s="271"/>
      <c r="J32" s="272"/>
      <c r="K32" s="129"/>
      <c r="L32" s="126"/>
      <c r="P32" s="193" t="str">
        <f>IF(D$32="No","","(*)")</f>
        <v>(*)</v>
      </c>
      <c r="Q32" s="6"/>
      <c r="R32" s="6"/>
      <c r="S32" s="6"/>
      <c r="T32" s="6"/>
      <c r="U32" s="6"/>
      <c r="V32" s="6"/>
      <c r="W32" s="6"/>
      <c r="X32" s="6"/>
      <c r="Y32" s="6"/>
      <c r="Z32" s="6"/>
      <c r="AA32" s="6"/>
      <c r="AB32" s="6"/>
      <c r="AC32" s="6"/>
      <c r="AD32" s="6"/>
      <c r="AE32" s="6"/>
      <c r="AF32" s="6"/>
      <c r="AG32" s="6"/>
      <c r="AH32" s="6"/>
    </row>
    <row r="33" spans="1:34" ht="22.5">
      <c r="A33" s="145"/>
      <c r="B33" s="196" t="s">
        <v>1668</v>
      </c>
      <c r="C33" s="156"/>
      <c r="D33" s="273" t="s">
        <v>240</v>
      </c>
      <c r="E33" s="274"/>
      <c r="F33" s="159"/>
      <c r="G33" s="270"/>
      <c r="H33" s="271"/>
      <c r="I33" s="271"/>
      <c r="J33" s="272"/>
      <c r="K33" s="129"/>
      <c r="L33" s="126"/>
      <c r="P33" s="193" t="str">
        <f>IF(D$33="No","","(*)")</f>
        <v>(*)</v>
      </c>
      <c r="Q33" s="6"/>
      <c r="R33" s="6"/>
      <c r="S33" s="6"/>
      <c r="T33" s="6"/>
      <c r="U33" s="6"/>
      <c r="V33" s="6"/>
      <c r="W33" s="6"/>
      <c r="X33" s="6"/>
      <c r="Y33" s="6"/>
      <c r="Z33" s="6"/>
      <c r="AA33" s="6"/>
      <c r="AB33" s="6"/>
      <c r="AC33" s="6"/>
      <c r="AD33" s="6"/>
      <c r="AE33" s="6"/>
      <c r="AF33" s="6"/>
      <c r="AG33" s="6"/>
      <c r="AH33" s="6"/>
    </row>
    <row r="34" spans="1:34" ht="22.5">
      <c r="A34" s="145"/>
      <c r="B34" s="196" t="s">
        <v>1694</v>
      </c>
      <c r="C34" s="156"/>
      <c r="D34" s="273" t="s">
        <v>240</v>
      </c>
      <c r="E34" s="274"/>
      <c r="F34" s="159"/>
      <c r="G34" s="270"/>
      <c r="H34" s="271"/>
      <c r="I34" s="271"/>
      <c r="J34" s="272"/>
      <c r="K34" s="129"/>
      <c r="L34" s="126"/>
      <c r="P34" s="193" t="str">
        <f>IF(D$34="No","","(*)")</f>
        <v>(*)</v>
      </c>
      <c r="Q34" s="6"/>
      <c r="R34" s="6"/>
      <c r="S34" s="6"/>
      <c r="T34" s="6"/>
      <c r="U34" s="6"/>
      <c r="V34" s="6"/>
      <c r="W34" s="6"/>
      <c r="X34" s="6"/>
      <c r="Y34" s="6"/>
      <c r="Z34" s="6"/>
      <c r="AA34" s="6"/>
      <c r="AB34" s="6"/>
      <c r="AC34" s="6"/>
      <c r="AD34" s="6"/>
      <c r="AE34" s="6"/>
      <c r="AF34" s="6"/>
      <c r="AG34" s="6"/>
      <c r="AH34" s="6"/>
    </row>
    <row r="35" spans="1:34" ht="22.5">
      <c r="A35" s="145"/>
      <c r="B35" s="196" t="s">
        <v>1696</v>
      </c>
      <c r="C35" s="156"/>
      <c r="D35" s="273" t="s">
        <v>240</v>
      </c>
      <c r="E35" s="274"/>
      <c r="F35" s="159"/>
      <c r="G35" s="270"/>
      <c r="H35" s="271"/>
      <c r="I35" s="271"/>
      <c r="J35" s="272"/>
      <c r="K35" s="129"/>
      <c r="L35" s="126"/>
      <c r="P35" s="193" t="str">
        <f>IF(D$35="No","","(*)")</f>
        <v>(*)</v>
      </c>
      <c r="Q35" s="6"/>
      <c r="R35" s="6"/>
      <c r="S35" s="6"/>
      <c r="T35" s="6"/>
      <c r="U35" s="6"/>
      <c r="V35" s="6"/>
      <c r="W35" s="6"/>
      <c r="X35" s="6"/>
      <c r="Y35" s="6"/>
      <c r="Z35" s="6"/>
      <c r="AA35" s="6"/>
      <c r="AB35" s="6"/>
      <c r="AC35" s="6"/>
      <c r="AD35" s="6"/>
      <c r="AE35" s="6"/>
      <c r="AF35" s="6"/>
      <c r="AG35" s="6"/>
      <c r="AH35" s="6"/>
    </row>
    <row r="36" spans="1:34" ht="18">
      <c r="A36" s="145"/>
      <c r="B36" s="157"/>
      <c r="C36" s="156"/>
      <c r="D36" s="157"/>
      <c r="E36" s="157"/>
      <c r="F36" s="160"/>
      <c r="G36" s="157"/>
      <c r="H36" s="158"/>
      <c r="I36" s="158"/>
      <c r="J36" s="158"/>
      <c r="K36" s="129"/>
      <c r="L36" s="189"/>
      <c r="P36" s="6"/>
      <c r="Q36" s="6"/>
      <c r="R36" s="6"/>
      <c r="S36" s="6"/>
      <c r="T36" s="6"/>
      <c r="U36" s="6"/>
      <c r="V36" s="6"/>
      <c r="W36" s="6"/>
      <c r="X36" s="6"/>
      <c r="Y36" s="6"/>
      <c r="Z36" s="6"/>
      <c r="AA36" s="6"/>
      <c r="AB36" s="6"/>
      <c r="AC36" s="6"/>
      <c r="AD36" s="6"/>
      <c r="AE36" s="6"/>
      <c r="AF36" s="6"/>
      <c r="AG36" s="6"/>
      <c r="AH36" s="6"/>
    </row>
    <row r="37" spans="1:34" ht="43.5" customHeight="1">
      <c r="A37" s="145"/>
      <c r="B37" s="152" t="s">
        <v>1670</v>
      </c>
      <c r="C37" s="156"/>
      <c r="D37" s="279" t="s">
        <v>1602</v>
      </c>
      <c r="E37" s="279"/>
      <c r="F37" s="153"/>
      <c r="G37" s="152" t="s">
        <v>238</v>
      </c>
      <c r="H37" s="327"/>
      <c r="I37" s="327"/>
      <c r="J37" s="327"/>
      <c r="K37" s="129"/>
      <c r="L37" s="189" t="s">
        <v>95</v>
      </c>
      <c r="P37" s="193">
        <f>COUNTIF(D$26:D$29,"No")+COUNTIF(D$32:D$35,"No")</f>
        <v>0</v>
      </c>
      <c r="Q37" s="193" t="str">
        <f>IF(P37&gt;3,""," (*)")</f>
        <v xml:space="preserve"> (*)</v>
      </c>
      <c r="R37" s="6"/>
      <c r="S37" s="6"/>
      <c r="T37" s="6"/>
      <c r="U37" s="6"/>
      <c r="V37" s="6"/>
      <c r="W37" s="6"/>
      <c r="X37" s="6"/>
      <c r="Y37" s="6"/>
      <c r="Z37" s="6"/>
      <c r="AA37" s="6"/>
      <c r="AB37" s="6"/>
      <c r="AC37" s="6"/>
      <c r="AD37" s="6"/>
      <c r="AE37" s="6"/>
      <c r="AF37" s="6"/>
      <c r="AG37" s="6"/>
      <c r="AH37" s="6"/>
    </row>
    <row r="38" spans="1:34" ht="22.15" customHeight="1">
      <c r="A38" s="145"/>
      <c r="B38" s="196" t="s">
        <v>1695</v>
      </c>
      <c r="C38" s="156"/>
      <c r="D38" s="273" t="s">
        <v>240</v>
      </c>
      <c r="E38" s="274"/>
      <c r="F38" s="159"/>
      <c r="G38" s="270" t="s">
        <v>1720</v>
      </c>
      <c r="H38" s="271"/>
      <c r="I38" s="271"/>
      <c r="J38" s="272"/>
      <c r="K38" s="129"/>
      <c r="L38" s="126"/>
      <c r="P38" s="193" t="str">
        <f>IF((OR(D$26="No",D$32="No")),"","(*)")</f>
        <v>(*)</v>
      </c>
      <c r="Q38" s="6"/>
      <c r="R38" s="6"/>
      <c r="S38" s="6"/>
      <c r="T38" s="6"/>
      <c r="U38" s="6"/>
      <c r="V38" s="6"/>
      <c r="W38" s="6"/>
      <c r="X38" s="6"/>
      <c r="Y38" s="6"/>
      <c r="Z38" s="6"/>
      <c r="AA38" s="6"/>
      <c r="AB38" s="6"/>
      <c r="AC38" s="6"/>
      <c r="AD38" s="6"/>
      <c r="AE38" s="6"/>
      <c r="AF38" s="6"/>
      <c r="AG38" s="6"/>
    </row>
    <row r="39" spans="1:34" ht="22.15" customHeight="1">
      <c r="A39" s="145"/>
      <c r="B39" s="196" t="s">
        <v>1668</v>
      </c>
      <c r="C39" s="156"/>
      <c r="D39" s="273" t="s">
        <v>240</v>
      </c>
      <c r="E39" s="274"/>
      <c r="F39" s="159"/>
      <c r="G39" s="270" t="s">
        <v>1721</v>
      </c>
      <c r="H39" s="271"/>
      <c r="I39" s="271"/>
      <c r="J39" s="272"/>
      <c r="K39" s="129"/>
      <c r="L39" s="126"/>
      <c r="P39" s="193" t="str">
        <f>IF((OR(D$27="No",D$33="No")),"","(*)")</f>
        <v>(*)</v>
      </c>
      <c r="Q39" s="6"/>
      <c r="R39" s="6"/>
      <c r="S39" s="6"/>
      <c r="T39" s="6"/>
      <c r="U39" s="6"/>
      <c r="V39" s="6"/>
      <c r="W39" s="6"/>
      <c r="X39" s="6"/>
      <c r="Y39" s="6"/>
      <c r="Z39" s="6"/>
      <c r="AA39" s="6"/>
      <c r="AB39" s="6"/>
      <c r="AC39" s="6"/>
      <c r="AD39" s="6"/>
      <c r="AE39" s="6"/>
      <c r="AF39" s="6"/>
      <c r="AG39" s="6"/>
    </row>
    <row r="40" spans="1:34" ht="22.5">
      <c r="A40" s="145"/>
      <c r="B40" s="196" t="s">
        <v>1694</v>
      </c>
      <c r="C40" s="156"/>
      <c r="D40" s="273" t="s">
        <v>240</v>
      </c>
      <c r="E40" s="274"/>
      <c r="F40" s="159"/>
      <c r="G40" s="270" t="s">
        <v>1722</v>
      </c>
      <c r="H40" s="271"/>
      <c r="I40" s="271"/>
      <c r="J40" s="272"/>
      <c r="K40" s="129"/>
      <c r="L40" s="126"/>
      <c r="P40" s="193" t="str">
        <f>IF((OR(D$28="No",D$34="No")),"","(*)")</f>
        <v>(*)</v>
      </c>
      <c r="Q40" s="6"/>
      <c r="R40" s="6"/>
      <c r="S40" s="6"/>
      <c r="T40" s="6"/>
      <c r="U40" s="6"/>
      <c r="V40" s="6"/>
      <c r="W40" s="6"/>
      <c r="X40" s="6"/>
      <c r="Y40" s="6"/>
      <c r="Z40" s="6"/>
      <c r="AA40" s="6"/>
      <c r="AB40" s="6"/>
      <c r="AC40" s="6"/>
      <c r="AD40" s="6"/>
      <c r="AE40" s="6"/>
      <c r="AF40" s="6"/>
      <c r="AG40" s="6"/>
    </row>
    <row r="41" spans="1:34" ht="22.15" customHeight="1">
      <c r="A41" s="145"/>
      <c r="B41" s="196" t="s">
        <v>1696</v>
      </c>
      <c r="C41" s="156"/>
      <c r="D41" s="273" t="s">
        <v>240</v>
      </c>
      <c r="E41" s="274"/>
      <c r="F41" s="159"/>
      <c r="G41" s="270" t="s">
        <v>1723</v>
      </c>
      <c r="H41" s="271"/>
      <c r="I41" s="271"/>
      <c r="J41" s="272"/>
      <c r="K41" s="129"/>
      <c r="L41" s="126"/>
      <c r="P41" s="193" t="str">
        <f>IF((OR(D$29="No",D$35="No")),"","(*)")</f>
        <v>(*)</v>
      </c>
      <c r="Q41" s="6"/>
      <c r="R41" s="6"/>
      <c r="S41" s="6"/>
      <c r="T41" s="6"/>
      <c r="U41" s="6"/>
      <c r="V41" s="6"/>
      <c r="W41" s="6"/>
      <c r="X41" s="6"/>
      <c r="Y41" s="6"/>
      <c r="Z41" s="6"/>
      <c r="AA41" s="6"/>
      <c r="AB41" s="6"/>
      <c r="AC41" s="6"/>
      <c r="AD41" s="6"/>
      <c r="AE41" s="6"/>
      <c r="AF41" s="6"/>
      <c r="AG41" s="6"/>
    </row>
    <row r="42" spans="1:34" ht="18">
      <c r="A42" s="145"/>
      <c r="B42" s="157"/>
      <c r="C42" s="156"/>
      <c r="D42" s="157"/>
      <c r="E42" s="157"/>
      <c r="F42" s="160"/>
      <c r="G42" s="157"/>
      <c r="H42" s="158"/>
      <c r="I42" s="158"/>
      <c r="J42" s="158"/>
      <c r="K42" s="129"/>
      <c r="L42" s="189"/>
      <c r="Q42" s="6"/>
      <c r="R42" s="6"/>
      <c r="S42" s="6"/>
      <c r="T42" s="6"/>
      <c r="U42" s="6"/>
      <c r="V42" s="6"/>
      <c r="W42" s="6"/>
      <c r="X42" s="6"/>
      <c r="Y42" s="6"/>
      <c r="Z42" s="6"/>
      <c r="AA42" s="6"/>
      <c r="AB42" s="6"/>
      <c r="AC42" s="6"/>
      <c r="AD42" s="6"/>
      <c r="AE42" s="6"/>
      <c r="AF42" s="6"/>
      <c r="AG42" s="6"/>
      <c r="AH42" s="6"/>
    </row>
    <row r="43" spans="1:34" ht="26.65" customHeight="1">
      <c r="A43" s="145"/>
      <c r="B43" s="152" t="s">
        <v>1671</v>
      </c>
      <c r="C43" s="156"/>
      <c r="D43" s="279" t="s">
        <v>1602</v>
      </c>
      <c r="E43" s="279"/>
      <c r="F43" s="153"/>
      <c r="G43" s="152" t="s">
        <v>238</v>
      </c>
      <c r="H43" s="152"/>
      <c r="I43" s="152"/>
      <c r="J43" s="154"/>
      <c r="K43" s="129"/>
      <c r="L43" s="189"/>
      <c r="P43" s="193">
        <f>COUNTIF(D$26:D$29,"No")+COUNTIF(D$32:D$35,"No")</f>
        <v>0</v>
      </c>
      <c r="Q43" s="193" t="str">
        <f>IF(P43&gt;3,""," (*)")</f>
        <v xml:space="preserve"> (*)</v>
      </c>
      <c r="R43" s="6"/>
      <c r="S43" s="6"/>
      <c r="T43" s="6"/>
      <c r="U43" s="6"/>
      <c r="V43" s="6"/>
      <c r="W43" s="6"/>
      <c r="X43" s="6"/>
      <c r="Y43" s="6"/>
      <c r="Z43" s="6"/>
      <c r="AA43" s="6"/>
      <c r="AB43" s="6"/>
      <c r="AC43" s="6"/>
      <c r="AD43" s="6"/>
      <c r="AE43" s="6"/>
      <c r="AF43" s="6"/>
      <c r="AG43" s="6"/>
      <c r="AH43" s="6"/>
    </row>
    <row r="44" spans="1:34" ht="23.1" customHeight="1">
      <c r="A44" s="145"/>
      <c r="B44" s="196" t="s">
        <v>1695</v>
      </c>
      <c r="C44" s="156"/>
      <c r="D44" s="273" t="s">
        <v>240</v>
      </c>
      <c r="E44" s="274"/>
      <c r="F44" s="159"/>
      <c r="G44" s="270" t="s">
        <v>1720</v>
      </c>
      <c r="H44" s="271"/>
      <c r="I44" s="271"/>
      <c r="J44" s="272"/>
      <c r="K44" s="129"/>
      <c r="L44" s="189"/>
      <c r="P44" s="193" t="str">
        <f>IF((OR(D$26="No",D$32="No")),"","(*)")</f>
        <v>(*)</v>
      </c>
      <c r="Q44" s="6"/>
      <c r="R44" s="6"/>
      <c r="S44" s="6"/>
      <c r="T44" s="6"/>
      <c r="U44" s="6"/>
      <c r="V44" s="6"/>
      <c r="W44" s="6"/>
      <c r="X44" s="6"/>
      <c r="Y44" s="6"/>
      <c r="Z44" s="6"/>
      <c r="AA44" s="6"/>
      <c r="AB44" s="6"/>
      <c r="AC44" s="6"/>
      <c r="AD44" s="6"/>
      <c r="AE44" s="6"/>
      <c r="AF44" s="6"/>
      <c r="AG44" s="6"/>
      <c r="AH44" s="6"/>
    </row>
    <row r="45" spans="1:34" ht="23.1" customHeight="1">
      <c r="A45" s="145"/>
      <c r="B45" s="196" t="s">
        <v>1668</v>
      </c>
      <c r="C45" s="156"/>
      <c r="D45" s="273" t="s">
        <v>240</v>
      </c>
      <c r="E45" s="274"/>
      <c r="F45" s="159"/>
      <c r="G45" s="270" t="s">
        <v>1721</v>
      </c>
      <c r="H45" s="271"/>
      <c r="I45" s="271"/>
      <c r="J45" s="272"/>
      <c r="K45" s="129"/>
      <c r="L45" s="189"/>
      <c r="P45" s="193" t="str">
        <f>IF((OR(D$27="No",D$33="No")),"","(*)")</f>
        <v>(*)</v>
      </c>
      <c r="Q45" s="6"/>
      <c r="R45" s="6"/>
      <c r="S45" s="6"/>
      <c r="T45" s="6"/>
      <c r="U45" s="6"/>
      <c r="V45" s="6"/>
      <c r="W45" s="6"/>
      <c r="X45" s="6"/>
      <c r="Y45" s="6"/>
      <c r="Z45" s="6"/>
      <c r="AA45" s="6"/>
      <c r="AB45" s="6"/>
      <c r="AC45" s="6"/>
      <c r="AD45" s="6"/>
      <c r="AE45" s="6"/>
      <c r="AF45" s="6"/>
      <c r="AG45" s="6"/>
      <c r="AH45" s="6"/>
    </row>
    <row r="46" spans="1:34" ht="23.1" customHeight="1">
      <c r="A46" s="145"/>
      <c r="B46" s="196" t="s">
        <v>1694</v>
      </c>
      <c r="C46" s="156"/>
      <c r="D46" s="273" t="s">
        <v>240</v>
      </c>
      <c r="E46" s="274"/>
      <c r="F46" s="159"/>
      <c r="G46" s="270" t="s">
        <v>1722</v>
      </c>
      <c r="H46" s="271"/>
      <c r="I46" s="271"/>
      <c r="J46" s="272"/>
      <c r="K46" s="129"/>
      <c r="L46" s="189"/>
      <c r="P46" s="193" t="str">
        <f>IF((OR(D$28="No",D$34="No")),"","(*)")</f>
        <v>(*)</v>
      </c>
      <c r="Q46" s="6"/>
      <c r="R46" s="6"/>
      <c r="S46" s="6"/>
      <c r="T46" s="6"/>
      <c r="U46" s="6"/>
      <c r="V46" s="6"/>
      <c r="W46" s="6"/>
      <c r="X46" s="6"/>
      <c r="Y46" s="6"/>
      <c r="Z46" s="6"/>
      <c r="AA46" s="6"/>
      <c r="AB46" s="6"/>
      <c r="AC46" s="6"/>
      <c r="AD46" s="6"/>
      <c r="AE46" s="6"/>
      <c r="AF46" s="6"/>
      <c r="AG46" s="6"/>
      <c r="AH46" s="6"/>
    </row>
    <row r="47" spans="1:34" ht="23.1" customHeight="1">
      <c r="A47" s="145"/>
      <c r="B47" s="196" t="s">
        <v>1696</v>
      </c>
      <c r="C47" s="156"/>
      <c r="D47" s="273" t="s">
        <v>240</v>
      </c>
      <c r="E47" s="274"/>
      <c r="F47" s="159"/>
      <c r="G47" s="270" t="s">
        <v>1723</v>
      </c>
      <c r="H47" s="271"/>
      <c r="I47" s="271"/>
      <c r="J47" s="272"/>
      <c r="K47" s="129"/>
      <c r="L47" s="189"/>
      <c r="P47" s="193" t="str">
        <f>IF((OR(D$29="No",D$35="No")),"","(*)")</f>
        <v>(*)</v>
      </c>
      <c r="Q47" s="6"/>
      <c r="R47" s="6"/>
      <c r="S47" s="6"/>
      <c r="T47" s="6"/>
      <c r="U47" s="6"/>
      <c r="V47" s="6"/>
      <c r="W47" s="6"/>
      <c r="X47" s="6"/>
      <c r="Y47" s="6"/>
      <c r="Z47" s="6"/>
      <c r="AA47" s="6"/>
      <c r="AB47" s="6"/>
      <c r="AC47" s="6"/>
      <c r="AD47" s="6"/>
      <c r="AE47" s="6"/>
      <c r="AF47" s="6"/>
      <c r="AG47" s="6"/>
      <c r="AH47" s="6"/>
    </row>
    <row r="48" spans="1:34" ht="23.1" customHeight="1">
      <c r="A48" s="145"/>
      <c r="B48" s="157"/>
      <c r="C48" s="156"/>
      <c r="D48" s="157"/>
      <c r="E48" s="157"/>
      <c r="F48" s="160"/>
      <c r="G48" s="157"/>
      <c r="H48" s="158"/>
      <c r="I48" s="158"/>
      <c r="J48" s="158"/>
      <c r="K48" s="129"/>
      <c r="L48" s="189"/>
      <c r="R48" s="6"/>
      <c r="S48" s="6"/>
      <c r="T48" s="6"/>
      <c r="U48" s="6"/>
      <c r="V48" s="6"/>
      <c r="W48" s="6"/>
      <c r="X48" s="6"/>
      <c r="Y48" s="6"/>
      <c r="Z48" s="6"/>
      <c r="AA48" s="6"/>
      <c r="AB48" s="6"/>
      <c r="AC48" s="6"/>
      <c r="AD48" s="6"/>
      <c r="AE48" s="6"/>
      <c r="AF48" s="6"/>
      <c r="AG48" s="6"/>
      <c r="AH48" s="6"/>
    </row>
    <row r="49" spans="1:34" ht="48.75" customHeight="1">
      <c r="A49" s="145"/>
      <c r="B49" s="152" t="s">
        <v>1672</v>
      </c>
      <c r="C49" s="156"/>
      <c r="D49" s="279" t="s">
        <v>1602</v>
      </c>
      <c r="E49" s="279"/>
      <c r="F49" s="153"/>
      <c r="G49" s="152" t="s">
        <v>238</v>
      </c>
      <c r="H49" s="152"/>
      <c r="I49" s="152"/>
      <c r="J49" s="154"/>
      <c r="K49" s="129"/>
      <c r="L49" s="189" t="s">
        <v>95</v>
      </c>
      <c r="P49" s="6"/>
      <c r="Q49" s="6"/>
      <c r="R49" s="6"/>
      <c r="S49" s="6"/>
      <c r="T49" s="6"/>
      <c r="U49" s="6"/>
      <c r="V49" s="6"/>
      <c r="W49" s="6"/>
      <c r="X49" s="6"/>
      <c r="Y49" s="6"/>
      <c r="Z49" s="6"/>
      <c r="AA49" s="6"/>
      <c r="AB49" s="6"/>
      <c r="AC49" s="6"/>
      <c r="AD49" s="6"/>
      <c r="AE49" s="6"/>
      <c r="AF49" s="6"/>
      <c r="AG49" s="6"/>
      <c r="AH49" s="6"/>
    </row>
    <row r="50" spans="1:34" ht="22.5">
      <c r="A50" s="145"/>
      <c r="B50" s="196" t="s">
        <v>1695</v>
      </c>
      <c r="C50" s="156"/>
      <c r="D50" s="273" t="s">
        <v>239</v>
      </c>
      <c r="E50" s="274"/>
      <c r="F50" s="159"/>
      <c r="G50" s="270" t="s">
        <v>1724</v>
      </c>
      <c r="H50" s="271"/>
      <c r="I50" s="271"/>
      <c r="J50" s="272"/>
      <c r="K50" s="129"/>
      <c r="L50" s="126"/>
      <c r="P50" s="6"/>
      <c r="Q50" s="6"/>
      <c r="R50" s="6"/>
      <c r="S50" s="6"/>
      <c r="T50" s="6"/>
      <c r="U50" s="6"/>
      <c r="V50" s="6"/>
      <c r="W50" s="6"/>
      <c r="X50" s="6"/>
      <c r="Y50" s="6"/>
      <c r="Z50" s="6"/>
      <c r="AA50" s="6"/>
      <c r="AB50" s="6"/>
      <c r="AC50" s="6"/>
      <c r="AD50" s="6"/>
      <c r="AE50" s="6"/>
      <c r="AF50" s="6"/>
      <c r="AG50" s="6"/>
      <c r="AH50" s="6"/>
    </row>
    <row r="51" spans="1:34" ht="22.5">
      <c r="A51" s="145"/>
      <c r="B51" s="196" t="s">
        <v>1668</v>
      </c>
      <c r="C51" s="156"/>
      <c r="D51" s="273" t="s">
        <v>239</v>
      </c>
      <c r="E51" s="274"/>
      <c r="F51" s="159"/>
      <c r="G51" s="270" t="s">
        <v>1725</v>
      </c>
      <c r="H51" s="271"/>
      <c r="I51" s="271"/>
      <c r="J51" s="272"/>
      <c r="K51" s="129"/>
      <c r="L51" s="126"/>
      <c r="P51" s="6"/>
      <c r="Q51" s="6"/>
      <c r="R51" s="6"/>
      <c r="S51" s="6"/>
      <c r="T51" s="6"/>
      <c r="U51" s="6"/>
      <c r="V51" s="6"/>
      <c r="W51" s="6"/>
      <c r="X51" s="6"/>
      <c r="Y51" s="6"/>
      <c r="Z51" s="6"/>
      <c r="AA51" s="6"/>
      <c r="AB51" s="6"/>
      <c r="AC51" s="6"/>
      <c r="AD51" s="6"/>
      <c r="AE51" s="6"/>
      <c r="AF51" s="6"/>
      <c r="AG51" s="6"/>
      <c r="AH51" s="6"/>
    </row>
    <row r="52" spans="1:34" ht="22.5">
      <c r="A52" s="145"/>
      <c r="B52" s="196" t="s">
        <v>1694</v>
      </c>
      <c r="C52" s="156"/>
      <c r="D52" s="273" t="s">
        <v>239</v>
      </c>
      <c r="E52" s="274"/>
      <c r="F52" s="159"/>
      <c r="G52" s="270" t="s">
        <v>1726</v>
      </c>
      <c r="H52" s="271"/>
      <c r="I52" s="271"/>
      <c r="J52" s="272"/>
      <c r="K52" s="129"/>
      <c r="L52" s="126"/>
      <c r="P52" s="6"/>
      <c r="Q52" s="6"/>
      <c r="R52" s="6"/>
      <c r="S52" s="6"/>
      <c r="T52" s="6"/>
      <c r="U52" s="6"/>
      <c r="V52" s="6"/>
      <c r="W52" s="6"/>
      <c r="X52" s="6"/>
      <c r="Y52" s="6"/>
      <c r="Z52" s="6"/>
      <c r="AA52" s="6"/>
      <c r="AB52" s="6"/>
      <c r="AC52" s="6"/>
      <c r="AD52" s="6"/>
      <c r="AE52" s="6"/>
      <c r="AF52" s="6"/>
      <c r="AG52" s="6"/>
      <c r="AH52" s="6"/>
    </row>
    <row r="53" spans="1:34" ht="22.5">
      <c r="A53" s="145"/>
      <c r="B53" s="196" t="s">
        <v>1696</v>
      </c>
      <c r="C53" s="156"/>
      <c r="D53" s="273" t="s">
        <v>239</v>
      </c>
      <c r="E53" s="274"/>
      <c r="F53" s="159"/>
      <c r="G53" s="270" t="s">
        <v>1727</v>
      </c>
      <c r="H53" s="271"/>
      <c r="I53" s="271"/>
      <c r="J53" s="272"/>
      <c r="K53" s="129"/>
      <c r="L53" s="126"/>
      <c r="P53" s="6"/>
      <c r="Q53" s="6"/>
      <c r="R53" s="6"/>
      <c r="S53" s="6"/>
      <c r="T53" s="6"/>
      <c r="U53" s="6"/>
      <c r="V53" s="6"/>
      <c r="W53" s="6"/>
      <c r="X53" s="6"/>
      <c r="Y53" s="6"/>
      <c r="Z53" s="6"/>
      <c r="AA53" s="6"/>
      <c r="AB53" s="6"/>
      <c r="AC53" s="6"/>
      <c r="AD53" s="6"/>
      <c r="AE53" s="6"/>
      <c r="AF53" s="6"/>
      <c r="AG53" s="6"/>
      <c r="AH53" s="6"/>
    </row>
    <row r="54" spans="1:34" ht="18">
      <c r="A54" s="145"/>
      <c r="B54" s="157"/>
      <c r="C54" s="156"/>
      <c r="D54" s="157"/>
      <c r="E54" s="157"/>
      <c r="F54" s="160"/>
      <c r="G54" s="157"/>
      <c r="H54" s="158"/>
      <c r="I54" s="158"/>
      <c r="J54" s="158"/>
      <c r="K54" s="129"/>
      <c r="L54" s="189"/>
      <c r="P54" s="6"/>
      <c r="Q54" s="6"/>
      <c r="R54" s="6"/>
      <c r="S54" s="6"/>
      <c r="T54" s="6"/>
      <c r="U54" s="6"/>
      <c r="V54" s="6"/>
      <c r="W54" s="6"/>
      <c r="X54" s="6"/>
      <c r="Y54" s="6"/>
      <c r="Z54" s="6"/>
      <c r="AA54" s="6"/>
      <c r="AB54" s="6"/>
      <c r="AC54" s="6"/>
      <c r="AD54" s="6"/>
      <c r="AE54" s="6"/>
      <c r="AF54" s="6"/>
      <c r="AG54" s="6"/>
      <c r="AH54" s="6"/>
    </row>
    <row r="55" spans="1:34" ht="71.650000000000006" customHeight="1">
      <c r="A55" s="145"/>
      <c r="B55" s="161" t="s">
        <v>1673</v>
      </c>
      <c r="C55" s="156"/>
      <c r="D55" s="279" t="s">
        <v>1602</v>
      </c>
      <c r="E55" s="279"/>
      <c r="F55" s="153"/>
      <c r="G55" s="152" t="s">
        <v>238</v>
      </c>
      <c r="H55" s="162"/>
      <c r="I55" s="162"/>
      <c r="J55" s="162"/>
      <c r="K55" s="129"/>
      <c r="L55" s="189" t="s">
        <v>95</v>
      </c>
      <c r="P55" s="6"/>
      <c r="Q55" s="6"/>
      <c r="R55" s="6"/>
      <c r="S55" s="6"/>
      <c r="T55" s="6"/>
      <c r="U55" s="6"/>
      <c r="V55" s="6"/>
      <c r="W55" s="6"/>
      <c r="X55" s="6"/>
      <c r="Y55" s="6"/>
      <c r="Z55" s="6"/>
      <c r="AA55" s="6"/>
      <c r="AB55" s="6"/>
      <c r="AC55" s="6"/>
      <c r="AD55" s="6"/>
      <c r="AE55" s="6"/>
      <c r="AF55" s="6"/>
      <c r="AG55" s="6"/>
      <c r="AH55" s="6"/>
    </row>
    <row r="56" spans="1:34" ht="22.5">
      <c r="A56" s="145"/>
      <c r="B56" s="196" t="s">
        <v>1695</v>
      </c>
      <c r="C56" s="128"/>
      <c r="D56" s="280">
        <v>1</v>
      </c>
      <c r="E56" s="281"/>
      <c r="F56" s="159"/>
      <c r="G56" s="270"/>
      <c r="H56" s="271"/>
      <c r="I56" s="271"/>
      <c r="J56" s="272"/>
      <c r="K56" s="129"/>
      <c r="L56" s="126"/>
      <c r="P56" s="6"/>
      <c r="Q56" s="6"/>
      <c r="R56" s="6"/>
      <c r="S56" s="6"/>
      <c r="T56" s="6"/>
      <c r="U56" s="6"/>
      <c r="V56" s="6"/>
      <c r="W56" s="6"/>
      <c r="X56" s="6"/>
      <c r="Y56" s="6"/>
      <c r="Z56" s="6"/>
      <c r="AA56" s="6"/>
      <c r="AB56" s="6"/>
      <c r="AC56" s="6"/>
      <c r="AD56" s="6"/>
      <c r="AE56" s="6"/>
      <c r="AF56" s="6"/>
      <c r="AG56" s="6"/>
      <c r="AH56" s="6"/>
    </row>
    <row r="57" spans="1:34" ht="22.5">
      <c r="A57" s="145"/>
      <c r="B57" s="196" t="s">
        <v>1668</v>
      </c>
      <c r="C57" s="128"/>
      <c r="D57" s="280">
        <v>1</v>
      </c>
      <c r="E57" s="281"/>
      <c r="F57" s="159"/>
      <c r="G57" s="270"/>
      <c r="H57" s="271"/>
      <c r="I57" s="271"/>
      <c r="J57" s="272"/>
      <c r="K57" s="129"/>
      <c r="L57" s="126"/>
      <c r="P57" s="6"/>
      <c r="Q57" s="6"/>
      <c r="R57" s="6"/>
      <c r="S57" s="6"/>
      <c r="T57" s="6"/>
      <c r="U57" s="6"/>
      <c r="V57" s="6"/>
      <c r="W57" s="6"/>
      <c r="X57" s="6"/>
      <c r="Y57" s="6"/>
      <c r="Z57" s="6"/>
      <c r="AA57" s="6"/>
      <c r="AB57" s="6"/>
      <c r="AC57" s="6"/>
      <c r="AD57" s="6"/>
      <c r="AE57" s="6"/>
      <c r="AF57" s="6"/>
      <c r="AG57" s="6"/>
      <c r="AH57" s="6"/>
    </row>
    <row r="58" spans="1:34" ht="22.5">
      <c r="A58" s="145"/>
      <c r="B58" s="196" t="s">
        <v>1694</v>
      </c>
      <c r="C58" s="128"/>
      <c r="D58" s="280">
        <v>1</v>
      </c>
      <c r="E58" s="281"/>
      <c r="F58" s="159"/>
      <c r="G58" s="270"/>
      <c r="H58" s="271"/>
      <c r="I58" s="271"/>
      <c r="J58" s="272"/>
      <c r="K58" s="129"/>
      <c r="L58" s="126"/>
      <c r="P58" s="6"/>
      <c r="Q58" s="6"/>
      <c r="R58" s="6"/>
      <c r="S58" s="6"/>
      <c r="T58" s="6"/>
      <c r="U58" s="6"/>
      <c r="V58" s="6"/>
      <c r="W58" s="6"/>
      <c r="X58" s="6"/>
      <c r="Y58" s="6"/>
      <c r="Z58" s="6"/>
      <c r="AA58" s="6"/>
      <c r="AB58" s="6"/>
      <c r="AC58" s="6"/>
      <c r="AD58" s="6"/>
      <c r="AE58" s="6"/>
      <c r="AF58" s="6"/>
      <c r="AG58" s="6"/>
      <c r="AH58" s="6"/>
    </row>
    <row r="59" spans="1:34" ht="22.5">
      <c r="A59" s="145"/>
      <c r="B59" s="196" t="s">
        <v>1696</v>
      </c>
      <c r="C59" s="128"/>
      <c r="D59" s="280">
        <v>1</v>
      </c>
      <c r="E59" s="281"/>
      <c r="F59" s="159"/>
      <c r="G59" s="270"/>
      <c r="H59" s="271"/>
      <c r="I59" s="271"/>
      <c r="J59" s="272"/>
      <c r="K59" s="129"/>
      <c r="L59" s="126"/>
      <c r="P59" s="6"/>
      <c r="Q59" s="6"/>
      <c r="R59" s="6"/>
      <c r="S59" s="6"/>
      <c r="T59" s="6"/>
      <c r="U59" s="6"/>
      <c r="V59" s="6"/>
      <c r="W59" s="6"/>
      <c r="X59" s="6"/>
      <c r="Y59" s="6"/>
      <c r="Z59" s="6"/>
      <c r="AA59" s="6"/>
      <c r="AB59" s="6"/>
      <c r="AC59" s="6"/>
      <c r="AD59" s="6"/>
      <c r="AE59" s="6"/>
      <c r="AF59" s="6"/>
      <c r="AG59" s="6"/>
      <c r="AH59" s="6"/>
    </row>
    <row r="60" spans="1:34" ht="15.75">
      <c r="A60" s="145"/>
      <c r="B60" s="197"/>
      <c r="C60" s="156"/>
      <c r="D60" s="198"/>
      <c r="E60" s="198"/>
      <c r="F60" s="160"/>
      <c r="G60" s="199"/>
      <c r="H60" s="199"/>
      <c r="I60" s="199"/>
      <c r="J60" s="199"/>
      <c r="K60" s="129"/>
      <c r="L60" s="189"/>
      <c r="M60" s="117"/>
      <c r="P60" s="6"/>
      <c r="Q60" s="6"/>
      <c r="R60" s="6"/>
      <c r="S60" s="6"/>
      <c r="T60" s="6"/>
      <c r="U60" s="6"/>
      <c r="V60" s="6"/>
      <c r="W60" s="6"/>
      <c r="X60" s="6"/>
      <c r="Y60" s="6"/>
      <c r="Z60" s="6"/>
      <c r="AA60" s="6"/>
      <c r="AB60" s="6"/>
      <c r="AC60" s="6"/>
      <c r="AD60" s="6"/>
      <c r="AE60" s="6"/>
      <c r="AF60" s="6"/>
      <c r="AG60" s="6"/>
      <c r="AH60" s="6"/>
    </row>
    <row r="61" spans="1:34" ht="45.75">
      <c r="A61" s="145"/>
      <c r="B61" s="161" t="s">
        <v>1674</v>
      </c>
      <c r="C61" s="156"/>
      <c r="D61" s="279" t="s">
        <v>1602</v>
      </c>
      <c r="E61" s="279"/>
      <c r="F61" s="153"/>
      <c r="G61" s="152" t="s">
        <v>238</v>
      </c>
      <c r="H61" s="278"/>
      <c r="I61" s="278"/>
      <c r="J61" s="278"/>
      <c r="K61" s="129"/>
      <c r="L61" s="189" t="s">
        <v>118</v>
      </c>
      <c r="M61" s="117"/>
      <c r="P61" s="6"/>
      <c r="Q61" s="6"/>
      <c r="R61" s="6"/>
      <c r="S61" s="6"/>
      <c r="T61" s="6"/>
      <c r="U61" s="6"/>
      <c r="V61" s="6"/>
      <c r="W61" s="6"/>
      <c r="X61" s="6"/>
      <c r="Y61" s="6"/>
      <c r="Z61" s="6"/>
      <c r="AA61" s="6"/>
      <c r="AB61" s="6"/>
      <c r="AC61" s="6"/>
      <c r="AD61" s="6"/>
      <c r="AE61" s="6"/>
      <c r="AF61" s="6"/>
      <c r="AG61" s="6"/>
      <c r="AH61" s="6"/>
    </row>
    <row r="62" spans="1:34" ht="22.5">
      <c r="A62" s="145"/>
      <c r="B62" s="196" t="s">
        <v>1695</v>
      </c>
      <c r="C62" s="156"/>
      <c r="D62" s="282" t="s">
        <v>240</v>
      </c>
      <c r="E62" s="283"/>
      <c r="F62" s="159"/>
      <c r="G62" s="270" t="s">
        <v>1728</v>
      </c>
      <c r="H62" s="271"/>
      <c r="I62" s="271"/>
      <c r="J62" s="272"/>
      <c r="K62" s="129"/>
      <c r="L62" s="126"/>
      <c r="P62" s="6"/>
      <c r="Q62" s="6"/>
      <c r="R62" s="6"/>
      <c r="S62" s="6"/>
      <c r="T62" s="6"/>
      <c r="U62" s="6"/>
      <c r="V62" s="6"/>
      <c r="W62" s="6"/>
      <c r="X62" s="6"/>
      <c r="Y62" s="6"/>
      <c r="Z62" s="6"/>
      <c r="AA62" s="6"/>
      <c r="AB62" s="6"/>
      <c r="AC62" s="6"/>
      <c r="AD62" s="6"/>
      <c r="AE62" s="6"/>
      <c r="AF62" s="6"/>
      <c r="AG62" s="6"/>
      <c r="AH62" s="6"/>
    </row>
    <row r="63" spans="1:34" ht="22.5">
      <c r="A63" s="145"/>
      <c r="B63" s="196" t="s">
        <v>1668</v>
      </c>
      <c r="C63" s="156"/>
      <c r="D63" s="273" t="s">
        <v>240</v>
      </c>
      <c r="E63" s="274"/>
      <c r="F63" s="159"/>
      <c r="G63" s="270" t="s">
        <v>1728</v>
      </c>
      <c r="H63" s="271"/>
      <c r="I63" s="271"/>
      <c r="J63" s="272"/>
      <c r="K63" s="129"/>
      <c r="L63" s="126"/>
      <c r="P63" s="6"/>
      <c r="Q63" s="6"/>
      <c r="R63" s="6"/>
      <c r="S63" s="6"/>
      <c r="T63" s="6"/>
      <c r="U63" s="6"/>
      <c r="V63" s="6"/>
      <c r="W63" s="6"/>
      <c r="X63" s="6"/>
      <c r="Y63" s="6"/>
      <c r="Z63" s="6"/>
      <c r="AA63" s="6"/>
      <c r="AB63" s="6"/>
      <c r="AC63" s="6"/>
      <c r="AD63" s="6"/>
      <c r="AE63" s="6"/>
      <c r="AF63" s="6"/>
      <c r="AG63" s="6"/>
      <c r="AH63" s="6"/>
    </row>
    <row r="64" spans="1:34" ht="22.5">
      <c r="A64" s="145"/>
      <c r="B64" s="196" t="s">
        <v>1694</v>
      </c>
      <c r="C64" s="156"/>
      <c r="D64" s="273" t="s">
        <v>240</v>
      </c>
      <c r="E64" s="274"/>
      <c r="F64" s="159"/>
      <c r="G64" s="270" t="s">
        <v>1728</v>
      </c>
      <c r="H64" s="271"/>
      <c r="I64" s="271"/>
      <c r="J64" s="272"/>
      <c r="K64" s="129"/>
      <c r="L64" s="126"/>
      <c r="P64" s="6"/>
      <c r="Q64" s="6"/>
      <c r="R64" s="6"/>
      <c r="S64" s="6"/>
      <c r="T64" s="6"/>
      <c r="U64" s="6"/>
      <c r="V64" s="6"/>
      <c r="W64" s="6"/>
      <c r="X64" s="6"/>
      <c r="Y64" s="6"/>
      <c r="Z64" s="6"/>
      <c r="AA64" s="6"/>
      <c r="AB64" s="6"/>
      <c r="AC64" s="6"/>
      <c r="AD64" s="6"/>
      <c r="AE64" s="6"/>
      <c r="AF64" s="6"/>
      <c r="AG64" s="6"/>
      <c r="AH64" s="6"/>
    </row>
    <row r="65" spans="1:34" ht="22.5">
      <c r="A65" s="145"/>
      <c r="B65" s="196" t="s">
        <v>1696</v>
      </c>
      <c r="C65" s="156"/>
      <c r="D65" s="273" t="s">
        <v>240</v>
      </c>
      <c r="E65" s="274"/>
      <c r="F65" s="159"/>
      <c r="G65" s="270" t="s">
        <v>1728</v>
      </c>
      <c r="H65" s="271"/>
      <c r="I65" s="271"/>
      <c r="J65" s="272"/>
      <c r="K65" s="129"/>
      <c r="L65" s="126"/>
      <c r="P65" s="6"/>
      <c r="Q65" s="6"/>
      <c r="R65" s="6"/>
      <c r="S65" s="6"/>
      <c r="T65" s="6"/>
      <c r="U65" s="6"/>
      <c r="V65" s="6"/>
      <c r="W65" s="6"/>
      <c r="X65" s="6"/>
      <c r="Y65" s="6"/>
      <c r="Z65" s="6"/>
      <c r="AA65" s="6"/>
      <c r="AB65" s="6"/>
      <c r="AC65" s="6"/>
      <c r="AD65" s="6"/>
      <c r="AE65" s="6"/>
      <c r="AF65" s="6"/>
      <c r="AG65" s="6"/>
      <c r="AH65" s="6"/>
    </row>
    <row r="66" spans="1:34" ht="15.75">
      <c r="A66" s="145"/>
      <c r="B66" s="157"/>
      <c r="C66" s="156"/>
      <c r="D66" s="163"/>
      <c r="E66" s="163"/>
      <c r="F66" s="160"/>
      <c r="G66" s="164"/>
      <c r="H66" s="164"/>
      <c r="I66" s="164"/>
      <c r="J66" s="164"/>
      <c r="K66" s="129"/>
      <c r="L66" s="189"/>
      <c r="M66" s="117"/>
      <c r="P66" s="6"/>
      <c r="Q66" s="6"/>
      <c r="R66" s="6"/>
      <c r="S66" s="6"/>
      <c r="T66" s="6"/>
      <c r="U66" s="6"/>
      <c r="V66" s="6"/>
      <c r="W66" s="6"/>
      <c r="X66" s="6"/>
      <c r="Y66" s="6"/>
      <c r="Z66" s="6"/>
      <c r="AA66" s="6"/>
      <c r="AB66" s="6"/>
      <c r="AC66" s="6"/>
      <c r="AD66" s="6"/>
      <c r="AE66" s="6"/>
      <c r="AF66" s="6"/>
      <c r="AG66" s="6"/>
      <c r="AH66" s="6"/>
    </row>
    <row r="67" spans="1:34" ht="45.75">
      <c r="A67" s="145"/>
      <c r="B67" s="152" t="s">
        <v>1675</v>
      </c>
      <c r="C67" s="156"/>
      <c r="D67" s="279" t="s">
        <v>1602</v>
      </c>
      <c r="E67" s="279"/>
      <c r="F67" s="153"/>
      <c r="G67" s="152" t="s">
        <v>238</v>
      </c>
      <c r="H67" s="278" t="s">
        <v>242</v>
      </c>
      <c r="I67" s="278"/>
      <c r="J67" s="278"/>
      <c r="K67" s="129"/>
      <c r="L67" s="189" t="s">
        <v>118</v>
      </c>
      <c r="M67" s="117"/>
      <c r="P67" s="6"/>
      <c r="Q67" s="6"/>
      <c r="R67" s="6"/>
      <c r="S67" s="6"/>
      <c r="T67" s="6"/>
      <c r="U67" s="6"/>
      <c r="V67" s="6"/>
      <c r="W67" s="6"/>
      <c r="X67" s="6"/>
      <c r="Y67" s="6"/>
      <c r="Z67" s="6"/>
      <c r="AA67" s="6"/>
      <c r="AB67" s="6"/>
      <c r="AC67" s="6"/>
      <c r="AD67" s="6"/>
      <c r="AE67" s="6"/>
      <c r="AF67" s="6"/>
      <c r="AG67" s="6"/>
      <c r="AH67" s="6"/>
    </row>
    <row r="68" spans="1:34" ht="22.5">
      <c r="A68" s="145"/>
      <c r="B68" s="196" t="s">
        <v>1695</v>
      </c>
      <c r="C68" s="128"/>
      <c r="D68" s="273" t="s">
        <v>240</v>
      </c>
      <c r="E68" s="274"/>
      <c r="F68" s="165"/>
      <c r="G68" s="270"/>
      <c r="H68" s="271"/>
      <c r="I68" s="271"/>
      <c r="J68" s="272"/>
      <c r="K68" s="129"/>
      <c r="L68" s="126"/>
      <c r="P68" s="6"/>
      <c r="Q68" s="6"/>
      <c r="R68" s="6"/>
      <c r="S68" s="6"/>
      <c r="T68" s="6"/>
      <c r="U68" s="6"/>
      <c r="V68" s="6"/>
      <c r="W68" s="6"/>
      <c r="X68" s="6"/>
      <c r="Y68" s="6"/>
      <c r="Z68" s="6"/>
      <c r="AA68" s="6"/>
      <c r="AB68" s="6"/>
      <c r="AC68" s="6"/>
      <c r="AD68" s="6"/>
      <c r="AE68" s="6"/>
      <c r="AF68" s="6"/>
      <c r="AG68" s="6"/>
      <c r="AH68" s="6"/>
    </row>
    <row r="69" spans="1:34" ht="22.5">
      <c r="A69" s="145"/>
      <c r="B69" s="196" t="s">
        <v>1668</v>
      </c>
      <c r="C69" s="128"/>
      <c r="D69" s="273" t="s">
        <v>240</v>
      </c>
      <c r="E69" s="274"/>
      <c r="F69" s="165"/>
      <c r="G69" s="270"/>
      <c r="H69" s="271"/>
      <c r="I69" s="271"/>
      <c r="J69" s="272"/>
      <c r="K69" s="129"/>
      <c r="L69" s="126"/>
      <c r="P69" s="6"/>
      <c r="Q69" s="6"/>
      <c r="R69" s="6"/>
      <c r="S69" s="6"/>
      <c r="T69" s="6"/>
      <c r="U69" s="6"/>
      <c r="V69" s="6"/>
      <c r="W69" s="6"/>
      <c r="X69" s="6"/>
      <c r="Y69" s="6"/>
      <c r="Z69" s="6"/>
      <c r="AA69" s="6"/>
      <c r="AB69" s="6"/>
      <c r="AC69" s="6"/>
      <c r="AD69" s="6"/>
      <c r="AE69" s="6"/>
      <c r="AF69" s="6"/>
      <c r="AG69" s="6"/>
      <c r="AH69" s="6"/>
    </row>
    <row r="70" spans="1:34" ht="22.5">
      <c r="A70" s="145"/>
      <c r="B70" s="196" t="s">
        <v>1694</v>
      </c>
      <c r="C70" s="128"/>
      <c r="D70" s="273" t="s">
        <v>240</v>
      </c>
      <c r="E70" s="274"/>
      <c r="F70" s="165"/>
      <c r="G70" s="270"/>
      <c r="H70" s="271"/>
      <c r="I70" s="271"/>
      <c r="J70" s="272"/>
      <c r="K70" s="129"/>
      <c r="L70" s="126"/>
      <c r="P70" s="6"/>
      <c r="Q70" s="6"/>
      <c r="R70" s="6"/>
      <c r="S70" s="6"/>
      <c r="T70" s="6"/>
      <c r="U70" s="6"/>
      <c r="V70" s="6"/>
      <c r="W70" s="6"/>
      <c r="X70" s="6"/>
      <c r="Y70" s="6"/>
      <c r="Z70" s="6"/>
      <c r="AA70" s="6"/>
      <c r="AB70" s="6"/>
      <c r="AC70" s="6"/>
      <c r="AD70" s="6"/>
      <c r="AE70" s="6"/>
      <c r="AF70" s="6"/>
      <c r="AG70" s="6"/>
      <c r="AH70" s="6"/>
    </row>
    <row r="71" spans="1:34" ht="22.5">
      <c r="A71" s="136"/>
      <c r="B71" s="196" t="s">
        <v>1696</v>
      </c>
      <c r="C71" s="166"/>
      <c r="D71" s="273" t="s">
        <v>240</v>
      </c>
      <c r="E71" s="274"/>
      <c r="F71" s="167"/>
      <c r="G71" s="270"/>
      <c r="H71" s="271"/>
      <c r="I71" s="271"/>
      <c r="J71" s="272"/>
      <c r="K71" s="138"/>
      <c r="L71" s="127"/>
      <c r="P71" s="6"/>
      <c r="Q71" s="6"/>
      <c r="R71" s="6"/>
      <c r="S71" s="6"/>
      <c r="T71" s="6"/>
      <c r="U71" s="6"/>
      <c r="V71" s="6"/>
      <c r="W71" s="6"/>
      <c r="X71" s="6"/>
      <c r="Y71" s="6"/>
      <c r="Z71" s="6"/>
      <c r="AA71" s="6"/>
      <c r="AB71" s="6"/>
      <c r="AC71" s="6"/>
      <c r="AD71" s="6"/>
      <c r="AE71" s="6"/>
      <c r="AF71" s="6"/>
      <c r="AG71" s="6"/>
      <c r="AH71" s="6"/>
    </row>
    <row r="72" spans="1:34" ht="15.75">
      <c r="A72" s="145"/>
      <c r="B72" s="147"/>
      <c r="C72" s="147"/>
      <c r="D72" s="147"/>
      <c r="E72" s="147"/>
      <c r="F72" s="147"/>
      <c r="G72" s="168"/>
      <c r="H72" s="168"/>
      <c r="I72" s="168"/>
      <c r="J72" s="168"/>
      <c r="K72" s="129"/>
      <c r="L72" s="39"/>
      <c r="P72" s="6"/>
      <c r="Q72" s="6"/>
      <c r="R72" s="6"/>
      <c r="S72" s="6"/>
      <c r="T72" s="6"/>
      <c r="U72" s="6"/>
      <c r="V72" s="6"/>
      <c r="W72" s="6"/>
      <c r="X72" s="6"/>
      <c r="Y72" s="6"/>
      <c r="Z72" s="6"/>
      <c r="AA72" s="6"/>
      <c r="AB72" s="6"/>
      <c r="AC72" s="6"/>
      <c r="AD72" s="6"/>
      <c r="AE72" s="6"/>
      <c r="AF72" s="6"/>
      <c r="AG72" s="6"/>
      <c r="AH72" s="6"/>
    </row>
    <row r="73" spans="1:34" ht="15.75">
      <c r="A73" s="145"/>
      <c r="B73" s="277" t="s">
        <v>1603</v>
      </c>
      <c r="C73" s="277"/>
      <c r="D73" s="277"/>
      <c r="E73" s="277"/>
      <c r="F73" s="277"/>
      <c r="G73" s="277"/>
      <c r="H73" s="277"/>
      <c r="I73" s="277"/>
      <c r="J73" s="277"/>
      <c r="K73" s="129"/>
      <c r="L73" s="39"/>
      <c r="P73" s="6"/>
      <c r="Q73" s="6"/>
      <c r="R73" s="6"/>
      <c r="S73" s="6"/>
      <c r="T73" s="6"/>
      <c r="U73" s="6"/>
      <c r="V73" s="6"/>
      <c r="W73" s="6"/>
      <c r="X73" s="6"/>
      <c r="Y73" s="6"/>
      <c r="Z73" s="6"/>
      <c r="AA73" s="6"/>
      <c r="AB73" s="6"/>
      <c r="AC73" s="6"/>
      <c r="AD73" s="6"/>
      <c r="AE73" s="6"/>
      <c r="AF73" s="6"/>
      <c r="AG73" s="6"/>
      <c r="AH73" s="6"/>
    </row>
    <row r="74" spans="1:34" ht="15.75">
      <c r="A74" s="200"/>
      <c r="B74" s="201" t="s">
        <v>1604</v>
      </c>
      <c r="C74" s="202"/>
      <c r="D74" s="275" t="s">
        <v>1602</v>
      </c>
      <c r="E74" s="275"/>
      <c r="F74" s="203"/>
      <c r="G74" s="275" t="s">
        <v>238</v>
      </c>
      <c r="H74" s="275" t="e">
        <v>#NAME?</v>
      </c>
      <c r="I74" s="275" t="e">
        <v>#NAME?</v>
      </c>
      <c r="J74" s="204"/>
      <c r="K74" s="205"/>
      <c r="L74" s="190"/>
      <c r="M74" s="117"/>
      <c r="P74" s="6"/>
      <c r="Q74" s="6"/>
      <c r="R74" s="6"/>
      <c r="S74" s="6"/>
      <c r="T74" s="6"/>
      <c r="U74" s="6"/>
      <c r="V74" s="6"/>
      <c r="W74" s="6"/>
      <c r="X74" s="6"/>
      <c r="Y74" s="6"/>
      <c r="Z74" s="6"/>
      <c r="AA74" s="6"/>
      <c r="AB74" s="6"/>
      <c r="AC74" s="6"/>
      <c r="AD74" s="6"/>
      <c r="AE74" s="6"/>
      <c r="AF74" s="6"/>
      <c r="AG74" s="6"/>
      <c r="AH74" s="6"/>
    </row>
    <row r="75" spans="1:34" ht="30">
      <c r="A75" s="145"/>
      <c r="B75" s="206" t="s">
        <v>1676</v>
      </c>
      <c r="C75" s="169"/>
      <c r="D75" s="273" t="s">
        <v>240</v>
      </c>
      <c r="E75" s="274"/>
      <c r="F75" s="169"/>
      <c r="G75" s="270"/>
      <c r="H75" s="271"/>
      <c r="I75" s="271"/>
      <c r="J75" s="272"/>
      <c r="K75" s="129"/>
      <c r="L75" s="190" t="s">
        <v>95</v>
      </c>
      <c r="M75" s="117"/>
      <c r="P75" s="6"/>
      <c r="Q75" s="6"/>
      <c r="R75" s="6"/>
      <c r="S75" s="6"/>
      <c r="T75" s="6"/>
      <c r="U75" s="6"/>
      <c r="V75" s="6"/>
      <c r="W75" s="6"/>
      <c r="X75" s="6"/>
      <c r="Y75" s="6"/>
      <c r="Z75" s="6"/>
      <c r="AA75" s="6"/>
      <c r="AB75" s="6"/>
      <c r="AC75" s="6"/>
      <c r="AD75" s="6"/>
      <c r="AE75" s="6"/>
      <c r="AF75" s="6"/>
      <c r="AG75" s="6"/>
      <c r="AH75" s="6"/>
    </row>
    <row r="76" spans="1:34" ht="15.75">
      <c r="A76" s="145"/>
      <c r="B76" s="207"/>
      <c r="C76" s="155"/>
      <c r="D76" s="208"/>
      <c r="E76" s="208"/>
      <c r="F76" s="155"/>
      <c r="G76" s="276"/>
      <c r="H76" s="276"/>
      <c r="I76" s="276"/>
      <c r="J76" s="276"/>
      <c r="K76" s="129"/>
      <c r="L76" s="190"/>
      <c r="M76" s="117"/>
      <c r="P76" s="6"/>
      <c r="Q76" s="6"/>
      <c r="R76" s="6"/>
      <c r="S76" s="6"/>
      <c r="T76" s="6"/>
      <c r="U76" s="6"/>
      <c r="V76" s="6"/>
      <c r="W76" s="6"/>
      <c r="X76" s="6"/>
      <c r="Y76" s="6"/>
      <c r="Z76" s="6"/>
      <c r="AA76" s="6"/>
      <c r="AB76" s="6"/>
      <c r="AC76" s="6"/>
      <c r="AD76" s="6"/>
      <c r="AE76" s="6"/>
      <c r="AF76" s="6"/>
      <c r="AG76" s="6"/>
      <c r="AH76" s="6"/>
    </row>
    <row r="77" spans="1:34" ht="49.35" customHeight="1">
      <c r="A77" s="145"/>
      <c r="B77" s="206" t="s">
        <v>1677</v>
      </c>
      <c r="C77" s="169"/>
      <c r="D77" s="273" t="s">
        <v>240</v>
      </c>
      <c r="E77" s="274"/>
      <c r="F77" s="169"/>
      <c r="G77" s="267" t="s">
        <v>1729</v>
      </c>
      <c r="H77" s="268"/>
      <c r="I77" s="268"/>
      <c r="J77" s="269"/>
      <c r="K77" s="129"/>
      <c r="L77" s="190" t="s">
        <v>95</v>
      </c>
      <c r="M77" s="117"/>
      <c r="P77" s="6"/>
      <c r="Q77" s="6"/>
      <c r="R77" s="6"/>
      <c r="S77" s="6"/>
      <c r="T77" s="6"/>
      <c r="U77" s="6"/>
      <c r="V77" s="6"/>
      <c r="W77" s="6"/>
      <c r="X77" s="6"/>
      <c r="Y77" s="6"/>
      <c r="Z77" s="6"/>
      <c r="AA77" s="6"/>
      <c r="AB77" s="6"/>
      <c r="AC77" s="6"/>
      <c r="AD77" s="6"/>
      <c r="AE77" s="6"/>
      <c r="AF77" s="6"/>
      <c r="AG77" s="6"/>
      <c r="AH77" s="6"/>
    </row>
    <row r="78" spans="1:34" ht="15.75">
      <c r="A78" s="145"/>
      <c r="B78" s="207"/>
      <c r="C78" s="155"/>
      <c r="D78" s="208"/>
      <c r="E78" s="208"/>
      <c r="F78" s="155"/>
      <c r="G78" s="209"/>
      <c r="H78" s="209"/>
      <c r="I78" s="209"/>
      <c r="J78" s="209"/>
      <c r="K78" s="129"/>
      <c r="L78" s="190"/>
      <c r="M78" s="117"/>
      <c r="P78" s="6"/>
      <c r="Q78" s="6"/>
      <c r="R78" s="6"/>
      <c r="S78" s="6"/>
      <c r="T78" s="6"/>
      <c r="U78" s="6"/>
      <c r="V78" s="6"/>
      <c r="W78" s="6"/>
      <c r="X78" s="6"/>
      <c r="Y78" s="6"/>
      <c r="Z78" s="6"/>
      <c r="AA78" s="6"/>
      <c r="AB78" s="6"/>
      <c r="AC78" s="6"/>
      <c r="AD78" s="6"/>
      <c r="AE78" s="6"/>
      <c r="AF78" s="6"/>
      <c r="AG78" s="6"/>
      <c r="AH78" s="6"/>
    </row>
    <row r="79" spans="1:34" ht="36.75" customHeight="1">
      <c r="A79" s="145"/>
      <c r="B79" s="206" t="s">
        <v>1678</v>
      </c>
      <c r="C79" s="169"/>
      <c r="D79" s="273" t="s">
        <v>240</v>
      </c>
      <c r="E79" s="274"/>
      <c r="F79" s="169"/>
      <c r="G79" s="270"/>
      <c r="H79" s="271"/>
      <c r="I79" s="271"/>
      <c r="J79" s="272"/>
      <c r="K79" s="129"/>
      <c r="L79" s="190" t="s">
        <v>95</v>
      </c>
      <c r="M79" s="117"/>
      <c r="P79" s="6"/>
      <c r="Q79" s="6"/>
      <c r="R79" s="6"/>
      <c r="S79" s="6"/>
      <c r="T79" s="6"/>
      <c r="U79" s="6"/>
      <c r="V79" s="6"/>
      <c r="W79" s="6"/>
      <c r="X79" s="6"/>
      <c r="Y79" s="6"/>
      <c r="Z79" s="6"/>
      <c r="AA79" s="6"/>
      <c r="AB79" s="6"/>
      <c r="AC79" s="6"/>
      <c r="AD79" s="6"/>
      <c r="AE79" s="6"/>
      <c r="AF79" s="6"/>
      <c r="AG79" s="6"/>
      <c r="AH79" s="6"/>
    </row>
    <row r="80" spans="1:34" ht="15.75">
      <c r="A80" s="145"/>
      <c r="B80" s="207"/>
      <c r="C80" s="155"/>
      <c r="D80" s="208"/>
      <c r="E80" s="208"/>
      <c r="F80" s="155"/>
      <c r="G80" s="209"/>
      <c r="H80" s="209"/>
      <c r="I80" s="209"/>
      <c r="J80" s="209"/>
      <c r="K80" s="129"/>
      <c r="L80" s="190"/>
      <c r="M80" s="117"/>
      <c r="P80" s="6"/>
      <c r="Q80" s="6"/>
      <c r="R80" s="6"/>
      <c r="S80" s="6"/>
      <c r="T80" s="6"/>
      <c r="U80" s="6"/>
      <c r="V80" s="6"/>
      <c r="W80" s="6"/>
      <c r="X80" s="6"/>
      <c r="Y80" s="6"/>
      <c r="Z80" s="6"/>
      <c r="AA80" s="6"/>
      <c r="AB80" s="6"/>
      <c r="AC80" s="6"/>
      <c r="AD80" s="6"/>
      <c r="AE80" s="6"/>
      <c r="AF80" s="6"/>
      <c r="AG80" s="6"/>
      <c r="AH80" s="6"/>
    </row>
    <row r="81" spans="1:34" ht="48" customHeight="1">
      <c r="A81" s="145"/>
      <c r="B81" s="206" t="s">
        <v>1679</v>
      </c>
      <c r="C81" s="169"/>
      <c r="D81" s="273" t="s">
        <v>240</v>
      </c>
      <c r="E81" s="274"/>
      <c r="F81" s="169"/>
      <c r="G81" s="270"/>
      <c r="H81" s="271"/>
      <c r="I81" s="271"/>
      <c r="J81" s="272"/>
      <c r="K81" s="129"/>
      <c r="L81" s="190" t="s">
        <v>118</v>
      </c>
      <c r="M81" s="117"/>
      <c r="P81" s="6"/>
      <c r="Q81" s="6"/>
      <c r="R81" s="6"/>
      <c r="S81" s="6"/>
      <c r="T81" s="6"/>
      <c r="U81" s="6"/>
      <c r="V81" s="6"/>
      <c r="W81" s="6"/>
      <c r="X81" s="6"/>
      <c r="Y81" s="6"/>
      <c r="Z81" s="6"/>
      <c r="AA81" s="6"/>
      <c r="AB81" s="6"/>
      <c r="AC81" s="6"/>
      <c r="AD81" s="6"/>
      <c r="AE81" s="6"/>
      <c r="AF81" s="6"/>
      <c r="AG81" s="6"/>
      <c r="AH81" s="6"/>
    </row>
    <row r="82" spans="1:34" ht="15.75">
      <c r="A82" s="145"/>
      <c r="B82" s="210"/>
      <c r="C82" s="155"/>
      <c r="D82" s="211"/>
      <c r="E82" s="211"/>
      <c r="F82" s="155"/>
      <c r="G82" s="209"/>
      <c r="H82" s="209"/>
      <c r="I82" s="209"/>
      <c r="J82" s="209"/>
      <c r="K82" s="129"/>
      <c r="L82" s="190"/>
      <c r="M82" s="117"/>
      <c r="P82" s="6"/>
      <c r="Q82" s="6"/>
      <c r="R82" s="6"/>
      <c r="S82" s="6"/>
      <c r="T82" s="6"/>
      <c r="U82" s="6"/>
      <c r="V82" s="6"/>
      <c r="W82" s="6"/>
      <c r="X82" s="6"/>
      <c r="Y82" s="6"/>
      <c r="Z82" s="6"/>
      <c r="AA82" s="6"/>
      <c r="AB82" s="6"/>
      <c r="AC82" s="6"/>
      <c r="AD82" s="6"/>
      <c r="AE82" s="6"/>
      <c r="AF82" s="6"/>
      <c r="AG82" s="6"/>
      <c r="AH82" s="6"/>
    </row>
    <row r="83" spans="1:34" ht="35.25" customHeight="1">
      <c r="A83" s="145"/>
      <c r="B83" s="206" t="s">
        <v>1680</v>
      </c>
      <c r="C83" s="169"/>
      <c r="D83" s="273" t="s">
        <v>243</v>
      </c>
      <c r="E83" s="274"/>
      <c r="F83" s="169"/>
      <c r="G83" s="270"/>
      <c r="H83" s="271"/>
      <c r="I83" s="271"/>
      <c r="J83" s="272"/>
      <c r="K83" s="129"/>
      <c r="L83" s="190" t="s">
        <v>95</v>
      </c>
      <c r="M83" s="117"/>
      <c r="P83" s="6"/>
      <c r="Q83" s="6"/>
      <c r="R83" s="6"/>
      <c r="S83" s="6"/>
      <c r="T83" s="6"/>
      <c r="U83" s="6"/>
      <c r="V83" s="6"/>
      <c r="W83" s="6"/>
      <c r="X83" s="6"/>
      <c r="Y83" s="6"/>
      <c r="Z83" s="6"/>
      <c r="AA83" s="6"/>
      <c r="AB83" s="6"/>
      <c r="AC83" s="6"/>
      <c r="AD83" s="6"/>
      <c r="AE83" s="6"/>
      <c r="AF83" s="6"/>
      <c r="AG83" s="6"/>
      <c r="AH83" s="6"/>
    </row>
    <row r="84" spans="1:34">
      <c r="A84" s="145"/>
      <c r="K84" s="129"/>
      <c r="L84" s="190"/>
      <c r="M84" s="117"/>
      <c r="P84" s="6"/>
      <c r="Q84" s="6"/>
      <c r="R84" s="6"/>
      <c r="S84" s="6"/>
      <c r="T84" s="6"/>
      <c r="U84" s="6"/>
      <c r="V84" s="6"/>
      <c r="W84" s="6"/>
      <c r="X84" s="6"/>
      <c r="Y84" s="6"/>
      <c r="Z84" s="6"/>
      <c r="AA84" s="6"/>
      <c r="AB84" s="6"/>
      <c r="AC84" s="6"/>
      <c r="AD84" s="6"/>
      <c r="AE84" s="6"/>
      <c r="AF84" s="6"/>
      <c r="AG84" s="6"/>
      <c r="AH84" s="6"/>
    </row>
    <row r="85" spans="1:34" ht="49.5" customHeight="1">
      <c r="A85" s="145"/>
      <c r="B85" s="206" t="s">
        <v>1681</v>
      </c>
      <c r="C85" s="169"/>
      <c r="D85" s="324" t="s">
        <v>240</v>
      </c>
      <c r="E85" s="325"/>
      <c r="F85" s="169"/>
      <c r="G85" s="270"/>
      <c r="H85" s="271"/>
      <c r="I85" s="271"/>
      <c r="J85" s="272"/>
      <c r="K85" s="129"/>
      <c r="L85" s="190" t="s">
        <v>95</v>
      </c>
      <c r="M85" s="117"/>
      <c r="P85" s="6"/>
      <c r="Q85" s="6"/>
      <c r="R85" s="6"/>
      <c r="S85" s="6"/>
      <c r="T85" s="6"/>
      <c r="U85" s="6"/>
      <c r="V85" s="6"/>
      <c r="W85" s="6"/>
      <c r="X85" s="6"/>
      <c r="Y85" s="6"/>
      <c r="Z85" s="6"/>
      <c r="AA85" s="6"/>
      <c r="AB85" s="6"/>
      <c r="AC85" s="6"/>
      <c r="AD85" s="6"/>
      <c r="AE85" s="6"/>
      <c r="AF85" s="6"/>
      <c r="AG85" s="6"/>
      <c r="AH85" s="6"/>
    </row>
    <row r="86" spans="1:34" ht="15.75">
      <c r="A86" s="145"/>
      <c r="B86" s="212"/>
      <c r="C86" s="155"/>
      <c r="D86" s="208"/>
      <c r="E86" s="208"/>
      <c r="F86" s="170"/>
      <c r="G86" s="276"/>
      <c r="H86" s="276"/>
      <c r="I86" s="276"/>
      <c r="J86" s="276"/>
      <c r="K86" s="129"/>
      <c r="L86" s="190"/>
      <c r="M86" s="117"/>
      <c r="P86" s="6"/>
      <c r="Q86" s="6"/>
      <c r="R86" s="6"/>
      <c r="S86" s="6"/>
      <c r="T86" s="6"/>
      <c r="U86" s="6"/>
      <c r="V86" s="6"/>
      <c r="W86" s="6"/>
      <c r="X86" s="6"/>
      <c r="Y86" s="6"/>
      <c r="Z86" s="6"/>
      <c r="AA86" s="6"/>
      <c r="AB86" s="6"/>
      <c r="AC86" s="6"/>
      <c r="AD86" s="6"/>
      <c r="AE86" s="6"/>
      <c r="AF86" s="6"/>
      <c r="AG86" s="6"/>
      <c r="AH86" s="6"/>
    </row>
    <row r="87" spans="1:34" ht="37.35" customHeight="1">
      <c r="A87" s="145"/>
      <c r="B87" s="206" t="s">
        <v>1682</v>
      </c>
      <c r="C87" s="169"/>
      <c r="D87" s="273" t="s">
        <v>240</v>
      </c>
      <c r="E87" s="274"/>
      <c r="F87" s="169"/>
      <c r="G87" s="270"/>
      <c r="H87" s="271"/>
      <c r="I87" s="271"/>
      <c r="J87" s="272"/>
      <c r="K87" s="129"/>
      <c r="L87" s="190" t="s">
        <v>118</v>
      </c>
      <c r="M87" s="117"/>
      <c r="P87" s="6"/>
      <c r="Q87" s="6"/>
      <c r="R87" s="6"/>
      <c r="S87" s="6"/>
      <c r="T87" s="6"/>
      <c r="U87" s="6"/>
      <c r="V87" s="6"/>
      <c r="W87" s="6"/>
      <c r="X87" s="6"/>
      <c r="Y87" s="6"/>
      <c r="Z87" s="6"/>
      <c r="AA87" s="6"/>
      <c r="AB87" s="6"/>
      <c r="AC87" s="6"/>
      <c r="AD87" s="6"/>
      <c r="AE87" s="6"/>
      <c r="AF87" s="6"/>
      <c r="AG87" s="6"/>
      <c r="AH87" s="6"/>
    </row>
    <row r="88" spans="1:34" ht="15.75">
      <c r="A88" s="145"/>
      <c r="B88" s="207"/>
      <c r="C88" s="155"/>
      <c r="D88" s="208"/>
      <c r="E88" s="208"/>
      <c r="F88" s="170"/>
      <c r="G88" s="326"/>
      <c r="H88" s="326"/>
      <c r="I88" s="326"/>
      <c r="J88" s="326"/>
      <c r="K88" s="129"/>
      <c r="L88" s="190"/>
      <c r="M88" s="117"/>
      <c r="P88" s="6"/>
      <c r="Q88" s="6"/>
      <c r="R88" s="6"/>
      <c r="S88" s="6"/>
      <c r="T88" s="6"/>
      <c r="U88" s="6"/>
      <c r="V88" s="6"/>
      <c r="W88" s="6"/>
      <c r="X88" s="6"/>
      <c r="Y88" s="6"/>
      <c r="Z88" s="6"/>
      <c r="AA88" s="6"/>
      <c r="AB88" s="6"/>
      <c r="AC88" s="6"/>
      <c r="AD88" s="6"/>
      <c r="AE88" s="6"/>
      <c r="AF88" s="6"/>
      <c r="AG88" s="6"/>
      <c r="AH88" s="6"/>
    </row>
    <row r="89" spans="1:34" ht="30">
      <c r="A89" s="145"/>
      <c r="B89" s="206" t="s">
        <v>1683</v>
      </c>
      <c r="C89" s="169"/>
      <c r="D89" s="273" t="s">
        <v>250</v>
      </c>
      <c r="E89" s="274"/>
      <c r="F89" s="169"/>
      <c r="G89" s="270"/>
      <c r="H89" s="271"/>
      <c r="I89" s="271"/>
      <c r="J89" s="272"/>
      <c r="K89" s="129"/>
      <c r="L89" s="190" t="s">
        <v>95</v>
      </c>
      <c r="M89" s="117"/>
      <c r="P89" s="6"/>
      <c r="Q89" s="6"/>
      <c r="R89" s="6"/>
      <c r="S89" s="6"/>
      <c r="T89" s="6"/>
      <c r="U89" s="6"/>
      <c r="V89" s="6"/>
      <c r="W89" s="6"/>
      <c r="X89" s="6"/>
      <c r="Y89" s="6"/>
      <c r="Z89" s="6"/>
      <c r="AA89" s="6"/>
      <c r="AB89" s="6"/>
      <c r="AC89" s="6"/>
      <c r="AD89" s="6"/>
      <c r="AE89" s="6"/>
      <c r="AF89" s="6"/>
      <c r="AG89" s="6"/>
      <c r="AH89" s="6"/>
    </row>
    <row r="90" spans="1:34" ht="15.75">
      <c r="A90" s="145"/>
      <c r="B90" s="323" t="s">
        <v>242</v>
      </c>
      <c r="C90" s="323"/>
      <c r="D90" s="323"/>
      <c r="E90" s="323"/>
      <c r="F90" s="323"/>
      <c r="G90" s="323"/>
      <c r="H90" s="323"/>
      <c r="I90" s="323"/>
      <c r="J90" s="323"/>
      <c r="K90" s="129"/>
      <c r="L90" s="39"/>
      <c r="P90" s="6"/>
      <c r="Q90" s="6"/>
      <c r="R90" s="6"/>
      <c r="S90" s="6"/>
      <c r="T90" s="6"/>
      <c r="U90" s="6"/>
      <c r="V90" s="6"/>
      <c r="W90" s="6"/>
      <c r="X90" s="6"/>
      <c r="Y90" s="6"/>
      <c r="Z90" s="6"/>
      <c r="AA90" s="6"/>
      <c r="AB90" s="6"/>
      <c r="AC90" s="6"/>
      <c r="AD90" s="6"/>
      <c r="AE90" s="6"/>
      <c r="AF90" s="6"/>
      <c r="AG90" s="6"/>
      <c r="AH90" s="6"/>
    </row>
    <row r="91" spans="1:34" ht="16.5" thickBot="1">
      <c r="A91" s="321" t="s">
        <v>168</v>
      </c>
      <c r="B91" s="322"/>
      <c r="C91" s="322"/>
      <c r="D91" s="322"/>
      <c r="E91" s="322"/>
      <c r="F91" s="322"/>
      <c r="G91" s="322"/>
      <c r="H91" s="322"/>
      <c r="I91" s="322"/>
      <c r="J91" s="322"/>
      <c r="K91" s="171"/>
      <c r="L91" s="39"/>
      <c r="P91" s="6"/>
      <c r="Q91" s="6"/>
      <c r="R91" s="6"/>
      <c r="S91" s="6"/>
      <c r="T91" s="6"/>
      <c r="U91" s="6"/>
      <c r="V91" s="6"/>
      <c r="W91" s="6"/>
      <c r="X91" s="6"/>
      <c r="Y91" s="6"/>
      <c r="Z91" s="6"/>
      <c r="AA91" s="6"/>
      <c r="AB91" s="6"/>
      <c r="AC91" s="6"/>
      <c r="AD91" s="6"/>
      <c r="AE91" s="6"/>
      <c r="AF91" s="6"/>
      <c r="AG91" s="6"/>
      <c r="AH91" s="6"/>
    </row>
    <row r="92" spans="1:34" ht="16.5" thickTop="1">
      <c r="L92" s="47"/>
      <c r="P92" s="6"/>
      <c r="Q92" s="6"/>
      <c r="R92" s="6"/>
      <c r="S92" s="6"/>
      <c r="T92" s="6"/>
      <c r="U92" s="6"/>
      <c r="V92" s="6"/>
      <c r="W92" s="6"/>
      <c r="X92" s="6"/>
      <c r="Y92" s="6"/>
      <c r="Z92" s="6"/>
      <c r="AA92" s="6"/>
      <c r="AB92" s="6"/>
      <c r="AC92" s="6"/>
      <c r="AD92" s="6"/>
      <c r="AE92" s="6"/>
      <c r="AF92" s="6"/>
      <c r="AG92" s="6"/>
      <c r="AH92" s="6"/>
    </row>
    <row r="96" spans="1:34" ht="13.5" hidden="1" customHeight="1">
      <c r="B96" s="206" t="s">
        <v>240</v>
      </c>
    </row>
    <row r="97" spans="2:2" ht="13.5" hidden="1" customHeight="1">
      <c r="B97" s="206" t="s">
        <v>239</v>
      </c>
    </row>
    <row r="98" spans="2:2" ht="15.75" hidden="1">
      <c r="B98" s="206" t="s">
        <v>244</v>
      </c>
    </row>
    <row r="99" spans="2:2" ht="15.75" hidden="1">
      <c r="B99" s="213">
        <v>1</v>
      </c>
    </row>
    <row r="100" spans="2:2" ht="15.75" hidden="1">
      <c r="B100" s="214" t="s">
        <v>245</v>
      </c>
    </row>
    <row r="101" spans="2:2" ht="15.75" hidden="1">
      <c r="B101" s="214" t="s">
        <v>241</v>
      </c>
    </row>
    <row r="102" spans="2:2" ht="15.75" hidden="1">
      <c r="B102" s="214" t="s">
        <v>246</v>
      </c>
    </row>
    <row r="103" spans="2:2" ht="15.75" hidden="1">
      <c r="B103" s="214" t="s">
        <v>247</v>
      </c>
    </row>
    <row r="104" spans="2:2" ht="15.75" hidden="1">
      <c r="B104" s="214" t="s">
        <v>248</v>
      </c>
    </row>
    <row r="105" spans="2:2" ht="15.75" hidden="1">
      <c r="B105" s="214" t="s">
        <v>243</v>
      </c>
    </row>
    <row r="106" spans="2:2" ht="15.75" hidden="1">
      <c r="B106" s="214" t="s">
        <v>249</v>
      </c>
    </row>
    <row r="107" spans="2:2" ht="15.75" hidden="1">
      <c r="B107" s="214" t="s">
        <v>239</v>
      </c>
    </row>
    <row r="108" spans="2:2" ht="15.75" hidden="1">
      <c r="B108" s="214" t="s">
        <v>250</v>
      </c>
    </row>
    <row r="109" spans="2:2" ht="15.75" hidden="1">
      <c r="B109" s="214" t="s">
        <v>251</v>
      </c>
    </row>
    <row r="110" spans="2:2" ht="15.75" hidden="1">
      <c r="B110" s="214" t="s">
        <v>252</v>
      </c>
    </row>
    <row r="111" spans="2:2" ht="15.75" hidden="1">
      <c r="B111" s="214" t="s">
        <v>239</v>
      </c>
    </row>
  </sheetData>
  <mergeCells count="124">
    <mergeCell ref="D53:E53"/>
    <mergeCell ref="D57:E57"/>
    <mergeCell ref="D34:E34"/>
    <mergeCell ref="D33:E33"/>
    <mergeCell ref="G34:J34"/>
    <mergeCell ref="D39:E39"/>
    <mergeCell ref="G35:J35"/>
    <mergeCell ref="D37:E37"/>
    <mergeCell ref="D38:E38"/>
    <mergeCell ref="H37:J37"/>
    <mergeCell ref="G33:J33"/>
    <mergeCell ref="G53:J53"/>
    <mergeCell ref="D56:E56"/>
    <mergeCell ref="G56:J56"/>
    <mergeCell ref="G57:J57"/>
    <mergeCell ref="D55:E55"/>
    <mergeCell ref="G39:J39"/>
    <mergeCell ref="G40:J40"/>
    <mergeCell ref="G41:J41"/>
    <mergeCell ref="G45:J45"/>
    <mergeCell ref="G46:J46"/>
    <mergeCell ref="G47:J47"/>
    <mergeCell ref="A91:J91"/>
    <mergeCell ref="G85:J85"/>
    <mergeCell ref="B90:J90"/>
    <mergeCell ref="D81:E81"/>
    <mergeCell ref="D87:E87"/>
    <mergeCell ref="D85:E85"/>
    <mergeCell ref="D89:E89"/>
    <mergeCell ref="G86:J86"/>
    <mergeCell ref="G87:J87"/>
    <mergeCell ref="G88:J88"/>
    <mergeCell ref="D83:E83"/>
    <mergeCell ref="G89:J89"/>
    <mergeCell ref="G83:J83"/>
    <mergeCell ref="D12:J12"/>
    <mergeCell ref="D19:J19"/>
    <mergeCell ref="D23:E23"/>
    <mergeCell ref="G27:J27"/>
    <mergeCell ref="D26:E26"/>
    <mergeCell ref="D27:E27"/>
    <mergeCell ref="B24:J24"/>
    <mergeCell ref="D31:E31"/>
    <mergeCell ref="D35:E35"/>
    <mergeCell ref="D14:J14"/>
    <mergeCell ref="D13:J13"/>
    <mergeCell ref="D15:J15"/>
    <mergeCell ref="D16:J16"/>
    <mergeCell ref="D20:J20"/>
    <mergeCell ref="D28:E28"/>
    <mergeCell ref="D25:E25"/>
    <mergeCell ref="D32:E32"/>
    <mergeCell ref="G32:J32"/>
    <mergeCell ref="G29:J29"/>
    <mergeCell ref="D29:E29"/>
    <mergeCell ref="G26:J26"/>
    <mergeCell ref="G28:J28"/>
    <mergeCell ref="D21:J21"/>
    <mergeCell ref="D22:E22"/>
    <mergeCell ref="A1:K1"/>
    <mergeCell ref="D2:J2"/>
    <mergeCell ref="D8:J8"/>
    <mergeCell ref="B4:H4"/>
    <mergeCell ref="D10:J10"/>
    <mergeCell ref="F3:H3"/>
    <mergeCell ref="I4:J4"/>
    <mergeCell ref="D9:G9"/>
    <mergeCell ref="B7:J7"/>
    <mergeCell ref="B10:B11"/>
    <mergeCell ref="B6:J6"/>
    <mergeCell ref="D11:J11"/>
    <mergeCell ref="D17:J17"/>
    <mergeCell ref="D43:E43"/>
    <mergeCell ref="D44:E44"/>
    <mergeCell ref="G44:J44"/>
    <mergeCell ref="D45:E45"/>
    <mergeCell ref="G38:J38"/>
    <mergeCell ref="D47:E47"/>
    <mergeCell ref="D52:E52"/>
    <mergeCell ref="D49:E49"/>
    <mergeCell ref="D50:E50"/>
    <mergeCell ref="G52:J52"/>
    <mergeCell ref="D18:J18"/>
    <mergeCell ref="D40:E40"/>
    <mergeCell ref="D41:E41"/>
    <mergeCell ref="D46:E46"/>
    <mergeCell ref="G50:J50"/>
    <mergeCell ref="D51:E51"/>
    <mergeCell ref="G51:J51"/>
    <mergeCell ref="H67:J67"/>
    <mergeCell ref="D65:E65"/>
    <mergeCell ref="D67:E67"/>
    <mergeCell ref="G65:J65"/>
    <mergeCell ref="G59:J59"/>
    <mergeCell ref="D58:E58"/>
    <mergeCell ref="G62:J62"/>
    <mergeCell ref="H61:J61"/>
    <mergeCell ref="D64:E64"/>
    <mergeCell ref="D63:E63"/>
    <mergeCell ref="G63:J63"/>
    <mergeCell ref="G64:J64"/>
    <mergeCell ref="D62:E62"/>
    <mergeCell ref="D59:E59"/>
    <mergeCell ref="D61:E61"/>
    <mergeCell ref="G58:J58"/>
    <mergeCell ref="G77:J77"/>
    <mergeCell ref="G81:J81"/>
    <mergeCell ref="D77:E77"/>
    <mergeCell ref="G74:I74"/>
    <mergeCell ref="D74:E74"/>
    <mergeCell ref="G76:J76"/>
    <mergeCell ref="G68:J68"/>
    <mergeCell ref="G71:J71"/>
    <mergeCell ref="G69:J69"/>
    <mergeCell ref="D69:E69"/>
    <mergeCell ref="D68:E68"/>
    <mergeCell ref="G70:J70"/>
    <mergeCell ref="D71:E71"/>
    <mergeCell ref="G75:J75"/>
    <mergeCell ref="D70:E70"/>
    <mergeCell ref="D75:E75"/>
    <mergeCell ref="B73:J73"/>
    <mergeCell ref="D79:E79"/>
    <mergeCell ref="G79:J79"/>
  </mergeCells>
  <conditionalFormatting sqref="D75:E75 D77:E77 D79:E79 D81:E81 D85:E85 D87:E87 D89:E89 D83">
    <cfRule type="expression" dxfId="95" priority="28" stopIfTrue="1">
      <formula>AND(OR($D$26="No",AND($D$26="Yes",$D$32="No")),OR($D$27="No",AND($D$27="Yes",$D$33="No")),OR($D$28="No",AND($D$28="Yes",$D$34="No")),OR($D$29="No",AND($D$29="Yes",$D$35="No")))</formula>
    </cfRule>
    <cfRule type="expression" dxfId="94" priority="29" stopIfTrue="1">
      <formula>IF(D75="",TRUE)</formula>
    </cfRule>
  </conditionalFormatting>
  <conditionalFormatting sqref="G77:J77">
    <cfRule type="expression" dxfId="93" priority="27" stopIfTrue="1">
      <formula>IF(AND($D$77="Yes",$G$77=""),TRUE)</formula>
    </cfRule>
  </conditionalFormatting>
  <conditionalFormatting sqref="D8:J8">
    <cfRule type="expression" dxfId="92" priority="30" stopIfTrue="1">
      <formula>IF($D$8="",TRUE)</formula>
    </cfRule>
  </conditionalFormatting>
  <conditionalFormatting sqref="D9:G9">
    <cfRule type="expression" dxfId="91" priority="31" stopIfTrue="1">
      <formula>IF($D$9="",TRUE)</formula>
    </cfRule>
  </conditionalFormatting>
  <conditionalFormatting sqref="D15:J15">
    <cfRule type="expression" dxfId="90" priority="32" stopIfTrue="1">
      <formula>IF($D$15="",TRUE)</formula>
    </cfRule>
  </conditionalFormatting>
  <conditionalFormatting sqref="D16:J16">
    <cfRule type="expression" dxfId="89" priority="33" stopIfTrue="1">
      <formula>IF($D$16="",TRUE)</formula>
    </cfRule>
  </conditionalFormatting>
  <conditionalFormatting sqref="D17:J17">
    <cfRule type="expression" dxfId="88" priority="34" stopIfTrue="1">
      <formula>IF($D$17="",TRUE)</formula>
    </cfRule>
  </conditionalFormatting>
  <conditionalFormatting sqref="D18:J18">
    <cfRule type="expression" dxfId="87" priority="35" stopIfTrue="1">
      <formula>IF($D$18="",TRUE)</formula>
    </cfRule>
  </conditionalFormatting>
  <conditionalFormatting sqref="D22:E22">
    <cfRule type="expression" dxfId="86" priority="36" stopIfTrue="1">
      <formula>IF($D$22="",TRUE)</formula>
    </cfRule>
  </conditionalFormatting>
  <conditionalFormatting sqref="D10:J10">
    <cfRule type="expression" dxfId="85" priority="26" stopIfTrue="1">
      <formula>IF($D$9=$Q$9,TRUE)</formula>
    </cfRule>
    <cfRule type="expression" dxfId="84" priority="42" stopIfTrue="1">
      <formula>IF(AND($D$10="",$D$9=$R$9),TRUE)</formula>
    </cfRule>
  </conditionalFormatting>
  <conditionalFormatting sqref="D52:E52 D58:E58 D64:E64 D70:E70">
    <cfRule type="expression" dxfId="83" priority="21" stopIfTrue="1">
      <formula>$P$28=""</formula>
    </cfRule>
  </conditionalFormatting>
  <conditionalFormatting sqref="D53:E53 D59:E59 D65:E65 D71:E71">
    <cfRule type="expression" dxfId="82" priority="40" stopIfTrue="1">
      <formula>$P$29=""</formula>
    </cfRule>
  </conditionalFormatting>
  <conditionalFormatting sqref="D50 D56 D62 D68">
    <cfRule type="expression" dxfId="81" priority="23" stopIfTrue="1">
      <formula>$P$32=""</formula>
    </cfRule>
  </conditionalFormatting>
  <conditionalFormatting sqref="D51 D57 D63 D69">
    <cfRule type="expression" dxfId="80" priority="22" stopIfTrue="1">
      <formula>$P$33=""</formula>
    </cfRule>
  </conditionalFormatting>
  <conditionalFormatting sqref="D52 D58 D64 D70">
    <cfRule type="expression" dxfId="79" priority="18" stopIfTrue="1">
      <formula>$P$34=""</formula>
    </cfRule>
    <cfRule type="expression" dxfId="78" priority="39" stopIfTrue="1">
      <formula>IF(AND(OR($D$28="Yes",$D$28=""),D52=""),1,0)</formula>
    </cfRule>
  </conditionalFormatting>
  <conditionalFormatting sqref="D53 D59 D65 D71">
    <cfRule type="expression" dxfId="77" priority="20" stopIfTrue="1">
      <formula>$P$35=""</formula>
    </cfRule>
  </conditionalFormatting>
  <conditionalFormatting sqref="D50:E50 D56:E56 D62:E62 D68:E68">
    <cfRule type="expression" dxfId="76" priority="24" stopIfTrue="1">
      <formula>$P$26=""</formula>
    </cfRule>
    <cfRule type="expression" dxfId="75" priority="25" stopIfTrue="1">
      <formula>IF(AND(OR($D$26="Yes",$D$26=""),D50=""),1,0)</formula>
    </cfRule>
  </conditionalFormatting>
  <conditionalFormatting sqref="G85:J85">
    <cfRule type="expression" dxfId="74" priority="19" stopIfTrue="1">
      <formula>IF(AND($D$85="Yes, using other format (describe)",$G$85=""),TRUE)</formula>
    </cfRule>
  </conditionalFormatting>
  <conditionalFormatting sqref="D51:E51 D57:E57 D63:E63 D69:E69">
    <cfRule type="expression" dxfId="73" priority="37" stopIfTrue="1">
      <formula>$P$39=""</formula>
    </cfRule>
    <cfRule type="expression" dxfId="72" priority="38" stopIfTrue="1">
      <formula>IF(AND(OR($D$27="Yes",$D$27=""),D51=""),1,0)</formula>
    </cfRule>
  </conditionalFormatting>
  <conditionalFormatting sqref="D53:E53 D59:E59 D65:E65 D71:E71">
    <cfRule type="expression" dxfId="71" priority="41" stopIfTrue="1">
      <formula>IF(AND(OR($D$29="Yes",$D$29=""),D53=""),1,0)</formula>
    </cfRule>
  </conditionalFormatting>
  <conditionalFormatting sqref="D20:J20">
    <cfRule type="expression" dxfId="70" priority="17" stopIfTrue="1">
      <formula>IF($D$20="",TRUE)</formula>
    </cfRule>
  </conditionalFormatting>
  <conditionalFormatting sqref="D26:E26">
    <cfRule type="expression" dxfId="69" priority="13" stopIfTrue="1">
      <formula>IF($D$26="",TRUE)</formula>
    </cfRule>
  </conditionalFormatting>
  <conditionalFormatting sqref="D27:E27">
    <cfRule type="expression" dxfId="68" priority="14" stopIfTrue="1">
      <formula>IF($D$27="",TRUE)</formula>
    </cfRule>
  </conditionalFormatting>
  <conditionalFormatting sqref="D28:E28">
    <cfRule type="expression" dxfId="67" priority="15" stopIfTrue="1">
      <formula>IF($D$28="",TRUE)</formula>
    </cfRule>
  </conditionalFormatting>
  <conditionalFormatting sqref="D29:E29">
    <cfRule type="expression" dxfId="66" priority="16" stopIfTrue="1">
      <formula>IF($D$29="",TRUE)</formula>
    </cfRule>
  </conditionalFormatting>
  <conditionalFormatting sqref="D32:E32">
    <cfRule type="expression" dxfId="65" priority="9" stopIfTrue="1">
      <formula>IF($D$26="",TRUE)</formula>
    </cfRule>
  </conditionalFormatting>
  <conditionalFormatting sqref="D33:E33">
    <cfRule type="expression" dxfId="64" priority="10" stopIfTrue="1">
      <formula>IF($D$27="",TRUE)</formula>
    </cfRule>
  </conditionalFormatting>
  <conditionalFormatting sqref="D34:E34">
    <cfRule type="expression" dxfId="63" priority="11" stopIfTrue="1">
      <formula>IF($D$28="",TRUE)</formula>
    </cfRule>
  </conditionalFormatting>
  <conditionalFormatting sqref="D35:E35">
    <cfRule type="expression" dxfId="62" priority="12" stopIfTrue="1">
      <formula>IF($D$29="",TRUE)</formula>
    </cfRule>
  </conditionalFormatting>
  <conditionalFormatting sqref="D38:E38">
    <cfRule type="expression" dxfId="61" priority="5" stopIfTrue="1">
      <formula>IF($D$26="",TRUE)</formula>
    </cfRule>
  </conditionalFormatting>
  <conditionalFormatting sqref="D39:E39">
    <cfRule type="expression" dxfId="60" priority="6" stopIfTrue="1">
      <formula>IF($D$27="",TRUE)</formula>
    </cfRule>
  </conditionalFormatting>
  <conditionalFormatting sqref="D40:E40">
    <cfRule type="expression" dxfId="59" priority="7" stopIfTrue="1">
      <formula>IF($D$28="",TRUE)</formula>
    </cfRule>
  </conditionalFormatting>
  <conditionalFormatting sqref="D41:E41">
    <cfRule type="expression" dxfId="58" priority="8" stopIfTrue="1">
      <formula>IF($D$29="",TRUE)</formula>
    </cfRule>
  </conditionalFormatting>
  <conditionalFormatting sqref="D44:E44">
    <cfRule type="expression" dxfId="57" priority="1" stopIfTrue="1">
      <formula>IF($D$26="",TRUE)</formula>
    </cfRule>
  </conditionalFormatting>
  <conditionalFormatting sqref="D45:E45">
    <cfRule type="expression" dxfId="56" priority="2" stopIfTrue="1">
      <formula>IF($D$27="",TRUE)</formula>
    </cfRule>
  </conditionalFormatting>
  <conditionalFormatting sqref="D46:E46">
    <cfRule type="expression" dxfId="55" priority="3" stopIfTrue="1">
      <formula>IF($D$28="",TRUE)</formula>
    </cfRule>
  </conditionalFormatting>
  <conditionalFormatting sqref="D47:E47">
    <cfRule type="expression" dxfId="54" priority="4" stopIfTrue="1">
      <formula>IF($D$29="",TRUE)</formula>
    </cfRule>
  </conditionalFormatting>
  <dataValidations count="8">
    <dataValidation type="list" allowBlank="1" showInputMessage="1" showErrorMessage="1" sqref="D89:E89" xr:uid="{C4EC347B-A49C-4B13-8E0D-847D82ECE762}">
      <formula1>$B$108:$B$111</formula1>
    </dataValidation>
    <dataValidation type="list" allowBlank="1" showInputMessage="1" showErrorMessage="1" sqref="D83:E83" xr:uid="{5A1CBEEA-BAF8-4874-BA82-3F44545CAEA0}">
      <formula1>$B$105:$B$107</formula1>
    </dataValidation>
    <dataValidation type="list" allowBlank="1" showInputMessage="1" showErrorMessage="1" sqref="D56:E59" xr:uid="{93F23AAC-4D0C-4855-9795-DDC2AFAE0AE3}">
      <formula1>$B$99:$B$104</formula1>
    </dataValidation>
    <dataValidation type="list" allowBlank="1" showInputMessage="1" showErrorMessage="1" sqref="D38:E41 D44:E47 D50:E53" xr:uid="{4AEB71E4-DF46-4DC4-8A04-F0806739283E}">
      <formula1>$B$96:$B$98</formula1>
    </dataValidation>
    <dataValidation type="list" allowBlank="1" showInputMessage="1" showErrorMessage="1" sqref="D26:E29 D32:E35 D87:E87 D68:E71 D62:E65 D81:E81 D79:E79 D77:E77 D75:E75 D85:E85" xr:uid="{DA9E7891-28A9-42FB-A1D2-BF67C23E7D40}">
      <formula1>$B$96:$B$97</formula1>
    </dataValidation>
    <dataValidation type="list" allowBlank="1" showInputMessage="1" showErrorMessage="1" errorTitle="Required Field" error="Select from dropdown options to declare survey scope" sqref="D9:G9" xr:uid="{3E22EE37-86D0-4CD7-A1AA-C1D9382C5849}">
      <formula1>$P$9:$R$9</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xr:uid="{E4AF519A-4D62-4DAF-A072-1AD4E0CF4734}">
      <formula1>39082</formula1>
      <formula2>46112</formula2>
    </dataValidation>
    <dataValidation type="list" allowBlank="1" showInputMessage="1" showErrorMessage="1" sqref="D3" xr:uid="{4BFC58AC-4B72-450A-86DE-91DAD657A2C7}">
      <formula1>LN</formula1>
    </dataValidation>
  </dataValidations>
  <hyperlinks>
    <hyperlink ref="I4:J4" location="Instructions!B71" display="Link to Terms &amp; Conditions" xr:uid="{9D82C6F7-6237-4388-8EA0-131DFD807200}"/>
    <hyperlink ref="B90:J90" location="Checker!A1" display="Checker!A1" xr:uid="{460928E2-BC6E-4B0B-9D9D-6337581A09F9}"/>
    <hyperlink ref="H67:J67" location="'Smelter List'!A1" display="'Smelter List'!A1" xr:uid="{B8699CF5-9932-47EF-903B-0EBF03D12A05}"/>
    <hyperlink ref="D11:J11" location="'Product List'!B6" display="'Product List'!B6" xr:uid="{0764235B-A956-4919-A81F-B0BDB4C7EBFE}"/>
    <hyperlink ref="D16" r:id="rId1" xr:uid="{B2A94AAD-F223-4D1D-868B-727F33080CDD}"/>
    <hyperlink ref="D20" r:id="rId2" xr:uid="{52A846FF-E871-4A4B-85C7-2E3F9F9DA299}"/>
    <hyperlink ref="G77" r:id="rId3" xr:uid="{96F243F5-3A55-4D9D-9B7A-9B009A0882B7}"/>
  </hyperlinks>
  <pageMargins left="0.7" right="0.7" top="0.75" bottom="0.75" header="0.3" footer="0.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H2506"/>
  <sheetViews>
    <sheetView workbookViewId="0"/>
  </sheetViews>
  <sheetFormatPr defaultColWidth="10.140625" defaultRowHeight="15"/>
  <cols>
    <col min="1" max="1" width="15.5703125" style="58" customWidth="1"/>
    <col min="2" max="2" width="15.28515625" style="118" customWidth="1"/>
    <col min="3" max="3" width="46.42578125" style="118" customWidth="1"/>
    <col min="4" max="4" width="35" style="118" customWidth="1"/>
    <col min="5" max="5" width="23.85546875" style="118" customWidth="1"/>
    <col min="6" max="7" width="15.85546875" style="118" customWidth="1"/>
    <col min="8" max="8" width="28.7109375" style="118" customWidth="1"/>
    <col min="9" max="9" width="27.5703125" style="118" customWidth="1"/>
    <col min="10" max="10" width="21" style="118" customWidth="1"/>
    <col min="11" max="11" width="31.28515625" style="118" customWidth="1"/>
    <col min="12" max="12" width="23.5703125" style="118" customWidth="1"/>
    <col min="13" max="13" width="40.140625" style="118" customWidth="1"/>
    <col min="14" max="14" width="48.140625" style="118" customWidth="1"/>
    <col min="15" max="15" width="36.7109375" style="118" customWidth="1"/>
    <col min="16" max="16" width="26.140625" style="118" customWidth="1"/>
    <col min="17" max="17" width="49.85546875" style="118" customWidth="1"/>
    <col min="18" max="18" width="41" style="118" hidden="1" customWidth="1"/>
    <col min="19" max="20" width="20.42578125" style="118" hidden="1" customWidth="1"/>
    <col min="21" max="21" width="10.140625" style="118" hidden="1" customWidth="1"/>
    <col min="22" max="22" width="7" style="118" hidden="1" customWidth="1"/>
    <col min="23" max="23" width="9.85546875" style="118" hidden="1" customWidth="1"/>
    <col min="24" max="24" width="10.140625" style="118" hidden="1" customWidth="1"/>
    <col min="25" max="27" width="5" style="118" hidden="1" customWidth="1"/>
    <col min="28" max="28" width="9" style="118" hidden="1" customWidth="1"/>
    <col min="29" max="33" width="5" style="118" hidden="1" customWidth="1"/>
    <col min="34" max="34" width="16.7109375" style="118" hidden="1" customWidth="1"/>
    <col min="35" max="39" width="10.140625" style="118" customWidth="1"/>
    <col min="40" max="16384" width="10.140625" style="118"/>
  </cols>
  <sheetData>
    <row r="1" spans="1:34" s="56" customFormat="1" ht="15.95" customHeight="1" thickTop="1">
      <c r="A1" s="215"/>
      <c r="B1" s="216"/>
      <c r="C1" s="216"/>
      <c r="D1" s="216"/>
      <c r="E1" s="216"/>
      <c r="F1" s="216"/>
      <c r="G1" s="216"/>
      <c r="H1" s="216"/>
      <c r="I1" s="216"/>
      <c r="J1" s="216"/>
      <c r="K1" s="216"/>
      <c r="L1" s="216"/>
      <c r="M1" s="216"/>
      <c r="N1" s="216"/>
      <c r="O1" s="216"/>
      <c r="P1" s="216"/>
      <c r="Q1" s="217"/>
      <c r="R1" s="55"/>
      <c r="S1" s="55"/>
      <c r="T1" s="55"/>
      <c r="U1" s="56" t="s">
        <v>253</v>
      </c>
    </row>
    <row r="2" spans="1:34" s="56" customFormat="1" ht="27" customHeight="1">
      <c r="A2" s="172"/>
      <c r="B2" s="173" t="s">
        <v>1730</v>
      </c>
      <c r="C2" s="174"/>
      <c r="D2" s="174"/>
      <c r="E2" s="174"/>
      <c r="F2" s="218"/>
      <c r="G2" s="218"/>
      <c r="H2" s="218"/>
      <c r="I2" s="219"/>
      <c r="J2" s="328" t="s">
        <v>1731</v>
      </c>
      <c r="K2" s="329"/>
      <c r="L2" s="329"/>
      <c r="M2" s="329"/>
      <c r="N2" s="329"/>
      <c r="O2" s="329"/>
      <c r="P2" s="175"/>
      <c r="Q2" s="220"/>
      <c r="R2" s="176"/>
      <c r="S2" s="176"/>
      <c r="T2" s="176"/>
      <c r="AH2" s="92" t="s">
        <v>240</v>
      </c>
    </row>
    <row r="3" spans="1:34" s="56" customFormat="1" ht="243.95" customHeight="1">
      <c r="A3" s="221"/>
      <c r="B3" s="330" t="s">
        <v>1732</v>
      </c>
      <c r="C3" s="330"/>
      <c r="D3" s="330"/>
      <c r="E3" s="330"/>
      <c r="F3" s="177"/>
      <c r="G3" s="331" t="s">
        <v>168</v>
      </c>
      <c r="H3" s="331"/>
      <c r="I3" s="332"/>
      <c r="J3" s="178"/>
      <c r="K3" s="179"/>
      <c r="M3" s="180"/>
      <c r="N3" s="180"/>
      <c r="O3" s="181"/>
      <c r="P3" s="181"/>
      <c r="Q3" s="222" t="s">
        <v>234</v>
      </c>
      <c r="R3" s="185"/>
      <c r="S3" s="185"/>
      <c r="T3" s="185"/>
      <c r="W3" s="93" t="s">
        <v>254</v>
      </c>
      <c r="X3" s="93" t="s">
        <v>255</v>
      </c>
      <c r="Y3" s="93" t="s">
        <v>256</v>
      </c>
      <c r="Z3" s="93" t="s">
        <v>257</v>
      </c>
      <c r="AH3" s="92" t="s">
        <v>239</v>
      </c>
    </row>
    <row r="4" spans="1:34" s="57" customFormat="1" ht="45" customHeight="1">
      <c r="A4" s="185" t="s">
        <v>1733</v>
      </c>
      <c r="B4" s="185" t="s">
        <v>1734</v>
      </c>
      <c r="C4" s="185" t="s">
        <v>258</v>
      </c>
      <c r="D4" s="185" t="s">
        <v>1735</v>
      </c>
      <c r="E4" s="185" t="s">
        <v>1736</v>
      </c>
      <c r="F4" s="185" t="s">
        <v>1737</v>
      </c>
      <c r="G4" s="185" t="s">
        <v>259</v>
      </c>
      <c r="H4" s="182" t="s">
        <v>260</v>
      </c>
      <c r="I4" s="182" t="s">
        <v>261</v>
      </c>
      <c r="J4" s="182" t="s">
        <v>262</v>
      </c>
      <c r="K4" s="182" t="s">
        <v>1738</v>
      </c>
      <c r="L4" s="182" t="s">
        <v>1739</v>
      </c>
      <c r="M4" s="182" t="s">
        <v>1740</v>
      </c>
      <c r="N4" s="182" t="s">
        <v>1741</v>
      </c>
      <c r="O4" s="182" t="s">
        <v>1742</v>
      </c>
      <c r="P4" s="182" t="s">
        <v>1743</v>
      </c>
      <c r="Q4" s="92" t="s">
        <v>238</v>
      </c>
      <c r="R4" s="185" t="s">
        <v>263</v>
      </c>
      <c r="S4" s="185" t="s">
        <v>264</v>
      </c>
      <c r="T4" s="185" t="s">
        <v>265</v>
      </c>
      <c r="U4" s="183"/>
      <c r="W4" s="57" t="s">
        <v>266</v>
      </c>
      <c r="X4" s="57" t="s">
        <v>267</v>
      </c>
      <c r="AH4" s="92" t="s">
        <v>244</v>
      </c>
    </row>
    <row r="5" spans="1:34" s="58" customFormat="1" ht="20.100000000000001" customHeight="1">
      <c r="A5" s="223" t="s">
        <v>268</v>
      </c>
      <c r="B5" s="224" t="s">
        <v>257</v>
      </c>
      <c r="C5" s="225" t="s">
        <v>269</v>
      </c>
      <c r="D5" s="226"/>
      <c r="E5" s="224" t="s">
        <v>270</v>
      </c>
      <c r="F5" s="224" t="s">
        <v>268</v>
      </c>
      <c r="G5" s="224" t="s">
        <v>271</v>
      </c>
      <c r="H5" s="227" t="s">
        <v>1744</v>
      </c>
      <c r="I5" s="228" t="s">
        <v>272</v>
      </c>
      <c r="J5" s="228" t="s">
        <v>273</v>
      </c>
      <c r="K5" s="229" t="s">
        <v>1745</v>
      </c>
      <c r="L5" s="229" t="s">
        <v>1746</v>
      </c>
      <c r="M5" s="229"/>
      <c r="N5" s="229" t="s">
        <v>1747</v>
      </c>
      <c r="O5" s="229" t="s">
        <v>1748</v>
      </c>
      <c r="P5" s="230"/>
      <c r="Q5" s="231"/>
      <c r="R5" s="224" t="s">
        <v>269</v>
      </c>
      <c r="S5" s="232" t="e">
        <f t="shared" ref="S5" ca="1" si="0">IF(B5="","",IF(ISERROR(MATCH($E5,CL,0)),"Unknown",INDIRECT("'C'!$A$"&amp;MATCH($E5,CL,0)+1)))</f>
        <v>#REF!</v>
      </c>
      <c r="T5" s="232" t="e">
        <f ca="1">IF(B5="","",IF(ISERROR(MATCH($J5,[2]SorP!$B$1:$B$6230,0)),"",INDIRECT("'SorP'!$A$"&amp;MATCH($J5,[2]SorP!$B$1:$B$6230,0))))</f>
        <v>#REF!</v>
      </c>
      <c r="U5" s="184"/>
      <c r="V5" s="94">
        <f>IF(C5="",NA(),MATCH($B5&amp;$C5,'[2]Smelter Look-up'!$J:$J,0))</f>
        <v>5</v>
      </c>
      <c r="X5" s="58">
        <f t="shared" ref="X5:X68" si="1">IF(AND(C5="Smelter not listed",OR(LEN(D5)=0,LEN(E5)=0)),1,0)</f>
        <v>0</v>
      </c>
      <c r="AB5" s="95" t="str">
        <f t="shared" ref="AB5:AB6" si="2">B5&amp;C5</f>
        <v>Gold8853 S.p.A.</v>
      </c>
    </row>
    <row r="6" spans="1:34" s="58" customFormat="1" ht="20.100000000000001" customHeight="1">
      <c r="A6" s="223" t="s">
        <v>279</v>
      </c>
      <c r="B6" s="224" t="s">
        <v>257</v>
      </c>
      <c r="C6" s="225" t="s">
        <v>280</v>
      </c>
      <c r="D6" s="226"/>
      <c r="E6" s="224" t="s">
        <v>276</v>
      </c>
      <c r="F6" s="224" t="s">
        <v>279</v>
      </c>
      <c r="G6" s="224" t="s">
        <v>271</v>
      </c>
      <c r="H6" s="227" t="s">
        <v>1749</v>
      </c>
      <c r="I6" s="228" t="s">
        <v>281</v>
      </c>
      <c r="J6" s="228" t="s">
        <v>282</v>
      </c>
      <c r="K6" s="229" t="s">
        <v>1750</v>
      </c>
      <c r="L6" s="229" t="s">
        <v>1751</v>
      </c>
      <c r="M6" s="229" t="s">
        <v>1752</v>
      </c>
      <c r="N6" s="229" t="s">
        <v>1753</v>
      </c>
      <c r="O6" s="229" t="s">
        <v>1754</v>
      </c>
      <c r="P6" s="230" t="s">
        <v>239</v>
      </c>
      <c r="Q6" s="231"/>
      <c r="R6" s="224" t="s">
        <v>280</v>
      </c>
      <c r="S6" s="232" t="e">
        <f t="shared" ref="S6:S37" ca="1" si="3">IF(B6="","",IF(ISERROR(MATCH($E6,CL,0)),"Unknown",INDIRECT("'C'!$A$"&amp;MATCH($E6,CL,0)+1)))</f>
        <v>#REF!</v>
      </c>
      <c r="T6" s="232" t="e">
        <f ca="1">IF(B6="","",IF(ISERROR(MATCH($J6,[2]SorP!$B$1:$B$6230,0)),"",INDIRECT("'SorP'!$A$"&amp;MATCH($J6,[2]SorP!$B$1:$B$6230,0))))</f>
        <v>#REF!</v>
      </c>
      <c r="U6" s="184"/>
      <c r="V6" s="94">
        <f>IF(C6="",NA(),MATCH($B6&amp;$C6,'[2]Smelter Look-up'!$J:$J,0))</f>
        <v>7</v>
      </c>
      <c r="X6" s="58">
        <f t="shared" si="1"/>
        <v>0</v>
      </c>
      <c r="AB6" s="95" t="str">
        <f t="shared" si="2"/>
        <v>GoldAdvanced Chemical Company</v>
      </c>
    </row>
    <row r="7" spans="1:34" s="58" customFormat="1" ht="20.100000000000001" customHeight="1">
      <c r="A7" s="223" t="s">
        <v>288</v>
      </c>
      <c r="B7" s="224" t="s">
        <v>257</v>
      </c>
      <c r="C7" s="225" t="s">
        <v>289</v>
      </c>
      <c r="D7" s="226"/>
      <c r="E7" s="224" t="s">
        <v>290</v>
      </c>
      <c r="F7" s="224" t="s">
        <v>288</v>
      </c>
      <c r="G7" s="224" t="s">
        <v>271</v>
      </c>
      <c r="H7" s="227" t="s">
        <v>1755</v>
      </c>
      <c r="I7" s="228" t="s">
        <v>291</v>
      </c>
      <c r="J7" s="228" t="s">
        <v>292</v>
      </c>
      <c r="K7" s="229" t="s">
        <v>1756</v>
      </c>
      <c r="L7" s="229" t="s">
        <v>1757</v>
      </c>
      <c r="M7" s="229" t="s">
        <v>1758</v>
      </c>
      <c r="N7" s="229" t="s">
        <v>1759</v>
      </c>
      <c r="O7" s="229" t="s">
        <v>1760</v>
      </c>
      <c r="P7" s="230" t="s">
        <v>240</v>
      </c>
      <c r="Q7" s="231"/>
      <c r="R7" s="224" t="s">
        <v>289</v>
      </c>
      <c r="S7" s="232" t="e">
        <f t="shared" ca="1" si="3"/>
        <v>#REF!</v>
      </c>
      <c r="T7" s="232" t="e">
        <f ca="1">IF(B7="","",IF(ISERROR(MATCH($J7,[2]SorP!$B$1:$B$6230,0)),"",INDIRECT("'SorP'!$A$"&amp;MATCH($J7,[2]SorP!$B$1:$B$6230,0))))</f>
        <v>#REF!</v>
      </c>
      <c r="U7" s="184"/>
      <c r="V7" s="94">
        <f>IF(C7="",NA(),MATCH($B7&amp;$C7,'[2]Smelter Look-up'!$J:$J,0))</f>
        <v>11</v>
      </c>
      <c r="X7" s="58">
        <f t="shared" si="1"/>
        <v>0</v>
      </c>
      <c r="AB7" s="95"/>
    </row>
    <row r="8" spans="1:34" s="58" customFormat="1" ht="20.100000000000001" customHeight="1">
      <c r="A8" s="223" t="s">
        <v>293</v>
      </c>
      <c r="B8" s="224" t="s">
        <v>257</v>
      </c>
      <c r="C8" s="225" t="s">
        <v>294</v>
      </c>
      <c r="D8" s="226"/>
      <c r="E8" s="224" t="s">
        <v>295</v>
      </c>
      <c r="F8" s="224" t="s">
        <v>293</v>
      </c>
      <c r="G8" s="224" t="s">
        <v>271</v>
      </c>
      <c r="H8" s="227" t="s">
        <v>1761</v>
      </c>
      <c r="I8" s="228" t="s">
        <v>296</v>
      </c>
      <c r="J8" s="228" t="s">
        <v>297</v>
      </c>
      <c r="K8" s="229" t="s">
        <v>1762</v>
      </c>
      <c r="L8" s="229" t="s">
        <v>1763</v>
      </c>
      <c r="M8" s="229" t="s">
        <v>1764</v>
      </c>
      <c r="N8" s="229" t="s">
        <v>1753</v>
      </c>
      <c r="O8" s="229" t="s">
        <v>1765</v>
      </c>
      <c r="P8" s="230" t="s">
        <v>239</v>
      </c>
      <c r="Q8" s="231"/>
      <c r="R8" s="224" t="s">
        <v>294</v>
      </c>
      <c r="S8" s="232" t="e">
        <f t="shared" ca="1" si="3"/>
        <v>#REF!</v>
      </c>
      <c r="T8" s="232" t="e">
        <f ca="1">IF(B8="","",IF(ISERROR(MATCH($J8,[2]SorP!$B$1:$B$6230,0)),"",INDIRECT("'SorP'!$A$"&amp;MATCH($J8,[2]SorP!$B$1:$B$6230,0))))</f>
        <v>#REF!</v>
      </c>
      <c r="U8" s="184"/>
      <c r="V8" s="94">
        <f>IF(C8="",NA(),MATCH($B8&amp;$C8,'[2]Smelter Look-up'!$J:$J,0))</f>
        <v>13</v>
      </c>
      <c r="X8" s="58">
        <f t="shared" si="1"/>
        <v>0</v>
      </c>
      <c r="AB8" s="95" t="str">
        <f t="shared" ref="AB8:AB20" si="4">B7&amp;C7</f>
        <v>GoldAida Chemical Industries Co., Ltd.</v>
      </c>
    </row>
    <row r="9" spans="1:34" s="58" customFormat="1" ht="20.100000000000001" customHeight="1">
      <c r="A9" s="223" t="s">
        <v>298</v>
      </c>
      <c r="B9" s="224" t="s">
        <v>257</v>
      </c>
      <c r="C9" s="225" t="s">
        <v>299</v>
      </c>
      <c r="D9" s="226"/>
      <c r="E9" s="224" t="s">
        <v>300</v>
      </c>
      <c r="F9" s="224" t="s">
        <v>298</v>
      </c>
      <c r="G9" s="224" t="s">
        <v>271</v>
      </c>
      <c r="H9" s="227" t="s">
        <v>1766</v>
      </c>
      <c r="I9" s="228" t="s">
        <v>301</v>
      </c>
      <c r="J9" s="228" t="s">
        <v>302</v>
      </c>
      <c r="K9" s="229" t="s">
        <v>1767</v>
      </c>
      <c r="L9" s="229" t="s">
        <v>1768</v>
      </c>
      <c r="M9" s="229" t="s">
        <v>1769</v>
      </c>
      <c r="N9" s="229" t="s">
        <v>1747</v>
      </c>
      <c r="O9" s="229" t="s">
        <v>1770</v>
      </c>
      <c r="P9" s="230"/>
      <c r="Q9" s="231"/>
      <c r="R9" s="224" t="s">
        <v>299</v>
      </c>
      <c r="S9" s="232" t="e">
        <f t="shared" ca="1" si="3"/>
        <v>#REF!</v>
      </c>
      <c r="T9" s="232" t="e">
        <f ca="1">IF(B9="","",IF(ISERROR(MATCH($J9,[2]SorP!$B$1:$B$6230,0)),"",INDIRECT("'SorP'!$A$"&amp;MATCH($J9,[2]SorP!$B$1:$B$6230,0))))</f>
        <v>#REF!</v>
      </c>
      <c r="U9" s="184"/>
      <c r="V9" s="94">
        <f>IF(C9="",NA(),MATCH($B9&amp;$C9,'[2]Smelter Look-up'!$J:$J,0))</f>
        <v>14</v>
      </c>
      <c r="X9" s="58">
        <f t="shared" si="1"/>
        <v>0</v>
      </c>
      <c r="AB9" s="95" t="str">
        <f t="shared" si="4"/>
        <v>GoldAl Etihad Gold Refinery DMCC</v>
      </c>
    </row>
    <row r="10" spans="1:34" s="58" customFormat="1" ht="20.100000000000001" customHeight="1">
      <c r="A10" s="223" t="s">
        <v>303</v>
      </c>
      <c r="B10" s="224" t="s">
        <v>257</v>
      </c>
      <c r="C10" s="225" t="s">
        <v>304</v>
      </c>
      <c r="D10" s="226"/>
      <c r="E10" s="224" t="s">
        <v>305</v>
      </c>
      <c r="F10" s="224" t="s">
        <v>303</v>
      </c>
      <c r="G10" s="224" t="s">
        <v>271</v>
      </c>
      <c r="H10" s="227" t="s">
        <v>1771</v>
      </c>
      <c r="I10" s="228" t="s">
        <v>306</v>
      </c>
      <c r="J10" s="228" t="s">
        <v>307</v>
      </c>
      <c r="K10" s="229" t="s">
        <v>1772</v>
      </c>
      <c r="L10" s="229" t="s">
        <v>1773</v>
      </c>
      <c r="M10" s="229" t="s">
        <v>1774</v>
      </c>
      <c r="N10" s="229" t="s">
        <v>1747</v>
      </c>
      <c r="O10" s="229" t="s">
        <v>1775</v>
      </c>
      <c r="P10" s="230"/>
      <c r="Q10" s="231"/>
      <c r="R10" s="224" t="s">
        <v>304</v>
      </c>
      <c r="S10" s="232" t="e">
        <f t="shared" ca="1" si="3"/>
        <v>#REF!</v>
      </c>
      <c r="T10" s="232" t="e">
        <f ca="1">IF(B10="","",IF(ISERROR(MATCH($J10,[2]SorP!$B$1:$B$6230,0)),"",INDIRECT("'SorP'!$A$"&amp;MATCH($J10,[2]SorP!$B$1:$B$6230,0))))</f>
        <v>#REF!</v>
      </c>
      <c r="U10" s="184"/>
      <c r="V10" s="94">
        <f>IF(C10="",NA(),MATCH($B10&amp;$C10,'[2]Smelter Look-up'!$J:$J,0))</f>
        <v>15</v>
      </c>
      <c r="X10" s="58">
        <f t="shared" si="1"/>
        <v>0</v>
      </c>
      <c r="AB10" s="95" t="str">
        <f t="shared" si="4"/>
        <v>GoldAllgemeine Gold-und Silberscheideanstalt A.G.</v>
      </c>
    </row>
    <row r="11" spans="1:34" s="58" customFormat="1" ht="20.100000000000001" customHeight="1">
      <c r="A11" s="223" t="s">
        <v>308</v>
      </c>
      <c r="B11" s="224" t="s">
        <v>257</v>
      </c>
      <c r="C11" s="225" t="s">
        <v>309</v>
      </c>
      <c r="D11" s="226"/>
      <c r="E11" s="224" t="s">
        <v>310</v>
      </c>
      <c r="F11" s="224" t="s">
        <v>308</v>
      </c>
      <c r="G11" s="224" t="s">
        <v>271</v>
      </c>
      <c r="H11" s="227" t="s">
        <v>1776</v>
      </c>
      <c r="I11" s="228" t="s">
        <v>311</v>
      </c>
      <c r="J11" s="228" t="s">
        <v>312</v>
      </c>
      <c r="K11" s="229" t="s">
        <v>1777</v>
      </c>
      <c r="L11" s="229" t="s">
        <v>1778</v>
      </c>
      <c r="M11" s="229" t="s">
        <v>1779</v>
      </c>
      <c r="N11" s="229" t="s">
        <v>1747</v>
      </c>
      <c r="O11" s="229" t="s">
        <v>1780</v>
      </c>
      <c r="P11" s="230"/>
      <c r="Q11" s="231"/>
      <c r="R11" s="224" t="s">
        <v>309</v>
      </c>
      <c r="S11" s="232" t="e">
        <f t="shared" ca="1" si="3"/>
        <v>#REF!</v>
      </c>
      <c r="T11" s="232" t="e">
        <f ca="1">IF(B11="","",IF(ISERROR(MATCH($J11,[2]SorP!$B$1:$B$6230,0)),"",INDIRECT("'SorP'!$A$"&amp;MATCH($J11,[2]SorP!$B$1:$B$6230,0))))</f>
        <v>#REF!</v>
      </c>
      <c r="U11" s="184"/>
      <c r="V11" s="94">
        <f>IF(C11="",NA(),MATCH($B11&amp;$C11,'[2]Smelter Look-up'!$J:$J,0))</f>
        <v>18</v>
      </c>
      <c r="X11" s="58">
        <f t="shared" si="1"/>
        <v>0</v>
      </c>
      <c r="AB11" s="95" t="str">
        <f t="shared" si="4"/>
        <v>GoldAlmalyk Mining and Metallurgical Complex (AMMC)</v>
      </c>
    </row>
    <row r="12" spans="1:34" s="58" customFormat="1" ht="20.100000000000001" customHeight="1">
      <c r="A12" s="223" t="s">
        <v>313</v>
      </c>
      <c r="B12" s="224" t="s">
        <v>257</v>
      </c>
      <c r="C12" s="225" t="s">
        <v>314</v>
      </c>
      <c r="D12" s="226"/>
      <c r="E12" s="224" t="s">
        <v>315</v>
      </c>
      <c r="F12" s="224" t="s">
        <v>313</v>
      </c>
      <c r="G12" s="224" t="s">
        <v>271</v>
      </c>
      <c r="H12" s="227" t="s">
        <v>1781</v>
      </c>
      <c r="I12" s="228" t="s">
        <v>316</v>
      </c>
      <c r="J12" s="228" t="s">
        <v>317</v>
      </c>
      <c r="K12" s="229" t="s">
        <v>1782</v>
      </c>
      <c r="L12" s="229" t="s">
        <v>1783</v>
      </c>
      <c r="M12" s="229" t="s">
        <v>1784</v>
      </c>
      <c r="N12" s="229" t="s">
        <v>1785</v>
      </c>
      <c r="O12" s="229" t="s">
        <v>1786</v>
      </c>
      <c r="P12" s="230" t="s">
        <v>239</v>
      </c>
      <c r="Q12" s="231"/>
      <c r="R12" s="224" t="s">
        <v>314</v>
      </c>
      <c r="S12" s="232" t="e">
        <f t="shared" ca="1" si="3"/>
        <v>#REF!</v>
      </c>
      <c r="T12" s="232" t="e">
        <f ca="1">IF(B12="","",IF(ISERROR(MATCH($J12,[2]SorP!$B$1:$B$6230,0)),"",INDIRECT("'SorP'!$A$"&amp;MATCH($J12,[2]SorP!$B$1:$B$6230,0))))</f>
        <v>#REF!</v>
      </c>
      <c r="U12" s="184"/>
      <c r="V12" s="94">
        <f>IF(C12="",NA(),MATCH($B12&amp;$C12,'[2]Smelter Look-up'!$J:$J,0))</f>
        <v>23</v>
      </c>
      <c r="X12" s="58">
        <f t="shared" si="1"/>
        <v>0</v>
      </c>
      <c r="AB12" s="95" t="str">
        <f t="shared" si="4"/>
        <v>GoldAngloGold Ashanti Corrego do Sitio Mineracao</v>
      </c>
    </row>
    <row r="13" spans="1:34" s="58" customFormat="1" ht="20.100000000000001" customHeight="1">
      <c r="A13" s="223" t="s">
        <v>318</v>
      </c>
      <c r="B13" s="224" t="s">
        <v>257</v>
      </c>
      <c r="C13" s="225" t="s">
        <v>319</v>
      </c>
      <c r="D13" s="226"/>
      <c r="E13" s="224" t="s">
        <v>290</v>
      </c>
      <c r="F13" s="224" t="s">
        <v>318</v>
      </c>
      <c r="G13" s="224" t="s">
        <v>271</v>
      </c>
      <c r="H13" s="227" t="s">
        <v>1787</v>
      </c>
      <c r="I13" s="228" t="s">
        <v>320</v>
      </c>
      <c r="J13" s="228" t="s">
        <v>321</v>
      </c>
      <c r="K13" s="229" t="s">
        <v>1788</v>
      </c>
      <c r="L13" s="229" t="s">
        <v>1789</v>
      </c>
      <c r="M13" s="229"/>
      <c r="N13" s="229" t="s">
        <v>1790</v>
      </c>
      <c r="O13" s="229" t="s">
        <v>1760</v>
      </c>
      <c r="P13" s="230" t="s">
        <v>240</v>
      </c>
      <c r="Q13" s="231"/>
      <c r="R13" s="224" t="s">
        <v>319</v>
      </c>
      <c r="S13" s="232" t="e">
        <f t="shared" ca="1" si="3"/>
        <v>#REF!</v>
      </c>
      <c r="T13" s="232" t="e">
        <f ca="1">IF(B13="","",IF(ISERROR(MATCH($J13,[2]SorP!$B$1:$B$6230,0)),"",INDIRECT("'SorP'!$A$"&amp;MATCH($J13,[2]SorP!$B$1:$B$6230,0))))</f>
        <v>#REF!</v>
      </c>
      <c r="U13" s="184"/>
      <c r="V13" s="94">
        <f>IF(C13="",NA(),MATCH($B13&amp;$C13,'[2]Smelter Look-up'!$J:$J,0))</f>
        <v>24</v>
      </c>
      <c r="X13" s="58">
        <f t="shared" si="1"/>
        <v>0</v>
      </c>
      <c r="AB13" s="95" t="str">
        <f t="shared" si="4"/>
        <v>GoldArgor-Heraeus S.A.</v>
      </c>
    </row>
    <row r="14" spans="1:34" s="58" customFormat="1" ht="20.100000000000001" customHeight="1">
      <c r="A14" s="223" t="s">
        <v>322</v>
      </c>
      <c r="B14" s="224" t="s">
        <v>257</v>
      </c>
      <c r="C14" s="225" t="s">
        <v>323</v>
      </c>
      <c r="D14" s="226"/>
      <c r="E14" s="224" t="s">
        <v>324</v>
      </c>
      <c r="F14" s="224" t="s">
        <v>322</v>
      </c>
      <c r="G14" s="224" t="s">
        <v>271</v>
      </c>
      <c r="H14" s="227" t="s">
        <v>1791</v>
      </c>
      <c r="I14" s="228" t="s">
        <v>325</v>
      </c>
      <c r="J14" s="228" t="s">
        <v>326</v>
      </c>
      <c r="K14" s="229" t="s">
        <v>1792</v>
      </c>
      <c r="L14" s="229" t="s">
        <v>1793</v>
      </c>
      <c r="M14" s="229"/>
      <c r="N14" s="229" t="s">
        <v>1747</v>
      </c>
      <c r="O14" s="229" t="s">
        <v>1775</v>
      </c>
      <c r="P14" s="230"/>
      <c r="Q14" s="231"/>
      <c r="R14" s="224" t="s">
        <v>323</v>
      </c>
      <c r="S14" s="232" t="e">
        <f t="shared" ca="1" si="3"/>
        <v>#REF!</v>
      </c>
      <c r="T14" s="232" t="e">
        <f ca="1">IF(B14="","",IF(ISERROR(MATCH($J14,[2]SorP!$B$1:$B$6230,0)),"",INDIRECT("'SorP'!$A$"&amp;MATCH($J14,[2]SorP!$B$1:$B$6230,0))))</f>
        <v>#REF!</v>
      </c>
      <c r="U14" s="184"/>
      <c r="V14" s="94">
        <f>IF(C14="",NA(),MATCH($B14&amp;$C14,'[2]Smelter Look-up'!$J:$J,0))</f>
        <v>25</v>
      </c>
      <c r="X14" s="58">
        <f t="shared" si="1"/>
        <v>0</v>
      </c>
      <c r="AB14" s="95" t="str">
        <f t="shared" si="4"/>
        <v>GoldAsahi Pretec Corp.</v>
      </c>
    </row>
    <row r="15" spans="1:34" s="58" customFormat="1" ht="20.100000000000001" customHeight="1">
      <c r="A15" s="223" t="s">
        <v>327</v>
      </c>
      <c r="B15" s="224" t="s">
        <v>257</v>
      </c>
      <c r="C15" s="225" t="s">
        <v>328</v>
      </c>
      <c r="D15" s="226"/>
      <c r="E15" s="224" t="s">
        <v>276</v>
      </c>
      <c r="F15" s="224" t="s">
        <v>327</v>
      </c>
      <c r="G15" s="224" t="s">
        <v>271</v>
      </c>
      <c r="H15" s="227" t="s">
        <v>1794</v>
      </c>
      <c r="I15" s="228" t="s">
        <v>329</v>
      </c>
      <c r="J15" s="228" t="s">
        <v>330</v>
      </c>
      <c r="K15" s="229" t="s">
        <v>1792</v>
      </c>
      <c r="L15" s="229" t="s">
        <v>1793</v>
      </c>
      <c r="M15" s="229"/>
      <c r="N15" s="229" t="s">
        <v>1747</v>
      </c>
      <c r="O15" s="229" t="s">
        <v>1775</v>
      </c>
      <c r="P15" s="230"/>
      <c r="Q15" s="231"/>
      <c r="R15" s="224" t="s">
        <v>328</v>
      </c>
      <c r="S15" s="232" t="e">
        <f t="shared" ca="1" si="3"/>
        <v>#REF!</v>
      </c>
      <c r="T15" s="232" t="e">
        <f ca="1">IF(B15="","",IF(ISERROR(MATCH($J15,[2]SorP!$B$1:$B$6230,0)),"",INDIRECT("'SorP'!$A$"&amp;MATCH($J15,[2]SorP!$B$1:$B$6230,0))))</f>
        <v>#REF!</v>
      </c>
      <c r="U15" s="184"/>
      <c r="V15" s="94">
        <f>IF(C15="",NA(),MATCH($B15&amp;$C15,'[2]Smelter Look-up'!$J:$J,0))</f>
        <v>26</v>
      </c>
      <c r="X15" s="58">
        <f t="shared" si="1"/>
        <v>0</v>
      </c>
      <c r="AB15" s="95" t="str">
        <f t="shared" si="4"/>
        <v>GoldAsahi Refining Canada Ltd.</v>
      </c>
    </row>
    <row r="16" spans="1:34" s="58" customFormat="1" ht="20.100000000000001" customHeight="1">
      <c r="A16" s="223" t="s">
        <v>331</v>
      </c>
      <c r="B16" s="224" t="s">
        <v>257</v>
      </c>
      <c r="C16" s="225" t="s">
        <v>332</v>
      </c>
      <c r="D16" s="226"/>
      <c r="E16" s="224" t="s">
        <v>290</v>
      </c>
      <c r="F16" s="224" t="s">
        <v>331</v>
      </c>
      <c r="G16" s="224" t="s">
        <v>271</v>
      </c>
      <c r="H16" s="227" t="s">
        <v>1795</v>
      </c>
      <c r="I16" s="228" t="s">
        <v>333</v>
      </c>
      <c r="J16" s="228" t="s">
        <v>334</v>
      </c>
      <c r="K16" s="229" t="s">
        <v>1796</v>
      </c>
      <c r="L16" s="229" t="s">
        <v>1797</v>
      </c>
      <c r="M16" s="229" t="s">
        <v>1798</v>
      </c>
      <c r="N16" s="229" t="s">
        <v>1759</v>
      </c>
      <c r="O16" s="229" t="s">
        <v>1760</v>
      </c>
      <c r="P16" s="230" t="s">
        <v>240</v>
      </c>
      <c r="Q16" s="231"/>
      <c r="R16" s="224" t="s">
        <v>332</v>
      </c>
      <c r="S16" s="232" t="e">
        <f t="shared" ca="1" si="3"/>
        <v>#REF!</v>
      </c>
      <c r="T16" s="232" t="e">
        <f ca="1">IF(B16="","",IF(ISERROR(MATCH($J16,[2]SorP!$B$1:$B$6230,0)),"",INDIRECT("'SorP'!$A$"&amp;MATCH($J16,[2]SorP!$B$1:$B$6230,0))))</f>
        <v>#REF!</v>
      </c>
      <c r="U16" s="184"/>
      <c r="V16" s="94">
        <f>IF(C16="",NA(),MATCH($B16&amp;$C16,'[2]Smelter Look-up'!$J:$J,0))</f>
        <v>27</v>
      </c>
      <c r="X16" s="58">
        <f t="shared" si="1"/>
        <v>0</v>
      </c>
      <c r="AB16" s="95" t="str">
        <f t="shared" si="4"/>
        <v>GoldAsahi Refining USA Inc.</v>
      </c>
    </row>
    <row r="17" spans="1:28" s="58" customFormat="1" ht="20.100000000000001" customHeight="1">
      <c r="A17" s="223" t="s">
        <v>340</v>
      </c>
      <c r="B17" s="224" t="s">
        <v>257</v>
      </c>
      <c r="C17" s="225" t="s">
        <v>341</v>
      </c>
      <c r="D17" s="226"/>
      <c r="E17" s="224" t="s">
        <v>342</v>
      </c>
      <c r="F17" s="224" t="s">
        <v>340</v>
      </c>
      <c r="G17" s="224" t="s">
        <v>271</v>
      </c>
      <c r="H17" s="227" t="s">
        <v>1799</v>
      </c>
      <c r="I17" s="228" t="s">
        <v>343</v>
      </c>
      <c r="J17" s="228" t="s">
        <v>344</v>
      </c>
      <c r="K17" s="229" t="s">
        <v>1800</v>
      </c>
      <c r="L17" s="229" t="s">
        <v>1801</v>
      </c>
      <c r="M17" s="229" t="s">
        <v>1802</v>
      </c>
      <c r="N17" s="229" t="s">
        <v>1747</v>
      </c>
      <c r="O17" s="229" t="s">
        <v>1748</v>
      </c>
      <c r="P17" s="230"/>
      <c r="Q17" s="231"/>
      <c r="R17" s="224" t="s">
        <v>341</v>
      </c>
      <c r="S17" s="232" t="e">
        <f t="shared" ca="1" si="3"/>
        <v>#REF!</v>
      </c>
      <c r="T17" s="232" t="e">
        <f ca="1">IF(B17="","",IF(ISERROR(MATCH($J17,[2]SorP!$B$1:$B$6230,0)),"",INDIRECT("'SorP'!$A$"&amp;MATCH($J17,[2]SorP!$B$1:$B$6230,0))))</f>
        <v>#REF!</v>
      </c>
      <c r="U17" s="184"/>
      <c r="V17" s="94">
        <f>IF(C17="",NA(),MATCH($B17&amp;$C17,'[2]Smelter Look-up'!$J:$J,0))</f>
        <v>30</v>
      </c>
      <c r="X17" s="58">
        <f t="shared" si="1"/>
        <v>0</v>
      </c>
      <c r="AB17" s="95" t="str">
        <f t="shared" si="4"/>
        <v>GoldAsaka Riken Co., Ltd.</v>
      </c>
    </row>
    <row r="18" spans="1:28" s="58" customFormat="1" ht="20.100000000000001" customHeight="1">
      <c r="A18" s="232" t="s">
        <v>345</v>
      </c>
      <c r="B18" s="224" t="s">
        <v>257</v>
      </c>
      <c r="C18" s="225" t="s">
        <v>346</v>
      </c>
      <c r="D18" s="226"/>
      <c r="E18" s="224" t="s">
        <v>300</v>
      </c>
      <c r="F18" s="224" t="s">
        <v>345</v>
      </c>
      <c r="G18" s="224" t="s">
        <v>271</v>
      </c>
      <c r="H18" s="227" t="s">
        <v>1803</v>
      </c>
      <c r="I18" s="228" t="s">
        <v>347</v>
      </c>
      <c r="J18" s="228" t="s">
        <v>347</v>
      </c>
      <c r="K18" s="229" t="s">
        <v>1804</v>
      </c>
      <c r="L18" s="229" t="s">
        <v>1805</v>
      </c>
      <c r="M18" s="229" t="s">
        <v>1806</v>
      </c>
      <c r="N18" s="229" t="s">
        <v>1753</v>
      </c>
      <c r="O18" s="229" t="s">
        <v>1775</v>
      </c>
      <c r="P18" s="230" t="s">
        <v>239</v>
      </c>
      <c r="Q18" s="231"/>
      <c r="R18" s="224" t="s">
        <v>346</v>
      </c>
      <c r="S18" s="232" t="e">
        <f t="shared" ca="1" si="3"/>
        <v>#REF!</v>
      </c>
      <c r="T18" s="232" t="e">
        <f ca="1">IF(B18="","",IF(ISERROR(MATCH($J18,[2]SorP!$B$1:$B$6230,0)),"",INDIRECT("'SorP'!$A$"&amp;MATCH($J18,[2]SorP!$B$1:$B$6230,0))))</f>
        <v>#REF!</v>
      </c>
      <c r="U18" s="184"/>
      <c r="V18" s="94">
        <f>IF(C18="",NA(),MATCH($B18&amp;$C18,'[2]Smelter Look-up'!$J:$J,0))</f>
        <v>32</v>
      </c>
      <c r="X18" s="58">
        <f t="shared" si="1"/>
        <v>0</v>
      </c>
      <c r="AB18" s="95" t="str">
        <f t="shared" si="4"/>
        <v>GoldAU Traders and Refiners</v>
      </c>
    </row>
    <row r="19" spans="1:28" s="58" customFormat="1" ht="102" customHeight="1">
      <c r="A19" s="232" t="s">
        <v>348</v>
      </c>
      <c r="B19" s="224" t="s">
        <v>257</v>
      </c>
      <c r="C19" s="225" t="s">
        <v>349</v>
      </c>
      <c r="D19" s="226"/>
      <c r="E19" s="224" t="s">
        <v>350</v>
      </c>
      <c r="F19" s="224" t="s">
        <v>348</v>
      </c>
      <c r="G19" s="224" t="s">
        <v>271</v>
      </c>
      <c r="H19" s="227" t="s">
        <v>1807</v>
      </c>
      <c r="I19" s="228" t="s">
        <v>351</v>
      </c>
      <c r="J19" s="228" t="s">
        <v>352</v>
      </c>
      <c r="K19" s="229" t="s">
        <v>1808</v>
      </c>
      <c r="L19" s="229" t="s">
        <v>1809</v>
      </c>
      <c r="M19" s="229"/>
      <c r="N19" s="229" t="s">
        <v>1753</v>
      </c>
      <c r="O19" s="229" t="s">
        <v>1754</v>
      </c>
      <c r="P19" s="230" t="s">
        <v>239</v>
      </c>
      <c r="Q19" s="231"/>
      <c r="R19" s="224" t="s">
        <v>349</v>
      </c>
      <c r="S19" s="232" t="e">
        <f t="shared" ca="1" si="3"/>
        <v>#REF!</v>
      </c>
      <c r="T19" s="232" t="e">
        <f ca="1">IF(B19="","",IF(ISERROR(MATCH($J19,[2]SorP!$B$1:$B$6230,0)),"",INDIRECT("'SorP'!$A$"&amp;MATCH($J19,[2]SorP!$B$1:$B$6230,0))))</f>
        <v>#REF!</v>
      </c>
      <c r="U19" s="184"/>
      <c r="V19" s="94">
        <f>IF(C19="",NA(),MATCH($B19&amp;$C19,'[2]Smelter Look-up'!$J:$J,0))</f>
        <v>34</v>
      </c>
      <c r="X19" s="58">
        <f t="shared" si="1"/>
        <v>0</v>
      </c>
      <c r="AB19" s="95" t="str">
        <f t="shared" si="4"/>
        <v>GoldAurubis AG</v>
      </c>
    </row>
    <row r="20" spans="1:28" s="58" customFormat="1" ht="51" customHeight="1">
      <c r="A20" s="232" t="s">
        <v>353</v>
      </c>
      <c r="B20" s="224" t="s">
        <v>257</v>
      </c>
      <c r="C20" s="225" t="s">
        <v>354</v>
      </c>
      <c r="D20" s="226"/>
      <c r="E20" s="224" t="s">
        <v>355</v>
      </c>
      <c r="F20" s="224" t="s">
        <v>353</v>
      </c>
      <c r="G20" s="224" t="s">
        <v>271</v>
      </c>
      <c r="H20" s="227" t="s">
        <v>1810</v>
      </c>
      <c r="I20" s="228" t="s">
        <v>356</v>
      </c>
      <c r="J20" s="228" t="s">
        <v>357</v>
      </c>
      <c r="K20" s="229" t="s">
        <v>1811</v>
      </c>
      <c r="L20" s="229" t="s">
        <v>1812</v>
      </c>
      <c r="M20" s="229"/>
      <c r="N20" s="229" t="s">
        <v>1747</v>
      </c>
      <c r="O20" s="229" t="s">
        <v>1775</v>
      </c>
      <c r="P20" s="230"/>
      <c r="Q20" s="231"/>
      <c r="R20" s="224" t="s">
        <v>354</v>
      </c>
      <c r="S20" s="232" t="e">
        <f t="shared" ca="1" si="3"/>
        <v>#REF!</v>
      </c>
      <c r="T20" s="232" t="e">
        <f ca="1">IF(B20="","",IF(ISERROR(MATCH($J20,[2]SorP!$B$1:$B$6230,0)),"",INDIRECT("'SorP'!$A$"&amp;MATCH($J20,[2]SorP!$B$1:$B$6230,0))))</f>
        <v>#REF!</v>
      </c>
      <c r="U20" s="184"/>
      <c r="V20" s="94">
        <f>IF(C20="",NA(),MATCH($B20&amp;$C20,'[2]Smelter Look-up'!$J:$J,0))</f>
        <v>36</v>
      </c>
      <c r="X20" s="58">
        <f t="shared" si="1"/>
        <v>0</v>
      </c>
      <c r="AB20" s="95" t="str">
        <f t="shared" si="4"/>
        <v>GoldBangalore Refinery</v>
      </c>
    </row>
    <row r="21" spans="1:28" s="58" customFormat="1" ht="45">
      <c r="A21" s="232" t="s">
        <v>358</v>
      </c>
      <c r="B21" s="224" t="s">
        <v>257</v>
      </c>
      <c r="C21" s="225" t="s">
        <v>359</v>
      </c>
      <c r="D21" s="226"/>
      <c r="E21" s="224" t="s">
        <v>360</v>
      </c>
      <c r="F21" s="224" t="s">
        <v>358</v>
      </c>
      <c r="G21" s="224" t="s">
        <v>271</v>
      </c>
      <c r="H21" s="227" t="s">
        <v>1813</v>
      </c>
      <c r="I21" s="228" t="s">
        <v>361</v>
      </c>
      <c r="J21" s="228" t="s">
        <v>362</v>
      </c>
      <c r="K21" s="229" t="s">
        <v>1814</v>
      </c>
      <c r="L21" s="229" t="s">
        <v>1815</v>
      </c>
      <c r="M21" s="229" t="s">
        <v>1816</v>
      </c>
      <c r="N21" s="229" t="s">
        <v>1747</v>
      </c>
      <c r="O21" s="229" t="s">
        <v>1775</v>
      </c>
      <c r="P21" s="230"/>
      <c r="Q21" s="231"/>
      <c r="R21" s="224" t="s">
        <v>359</v>
      </c>
      <c r="S21" s="232" t="e">
        <f t="shared" ca="1" si="3"/>
        <v>#REF!</v>
      </c>
      <c r="T21" s="232" t="e">
        <f ca="1">IF(B21="","",IF(ISERROR(MATCH($J21,[2]SorP!$B$1:$B$6230,0)),"",INDIRECT("'SorP'!$A$"&amp;MATCH($J21,[2]SorP!$B$1:$B$6230,0))))</f>
        <v>#REF!</v>
      </c>
      <c r="U21" s="184"/>
      <c r="V21" s="94">
        <f>IF(C21="",NA(),MATCH($B21&amp;$C21,'[2]Smelter Look-up'!$J:$J,0))</f>
        <v>37</v>
      </c>
      <c r="X21" s="58">
        <f t="shared" si="1"/>
        <v>0</v>
      </c>
      <c r="AB21" s="95"/>
    </row>
    <row r="22" spans="1:28" s="58" customFormat="1" ht="51" customHeight="1">
      <c r="A22" s="232" t="s">
        <v>363</v>
      </c>
      <c r="B22" s="224" t="s">
        <v>257</v>
      </c>
      <c r="C22" s="225" t="s">
        <v>364</v>
      </c>
      <c r="D22" s="226"/>
      <c r="E22" s="224" t="s">
        <v>300</v>
      </c>
      <c r="F22" s="224" t="s">
        <v>363</v>
      </c>
      <c r="G22" s="224" t="s">
        <v>271</v>
      </c>
      <c r="H22" s="227" t="s">
        <v>1817</v>
      </c>
      <c r="I22" s="228" t="s">
        <v>301</v>
      </c>
      <c r="J22" s="228" t="s">
        <v>302</v>
      </c>
      <c r="K22" s="229" t="s">
        <v>1818</v>
      </c>
      <c r="L22" s="229" t="s">
        <v>1819</v>
      </c>
      <c r="M22" s="229" t="s">
        <v>1820</v>
      </c>
      <c r="N22" s="229" t="s">
        <v>1747</v>
      </c>
      <c r="O22" s="229" t="s">
        <v>1821</v>
      </c>
      <c r="P22" s="230"/>
      <c r="Q22" s="231"/>
      <c r="R22" s="224" t="s">
        <v>364</v>
      </c>
      <c r="S22" s="232" t="e">
        <f t="shared" ca="1" si="3"/>
        <v>#REF!</v>
      </c>
      <c r="T22" s="232" t="e">
        <f ca="1">IF(B22="","",IF(ISERROR(MATCH($J22,[2]SorP!$B$1:$B$6230,0)),"",INDIRECT("'SorP'!$A$"&amp;MATCH($J22,[2]SorP!$B$1:$B$6230,0))))</f>
        <v>#REF!</v>
      </c>
      <c r="U22" s="184"/>
      <c r="V22" s="94">
        <f>IF(C22="",NA(),MATCH($B22&amp;$C22,'[2]Smelter Look-up'!$J:$J,0))</f>
        <v>38</v>
      </c>
      <c r="X22" s="58">
        <f t="shared" si="1"/>
        <v>0</v>
      </c>
      <c r="AB22" s="95" t="str">
        <f t="shared" ref="AB22:AB50" si="5">B20&amp;C20</f>
        <v>GoldBangko Sentral ng Pilipinas (Central Bank of the Philippines)</v>
      </c>
    </row>
    <row r="23" spans="1:28" s="58" customFormat="1" ht="25.5" customHeight="1">
      <c r="A23" s="232" t="s">
        <v>370</v>
      </c>
      <c r="B23" s="224" t="s">
        <v>257</v>
      </c>
      <c r="C23" s="225" t="s">
        <v>371</v>
      </c>
      <c r="D23" s="226"/>
      <c r="E23" s="224" t="s">
        <v>324</v>
      </c>
      <c r="F23" s="224" t="s">
        <v>370</v>
      </c>
      <c r="G23" s="224" t="s">
        <v>271</v>
      </c>
      <c r="H23" s="227" t="s">
        <v>1822</v>
      </c>
      <c r="I23" s="228" t="s">
        <v>372</v>
      </c>
      <c r="J23" s="228" t="s">
        <v>373</v>
      </c>
      <c r="K23" s="229" t="s">
        <v>1823</v>
      </c>
      <c r="L23" s="229" t="s">
        <v>1824</v>
      </c>
      <c r="M23" s="229"/>
      <c r="N23" s="229" t="s">
        <v>1747</v>
      </c>
      <c r="O23" s="229" t="s">
        <v>1775</v>
      </c>
      <c r="P23" s="230"/>
      <c r="Q23" s="231"/>
      <c r="R23" s="224" t="s">
        <v>371</v>
      </c>
      <c r="S23" s="232" t="e">
        <f t="shared" ca="1" si="3"/>
        <v>#REF!</v>
      </c>
      <c r="T23" s="232" t="e">
        <f ca="1">IF(B23="","",IF(ISERROR(MATCH($J23,[2]SorP!$B$1:$B$6230,0)),"",INDIRECT("'SorP'!$A$"&amp;MATCH($J23,[2]SorP!$B$1:$B$6230,0))))</f>
        <v>#REF!</v>
      </c>
      <c r="U23" s="184"/>
      <c r="V23" s="94">
        <f>IF(C23="",NA(),MATCH($B23&amp;$C23,'[2]Smelter Look-up'!$J:$J,0))</f>
        <v>43</v>
      </c>
      <c r="X23" s="58">
        <f t="shared" si="1"/>
        <v>0</v>
      </c>
      <c r="AB23" s="95" t="str">
        <f t="shared" si="5"/>
        <v>GoldBoliden AB</v>
      </c>
    </row>
    <row r="24" spans="1:28" s="58" customFormat="1" ht="51" customHeight="1">
      <c r="A24" s="232" t="s">
        <v>374</v>
      </c>
      <c r="B24" s="224" t="s">
        <v>257</v>
      </c>
      <c r="C24" s="225" t="s">
        <v>375</v>
      </c>
      <c r="D24" s="226"/>
      <c r="E24" s="224" t="s">
        <v>315</v>
      </c>
      <c r="F24" s="224" t="s">
        <v>374</v>
      </c>
      <c r="G24" s="224" t="s">
        <v>271</v>
      </c>
      <c r="H24" s="227" t="s">
        <v>1825</v>
      </c>
      <c r="I24" s="228" t="s">
        <v>376</v>
      </c>
      <c r="J24" s="228" t="s">
        <v>377</v>
      </c>
      <c r="K24" s="229" t="s">
        <v>1826</v>
      </c>
      <c r="L24" s="229" t="s">
        <v>1827</v>
      </c>
      <c r="M24" s="229" t="s">
        <v>1828</v>
      </c>
      <c r="N24" s="229" t="s">
        <v>1747</v>
      </c>
      <c r="O24" s="229" t="s">
        <v>1748</v>
      </c>
      <c r="P24" s="230"/>
      <c r="Q24" s="231"/>
      <c r="R24" s="224" t="s">
        <v>375</v>
      </c>
      <c r="S24" s="232" t="e">
        <f t="shared" ca="1" si="3"/>
        <v>#REF!</v>
      </c>
      <c r="T24" s="232" t="e">
        <f ca="1">IF(B24="","",IF(ISERROR(MATCH($J24,[2]SorP!$B$1:$B$6230,0)),"",INDIRECT("'SorP'!$A$"&amp;MATCH($J24,[2]SorP!$B$1:$B$6230,0))))</f>
        <v>#REF!</v>
      </c>
      <c r="U24" s="184"/>
      <c r="V24" s="94">
        <f>IF(C24="",NA(),MATCH($B24&amp;$C24,'[2]Smelter Look-up'!$J:$J,0))</f>
        <v>46</v>
      </c>
      <c r="X24" s="58">
        <f t="shared" si="1"/>
        <v>0</v>
      </c>
      <c r="AB24" s="95" t="str">
        <f t="shared" si="5"/>
        <v>GoldC. Hafner GmbH + Co. KG</v>
      </c>
    </row>
    <row r="25" spans="1:28" s="58" customFormat="1" ht="102">
      <c r="A25" s="232" t="s">
        <v>382</v>
      </c>
      <c r="B25" s="224" t="s">
        <v>257</v>
      </c>
      <c r="C25" s="225" t="s">
        <v>383</v>
      </c>
      <c r="D25" s="226"/>
      <c r="E25" s="224" t="s">
        <v>270</v>
      </c>
      <c r="F25" s="224" t="s">
        <v>382</v>
      </c>
      <c r="G25" s="224" t="s">
        <v>271</v>
      </c>
      <c r="H25" s="227" t="s">
        <v>1829</v>
      </c>
      <c r="I25" s="228" t="s">
        <v>384</v>
      </c>
      <c r="J25" s="228" t="s">
        <v>385</v>
      </c>
      <c r="K25" s="229" t="s">
        <v>1830</v>
      </c>
      <c r="L25" s="229" t="s">
        <v>1831</v>
      </c>
      <c r="M25" s="229" t="s">
        <v>1832</v>
      </c>
      <c r="N25" s="229" t="s">
        <v>1747</v>
      </c>
      <c r="O25" s="229" t="s">
        <v>1775</v>
      </c>
      <c r="P25" s="230"/>
      <c r="Q25" s="231"/>
      <c r="R25" s="224" t="s">
        <v>383</v>
      </c>
      <c r="S25" s="232" t="e">
        <f t="shared" ca="1" si="3"/>
        <v>#REF!</v>
      </c>
      <c r="T25" s="232" t="e">
        <f ca="1">IF(B25="","",IF(ISERROR(MATCH($J25,[2]SorP!$B$1:$B$6230,0)),"",INDIRECT("'SorP'!$A$"&amp;MATCH($J25,[2]SorP!$B$1:$B$6230,0))))</f>
        <v>#REF!</v>
      </c>
      <c r="U25" s="184"/>
      <c r="V25" s="94">
        <f>IF(C25="",NA(),MATCH($B25&amp;$C25,'[2]Smelter Look-up'!$J:$J,0))</f>
        <v>51</v>
      </c>
      <c r="X25" s="58">
        <f t="shared" si="1"/>
        <v>0</v>
      </c>
      <c r="AB25" s="95" t="str">
        <f t="shared" si="5"/>
        <v>GoldCCR Refinery - Glencore Canada Corporation</v>
      </c>
    </row>
    <row r="26" spans="1:28" s="58" customFormat="1" ht="25.5" customHeight="1">
      <c r="A26" s="232" t="s">
        <v>386</v>
      </c>
      <c r="B26" s="224" t="s">
        <v>257</v>
      </c>
      <c r="C26" s="225" t="s">
        <v>387</v>
      </c>
      <c r="D26" s="226"/>
      <c r="E26" s="224" t="s">
        <v>290</v>
      </c>
      <c r="F26" s="224" t="s">
        <v>386</v>
      </c>
      <c r="G26" s="224" t="s">
        <v>271</v>
      </c>
      <c r="H26" s="227" t="s">
        <v>1833</v>
      </c>
      <c r="I26" s="228" t="s">
        <v>388</v>
      </c>
      <c r="J26" s="228" t="s">
        <v>292</v>
      </c>
      <c r="K26" s="229" t="s">
        <v>1834</v>
      </c>
      <c r="L26" s="229" t="s">
        <v>1835</v>
      </c>
      <c r="M26" s="229" t="s">
        <v>1752</v>
      </c>
      <c r="N26" s="229" t="s">
        <v>1753</v>
      </c>
      <c r="O26" s="229" t="s">
        <v>1836</v>
      </c>
      <c r="P26" s="230" t="s">
        <v>239</v>
      </c>
      <c r="Q26" s="231"/>
      <c r="R26" s="224" t="s">
        <v>387</v>
      </c>
      <c r="S26" s="232" t="e">
        <f t="shared" ca="1" si="3"/>
        <v>#REF!</v>
      </c>
      <c r="T26" s="232" t="e">
        <f ca="1">IF(B26="","",IF(ISERROR(MATCH($J26,[2]SorP!$B$1:$B$6230,0)),"",INDIRECT("'SorP'!$A$"&amp;MATCH($J26,[2]SorP!$B$1:$B$6230,0))))</f>
        <v>#REF!</v>
      </c>
      <c r="U26" s="184"/>
      <c r="V26" s="94">
        <f>IF(C26="",NA(),MATCH($B26&amp;$C26,'[2]Smelter Look-up'!$J:$J,0))</f>
        <v>54</v>
      </c>
      <c r="X26" s="58">
        <f t="shared" si="1"/>
        <v>0</v>
      </c>
      <c r="AB26" s="95" t="str">
        <f t="shared" si="5"/>
        <v>GoldCendres + Metaux S.A.</v>
      </c>
    </row>
    <row r="27" spans="1:28" s="58" customFormat="1" ht="76.5" customHeight="1">
      <c r="A27" s="232" t="s">
        <v>400</v>
      </c>
      <c r="B27" s="224" t="s">
        <v>257</v>
      </c>
      <c r="C27" s="225" t="s">
        <v>401</v>
      </c>
      <c r="D27" s="226"/>
      <c r="E27" s="224" t="s">
        <v>300</v>
      </c>
      <c r="F27" s="224" t="s">
        <v>400</v>
      </c>
      <c r="G27" s="224" t="s">
        <v>271</v>
      </c>
      <c r="H27" s="227" t="s">
        <v>1837</v>
      </c>
      <c r="I27" s="228" t="s">
        <v>301</v>
      </c>
      <c r="J27" s="228" t="s">
        <v>302</v>
      </c>
      <c r="K27" s="229" t="s">
        <v>1838</v>
      </c>
      <c r="L27" s="229" t="s">
        <v>1839</v>
      </c>
      <c r="M27" s="229" t="s">
        <v>1752</v>
      </c>
      <c r="N27" s="229" t="s">
        <v>1759</v>
      </c>
      <c r="O27" s="229" t="s">
        <v>1760</v>
      </c>
      <c r="P27" s="230" t="s">
        <v>240</v>
      </c>
      <c r="Q27" s="231"/>
      <c r="R27" s="224" t="s">
        <v>401</v>
      </c>
      <c r="S27" s="232" t="e">
        <f t="shared" ca="1" si="3"/>
        <v>#REF!</v>
      </c>
      <c r="T27" s="232" t="e">
        <f ca="1">IF(B27="","",IF(ISERROR(MATCH($J27,[2]SorP!$B$1:$B$6230,0)),"",INDIRECT("'SorP'!$A$"&amp;MATCH($J27,[2]SorP!$B$1:$B$6230,0))))</f>
        <v>#REF!</v>
      </c>
      <c r="U27" s="184"/>
      <c r="V27" s="94">
        <f>IF(C27="",NA(),MATCH($B27&amp;$C27,'[2]Smelter Look-up'!$J:$J,0))</f>
        <v>61</v>
      </c>
      <c r="X27" s="58">
        <f t="shared" si="1"/>
        <v>0</v>
      </c>
      <c r="AB27" s="95" t="str">
        <f t="shared" si="5"/>
        <v>GoldChimet S.p.A.</v>
      </c>
    </row>
    <row r="28" spans="1:28" s="58" customFormat="1" ht="25.5" customHeight="1">
      <c r="A28" s="232" t="s">
        <v>402</v>
      </c>
      <c r="B28" s="224" t="s">
        <v>257</v>
      </c>
      <c r="C28" s="225" t="s">
        <v>403</v>
      </c>
      <c r="D28" s="226"/>
      <c r="E28" s="224" t="s">
        <v>290</v>
      </c>
      <c r="F28" s="224" t="s">
        <v>402</v>
      </c>
      <c r="G28" s="224" t="s">
        <v>271</v>
      </c>
      <c r="H28" s="227" t="s">
        <v>1840</v>
      </c>
      <c r="I28" s="228" t="s">
        <v>404</v>
      </c>
      <c r="J28" s="228" t="s">
        <v>405</v>
      </c>
      <c r="K28" s="229" t="s">
        <v>1841</v>
      </c>
      <c r="L28" s="229" t="s">
        <v>1842</v>
      </c>
      <c r="M28" s="229" t="s">
        <v>1752</v>
      </c>
      <c r="N28" s="229" t="s">
        <v>1843</v>
      </c>
      <c r="O28" s="229" t="s">
        <v>1844</v>
      </c>
      <c r="P28" s="230" t="s">
        <v>239</v>
      </c>
      <c r="Q28" s="231"/>
      <c r="R28" s="224" t="s">
        <v>403</v>
      </c>
      <c r="S28" s="232" t="e">
        <f t="shared" ca="1" si="3"/>
        <v>#REF!</v>
      </c>
      <c r="T28" s="232" t="e">
        <f ca="1">IF(B28="","",IF(ISERROR(MATCH($J28,[2]SorP!$B$1:$B$6230,0)),"",INDIRECT("'SorP'!$A$"&amp;MATCH($J28,[2]SorP!$B$1:$B$6230,0))))</f>
        <v>#REF!</v>
      </c>
      <c r="U28" s="184"/>
      <c r="V28" s="94">
        <f>IF(C28="",NA(),MATCH($B28&amp;$C28,'[2]Smelter Look-up'!$J:$J,0))</f>
        <v>63</v>
      </c>
      <c r="X28" s="58">
        <f t="shared" si="1"/>
        <v>0</v>
      </c>
      <c r="AB28" s="95" t="str">
        <f t="shared" si="5"/>
        <v>GoldChugai Mining</v>
      </c>
    </row>
    <row r="29" spans="1:28" s="58" customFormat="1" ht="25.5" customHeight="1">
      <c r="A29" s="232" t="s">
        <v>406</v>
      </c>
      <c r="B29" s="224" t="s">
        <v>257</v>
      </c>
      <c r="C29" s="225" t="s">
        <v>407</v>
      </c>
      <c r="D29" s="226"/>
      <c r="E29" s="224" t="s">
        <v>408</v>
      </c>
      <c r="F29" s="224" t="s">
        <v>406</v>
      </c>
      <c r="G29" s="224" t="s">
        <v>271</v>
      </c>
      <c r="H29" s="227" t="s">
        <v>1845</v>
      </c>
      <c r="I29" s="228" t="s">
        <v>409</v>
      </c>
      <c r="J29" s="228" t="s">
        <v>410</v>
      </c>
      <c r="K29" s="229" t="s">
        <v>1846</v>
      </c>
      <c r="L29" s="229" t="s">
        <v>1847</v>
      </c>
      <c r="M29" s="229" t="s">
        <v>1848</v>
      </c>
      <c r="N29" s="229" t="s">
        <v>1759</v>
      </c>
      <c r="O29" s="229" t="s">
        <v>1760</v>
      </c>
      <c r="P29" s="230" t="s">
        <v>240</v>
      </c>
      <c r="Q29" s="231"/>
      <c r="R29" s="224" t="s">
        <v>407</v>
      </c>
      <c r="S29" s="232" t="e">
        <f t="shared" ca="1" si="3"/>
        <v>#REF!</v>
      </c>
      <c r="T29" s="232" t="e">
        <f ca="1">IF(B29="","",IF(ISERROR(MATCH($J29,[2]SorP!$B$1:$B$6230,0)),"",INDIRECT("'SorP'!$A$"&amp;MATCH($J29,[2]SorP!$B$1:$B$6230,0))))</f>
        <v>#REF!</v>
      </c>
      <c r="U29" s="184"/>
      <c r="V29" s="94">
        <f>IF(C29="",NA(),MATCH($B29&amp;$C29,'[2]Smelter Look-up'!$J:$J,0))</f>
        <v>67</v>
      </c>
      <c r="X29" s="58">
        <f t="shared" si="1"/>
        <v>0</v>
      </c>
      <c r="AB29" s="95" t="str">
        <f t="shared" si="5"/>
        <v>GoldDODUCO Contacts and Refining GmbH</v>
      </c>
    </row>
    <row r="30" spans="1:28" s="58" customFormat="1" ht="51" customHeight="1">
      <c r="A30" s="232" t="s">
        <v>411</v>
      </c>
      <c r="B30" s="224" t="s">
        <v>257</v>
      </c>
      <c r="C30" s="225" t="s">
        <v>412</v>
      </c>
      <c r="D30" s="226"/>
      <c r="E30" s="224" t="s">
        <v>408</v>
      </c>
      <c r="F30" s="224" t="s">
        <v>411</v>
      </c>
      <c r="G30" s="224" t="s">
        <v>271</v>
      </c>
      <c r="H30" s="227" t="s">
        <v>1849</v>
      </c>
      <c r="I30" s="228" t="s">
        <v>413</v>
      </c>
      <c r="J30" s="228" t="s">
        <v>414</v>
      </c>
      <c r="K30" s="229" t="s">
        <v>1850</v>
      </c>
      <c r="L30" s="229" t="s">
        <v>1851</v>
      </c>
      <c r="M30" s="229" t="s">
        <v>1852</v>
      </c>
      <c r="N30" s="229" t="s">
        <v>1759</v>
      </c>
      <c r="O30" s="229" t="s">
        <v>1760</v>
      </c>
      <c r="P30" s="230" t="s">
        <v>240</v>
      </c>
      <c r="Q30" s="231"/>
      <c r="R30" s="224" t="s">
        <v>412</v>
      </c>
      <c r="S30" s="232" t="e">
        <f t="shared" ca="1" si="3"/>
        <v>#REF!</v>
      </c>
      <c r="T30" s="232" t="e">
        <f ca="1">IF(B30="","",IF(ISERROR(MATCH($J30,[2]SorP!$B$1:$B$6230,0)),"",INDIRECT("'SorP'!$A$"&amp;MATCH($J30,[2]SorP!$B$1:$B$6230,0))))</f>
        <v>#REF!</v>
      </c>
      <c r="U30" s="184"/>
      <c r="V30" s="94">
        <f>IF(C30="",NA(),MATCH($B30&amp;$C30,'[2]Smelter Look-up'!$J:$J,0))</f>
        <v>68</v>
      </c>
      <c r="X30" s="58">
        <f t="shared" si="1"/>
        <v>0</v>
      </c>
      <c r="AB30" s="95" t="str">
        <f t="shared" si="5"/>
        <v>GoldDowa</v>
      </c>
    </row>
    <row r="31" spans="1:28" s="58" customFormat="1" ht="51" customHeight="1">
      <c r="A31" s="232" t="s">
        <v>415</v>
      </c>
      <c r="B31" s="224" t="s">
        <v>257</v>
      </c>
      <c r="C31" s="225" t="s">
        <v>1070</v>
      </c>
      <c r="D31" s="226"/>
      <c r="E31" s="224" t="s">
        <v>290</v>
      </c>
      <c r="F31" s="224" t="s">
        <v>415</v>
      </c>
      <c r="G31" s="224" t="s">
        <v>271</v>
      </c>
      <c r="H31" s="227" t="s">
        <v>1853</v>
      </c>
      <c r="I31" s="228" t="s">
        <v>416</v>
      </c>
      <c r="J31" s="228" t="s">
        <v>417</v>
      </c>
      <c r="K31" s="229" t="s">
        <v>1854</v>
      </c>
      <c r="L31" s="229" t="s">
        <v>1855</v>
      </c>
      <c r="M31" s="229" t="s">
        <v>1752</v>
      </c>
      <c r="N31" s="229" t="s">
        <v>1759</v>
      </c>
      <c r="O31" s="229" t="s">
        <v>1760</v>
      </c>
      <c r="P31" s="230" t="s">
        <v>240</v>
      </c>
      <c r="Q31" s="231"/>
      <c r="R31" s="224" t="s">
        <v>1070</v>
      </c>
      <c r="S31" s="232" t="e">
        <f t="shared" ca="1" si="3"/>
        <v>#REF!</v>
      </c>
      <c r="T31" s="232" t="e">
        <f ca="1">IF(B31="","",IF(ISERROR(MATCH($J31,[2]SorP!$B$1:$B$6230,0)),"",INDIRECT("'SorP'!$A$"&amp;MATCH($J31,[2]SorP!$B$1:$B$6230,0))))</f>
        <v>#REF!</v>
      </c>
      <c r="U31" s="184"/>
      <c r="V31" s="94">
        <f>IF(C31="",NA(),MATCH($B31&amp;$C31,'[2]Smelter Look-up'!$J:$J,0))</f>
        <v>69</v>
      </c>
      <c r="X31" s="58">
        <f t="shared" si="1"/>
        <v>0</v>
      </c>
      <c r="AB31" s="95" t="str">
        <f t="shared" si="5"/>
        <v>GoldDS PRETECH Co., Ltd.</v>
      </c>
    </row>
    <row r="32" spans="1:28" s="58" customFormat="1" ht="63.75" customHeight="1">
      <c r="A32" s="232" t="s">
        <v>1072</v>
      </c>
      <c r="B32" s="224" t="s">
        <v>257</v>
      </c>
      <c r="C32" s="225" t="s">
        <v>1071</v>
      </c>
      <c r="D32" s="226"/>
      <c r="E32" s="224" t="s">
        <v>290</v>
      </c>
      <c r="F32" s="224" t="s">
        <v>1072</v>
      </c>
      <c r="G32" s="224" t="s">
        <v>271</v>
      </c>
      <c r="H32" s="227" t="s">
        <v>1856</v>
      </c>
      <c r="I32" s="228" t="s">
        <v>1073</v>
      </c>
      <c r="J32" s="228" t="s">
        <v>405</v>
      </c>
      <c r="K32" s="229" t="s">
        <v>1854</v>
      </c>
      <c r="L32" s="229" t="s">
        <v>1855</v>
      </c>
      <c r="M32" s="229" t="s">
        <v>1857</v>
      </c>
      <c r="N32" s="229" t="s">
        <v>1759</v>
      </c>
      <c r="O32" s="229" t="s">
        <v>1858</v>
      </c>
      <c r="P32" s="230" t="s">
        <v>240</v>
      </c>
      <c r="Q32" s="231"/>
      <c r="R32" s="224" t="s">
        <v>1071</v>
      </c>
      <c r="S32" s="232" t="e">
        <f t="shared" ca="1" si="3"/>
        <v>#REF!</v>
      </c>
      <c r="T32" s="232" t="e">
        <f ca="1">IF(B32="","",IF(ISERROR(MATCH($J32,[2]SorP!$B$1:$B$6230,0)),"",INDIRECT("'SorP'!$A$"&amp;MATCH($J32,[2]SorP!$B$1:$B$6230,0))))</f>
        <v>#REF!</v>
      </c>
      <c r="U32" s="184"/>
      <c r="V32" s="94">
        <f>IF(C32="",NA(),MATCH($B32&amp;$C32,'[2]Smelter Look-up'!$J:$J,0))</f>
        <v>70</v>
      </c>
      <c r="X32" s="58">
        <f t="shared" si="1"/>
        <v>0</v>
      </c>
      <c r="AB32" s="95" t="str">
        <f t="shared" si="5"/>
        <v>GoldDSC (Do Sung Corporation)</v>
      </c>
    </row>
    <row r="33" spans="1:28" s="58" customFormat="1" ht="76.5" customHeight="1">
      <c r="A33" s="232" t="s">
        <v>1075</v>
      </c>
      <c r="B33" s="224" t="s">
        <v>257</v>
      </c>
      <c r="C33" s="225" t="s">
        <v>1074</v>
      </c>
      <c r="D33" s="226"/>
      <c r="E33" s="224" t="s">
        <v>290</v>
      </c>
      <c r="F33" s="224" t="s">
        <v>1075</v>
      </c>
      <c r="G33" s="224" t="s">
        <v>271</v>
      </c>
      <c r="H33" s="227" t="s">
        <v>1859</v>
      </c>
      <c r="I33" s="228" t="s">
        <v>1076</v>
      </c>
      <c r="J33" s="228" t="s">
        <v>1076</v>
      </c>
      <c r="K33" s="229" t="s">
        <v>1860</v>
      </c>
      <c r="L33" s="229" t="s">
        <v>1861</v>
      </c>
      <c r="M33" s="229" t="s">
        <v>1862</v>
      </c>
      <c r="N33" s="229" t="s">
        <v>1759</v>
      </c>
      <c r="O33" s="229" t="s">
        <v>1858</v>
      </c>
      <c r="P33" s="230" t="s">
        <v>240</v>
      </c>
      <c r="Q33" s="231"/>
      <c r="R33" s="224" t="s">
        <v>1074</v>
      </c>
      <c r="S33" s="232" t="e">
        <f t="shared" ca="1" si="3"/>
        <v>#REF!</v>
      </c>
      <c r="T33" s="232" t="e">
        <f ca="1">IF(B33="","",IF(ISERROR(MATCH($J33,[2]SorP!$B$1:$B$6230,0)),"",INDIRECT("'SorP'!$A$"&amp;MATCH($J33,[2]SorP!$B$1:$B$6230,0))))</f>
        <v>#REF!</v>
      </c>
      <c r="U33" s="184"/>
      <c r="V33" s="94">
        <f>IF(C33="",NA(),MATCH($B33&amp;$C33,'[2]Smelter Look-up'!$J:$J,0))</f>
        <v>71</v>
      </c>
      <c r="X33" s="58">
        <f t="shared" si="1"/>
        <v>0</v>
      </c>
      <c r="AB33" s="95" t="str">
        <f t="shared" si="5"/>
        <v>GoldEco-System Recycling Co., Ltd. East Plant</v>
      </c>
    </row>
    <row r="34" spans="1:28" s="58" customFormat="1" ht="76.5" customHeight="1">
      <c r="A34" s="232" t="s">
        <v>418</v>
      </c>
      <c r="B34" s="224" t="s">
        <v>257</v>
      </c>
      <c r="C34" s="225" t="s">
        <v>419</v>
      </c>
      <c r="D34" s="226"/>
      <c r="E34" s="224" t="s">
        <v>295</v>
      </c>
      <c r="F34" s="224" t="s">
        <v>418</v>
      </c>
      <c r="G34" s="224" t="s">
        <v>271</v>
      </c>
      <c r="H34" s="227" t="s">
        <v>1863</v>
      </c>
      <c r="I34" s="228" t="s">
        <v>296</v>
      </c>
      <c r="J34" s="228" t="s">
        <v>297</v>
      </c>
      <c r="K34" s="229" t="s">
        <v>1864</v>
      </c>
      <c r="L34" s="229" t="s">
        <v>1865</v>
      </c>
      <c r="M34" s="229" t="s">
        <v>1752</v>
      </c>
      <c r="N34" s="229" t="s">
        <v>1866</v>
      </c>
      <c r="O34" s="229" t="s">
        <v>1867</v>
      </c>
      <c r="P34" s="230" t="s">
        <v>239</v>
      </c>
      <c r="Q34" s="231"/>
      <c r="R34" s="224" t="s">
        <v>419</v>
      </c>
      <c r="S34" s="232" t="e">
        <f t="shared" ca="1" si="3"/>
        <v>#REF!</v>
      </c>
      <c r="T34" s="232" t="e">
        <f ca="1">IF(B34="","",IF(ISERROR(MATCH($J34,[2]SorP!$B$1:$B$6230,0)),"",INDIRECT("'SorP'!$A$"&amp;MATCH($J34,[2]SorP!$B$1:$B$6230,0))))</f>
        <v>#REF!</v>
      </c>
      <c r="U34" s="184"/>
      <c r="V34" s="94">
        <f>IF(C34="",NA(),MATCH($B34&amp;$C34,'[2]Smelter Look-up'!$J:$J,0))</f>
        <v>73</v>
      </c>
      <c r="X34" s="58">
        <f t="shared" si="1"/>
        <v>0</v>
      </c>
      <c r="AB34" s="95" t="str">
        <f t="shared" si="5"/>
        <v>GoldEco-System Recycling Co., Ltd. North Plant</v>
      </c>
    </row>
    <row r="35" spans="1:28" s="58" customFormat="1" ht="63.75" customHeight="1">
      <c r="A35" s="232" t="s">
        <v>433</v>
      </c>
      <c r="B35" s="224" t="s">
        <v>257</v>
      </c>
      <c r="C35" s="225" t="s">
        <v>434</v>
      </c>
      <c r="D35" s="226"/>
      <c r="E35" s="224" t="s">
        <v>276</v>
      </c>
      <c r="F35" s="224" t="s">
        <v>433</v>
      </c>
      <c r="G35" s="224" t="s">
        <v>271</v>
      </c>
      <c r="H35" s="227" t="s">
        <v>1868</v>
      </c>
      <c r="I35" s="228" t="s">
        <v>281</v>
      </c>
      <c r="J35" s="228" t="s">
        <v>282</v>
      </c>
      <c r="K35" s="229" t="s">
        <v>1869</v>
      </c>
      <c r="L35" s="229" t="s">
        <v>1870</v>
      </c>
      <c r="M35" s="229" t="s">
        <v>1752</v>
      </c>
      <c r="N35" s="229" t="s">
        <v>1759</v>
      </c>
      <c r="O35" s="229" t="s">
        <v>1760</v>
      </c>
      <c r="P35" s="230" t="s">
        <v>240</v>
      </c>
      <c r="Q35" s="231"/>
      <c r="R35" s="224" t="s">
        <v>434</v>
      </c>
      <c r="S35" s="232" t="e">
        <f t="shared" ca="1" si="3"/>
        <v>#REF!</v>
      </c>
      <c r="T35" s="232" t="e">
        <f ca="1">IF(B35="","",IF(ISERROR(MATCH($J35,[2]SorP!$B$1:$B$6230,0)),"",INDIRECT("'SorP'!$A$"&amp;MATCH($J35,[2]SorP!$B$1:$B$6230,0))))</f>
        <v>#REF!</v>
      </c>
      <c r="U35" s="184"/>
      <c r="V35" s="94">
        <f>IF(C35="",NA(),MATCH($B35&amp;$C35,'[2]Smelter Look-up'!$J:$J,0))</f>
        <v>80</v>
      </c>
      <c r="X35" s="58">
        <f t="shared" si="1"/>
        <v>0</v>
      </c>
      <c r="AB35" s="95" t="str">
        <f t="shared" si="5"/>
        <v>GoldEco-System Recycling Co., Ltd. West Plant</v>
      </c>
    </row>
    <row r="36" spans="1:28" s="58" customFormat="1" ht="63.75" customHeight="1">
      <c r="A36" s="232" t="s">
        <v>435</v>
      </c>
      <c r="B36" s="224" t="s">
        <v>257</v>
      </c>
      <c r="C36" s="225" t="s">
        <v>436</v>
      </c>
      <c r="D36" s="226"/>
      <c r="E36" s="224" t="s">
        <v>391</v>
      </c>
      <c r="F36" s="224" t="s">
        <v>435</v>
      </c>
      <c r="G36" s="224" t="s">
        <v>271</v>
      </c>
      <c r="H36" s="227" t="s">
        <v>1871</v>
      </c>
      <c r="I36" s="228" t="s">
        <v>437</v>
      </c>
      <c r="J36" s="228" t="s">
        <v>438</v>
      </c>
      <c r="K36" s="229" t="s">
        <v>1872</v>
      </c>
      <c r="L36" s="229" t="s">
        <v>1873</v>
      </c>
      <c r="M36" s="229" t="s">
        <v>1874</v>
      </c>
      <c r="N36" s="229" t="s">
        <v>1747</v>
      </c>
      <c r="O36" s="229" t="s">
        <v>1775</v>
      </c>
      <c r="P36" s="230"/>
      <c r="Q36" s="231"/>
      <c r="R36" s="224" t="s">
        <v>436</v>
      </c>
      <c r="S36" s="232" t="e">
        <f t="shared" ca="1" si="3"/>
        <v>#REF!</v>
      </c>
      <c r="T36" s="232" t="e">
        <f ca="1">IF(B36="","",IF(ISERROR(MATCH($J36,[2]SorP!$B$1:$B$6230,0)),"",INDIRECT("'SorP'!$A$"&amp;MATCH($J36,[2]SorP!$B$1:$B$6230,0))))</f>
        <v>#REF!</v>
      </c>
      <c r="U36" s="184"/>
      <c r="V36" s="94">
        <f>IF(C36="",NA(),MATCH($B36&amp;$C36,'[2]Smelter Look-up'!$J:$J,0))</f>
        <v>83</v>
      </c>
      <c r="X36" s="58">
        <f t="shared" si="1"/>
        <v>0</v>
      </c>
      <c r="AB36" s="95" t="str">
        <f t="shared" si="5"/>
        <v>GoldEmirates Gold DMCC</v>
      </c>
    </row>
    <row r="37" spans="1:28" s="58" customFormat="1" ht="63.75" customHeight="1">
      <c r="A37" s="232" t="s">
        <v>455</v>
      </c>
      <c r="B37" s="224" t="s">
        <v>257</v>
      </c>
      <c r="C37" s="225" t="s">
        <v>456</v>
      </c>
      <c r="D37" s="226"/>
      <c r="E37" s="224" t="s">
        <v>300</v>
      </c>
      <c r="F37" s="224" t="s">
        <v>455</v>
      </c>
      <c r="G37" s="224" t="s">
        <v>271</v>
      </c>
      <c r="H37" s="227" t="s">
        <v>1875</v>
      </c>
      <c r="I37" s="228" t="s">
        <v>301</v>
      </c>
      <c r="J37" s="228" t="s">
        <v>302</v>
      </c>
      <c r="K37" s="229" t="s">
        <v>1876</v>
      </c>
      <c r="L37" s="229" t="s">
        <v>1877</v>
      </c>
      <c r="M37" s="229" t="s">
        <v>1774</v>
      </c>
      <c r="N37" s="229" t="s">
        <v>1753</v>
      </c>
      <c r="O37" s="229" t="s">
        <v>1775</v>
      </c>
      <c r="P37" s="230" t="s">
        <v>239</v>
      </c>
      <c r="Q37" s="231"/>
      <c r="R37" s="224" t="s">
        <v>456</v>
      </c>
      <c r="S37" s="232" t="e">
        <f t="shared" ca="1" si="3"/>
        <v>#REF!</v>
      </c>
      <c r="T37" s="232" t="e">
        <f ca="1">IF(B37="","",IF(ISERROR(MATCH($J37,[2]SorP!$B$1:$B$6230,0)),"",INDIRECT("'SorP'!$A$"&amp;MATCH($J37,[2]SorP!$B$1:$B$6230,0))))</f>
        <v>#REF!</v>
      </c>
      <c r="U37" s="184"/>
      <c r="V37" s="94">
        <f>IF(C37="",NA(),MATCH($B37&amp;$C37,'[2]Smelter Look-up'!$J:$J,0))</f>
        <v>92</v>
      </c>
      <c r="X37" s="58">
        <f t="shared" si="1"/>
        <v>0</v>
      </c>
      <c r="AB37" s="95" t="str">
        <f t="shared" si="5"/>
        <v>GoldGeib Refining Corporation</v>
      </c>
    </row>
    <row r="38" spans="1:28" s="58" customFormat="1" ht="51" customHeight="1">
      <c r="A38" s="232" t="s">
        <v>457</v>
      </c>
      <c r="B38" s="224" t="s">
        <v>257</v>
      </c>
      <c r="C38" s="225" t="s">
        <v>458</v>
      </c>
      <c r="D38" s="226"/>
      <c r="E38" s="224" t="s">
        <v>391</v>
      </c>
      <c r="F38" s="224" t="s">
        <v>457</v>
      </c>
      <c r="G38" s="224" t="s">
        <v>271</v>
      </c>
      <c r="H38" s="227" t="s">
        <v>1878</v>
      </c>
      <c r="I38" s="228" t="s">
        <v>459</v>
      </c>
      <c r="J38" s="228" t="s">
        <v>460</v>
      </c>
      <c r="K38" s="229" t="s">
        <v>1879</v>
      </c>
      <c r="L38" s="229" t="s">
        <v>1880</v>
      </c>
      <c r="M38" s="229" t="s">
        <v>1881</v>
      </c>
      <c r="N38" s="229" t="s">
        <v>1882</v>
      </c>
      <c r="O38" s="229" t="s">
        <v>1883</v>
      </c>
      <c r="P38" s="230" t="s">
        <v>239</v>
      </c>
      <c r="Q38" s="231"/>
      <c r="R38" s="224" t="s">
        <v>458</v>
      </c>
      <c r="S38" s="232" t="e">
        <f t="shared" ref="S38:S68" ca="1" si="6">IF(B38="","",IF(ISERROR(MATCH($E38,CL,0)),"Unknown",INDIRECT("'C'!$A$"&amp;MATCH($E38,CL,0)+1)))</f>
        <v>#REF!</v>
      </c>
      <c r="T38" s="232" t="e">
        <f ca="1">IF(B38="","",IF(ISERROR(MATCH($J38,[2]SorP!$B$1:$B$6230,0)),"",INDIRECT("'SorP'!$A$"&amp;MATCH($J38,[2]SorP!$B$1:$B$6230,0))))</f>
        <v>#REF!</v>
      </c>
      <c r="U38" s="184"/>
      <c r="V38" s="94">
        <f>IF(C38="",NA(),MATCH($B38&amp;$C38,'[2]Smelter Look-up'!$J:$J,0))</f>
        <v>97</v>
      </c>
      <c r="X38" s="58">
        <f t="shared" si="1"/>
        <v>0</v>
      </c>
      <c r="AB38" s="95" t="str">
        <f t="shared" si="5"/>
        <v>GoldGold Refinery of Zijin Mining Group Co., Ltd.</v>
      </c>
    </row>
    <row r="39" spans="1:28" s="58" customFormat="1" ht="25.5" customHeight="1">
      <c r="A39" s="232" t="s">
        <v>475</v>
      </c>
      <c r="B39" s="224" t="s">
        <v>257</v>
      </c>
      <c r="C39" s="225" t="s">
        <v>476</v>
      </c>
      <c r="D39" s="226"/>
      <c r="E39" s="224" t="s">
        <v>391</v>
      </c>
      <c r="F39" s="224" t="s">
        <v>475</v>
      </c>
      <c r="G39" s="224" t="s">
        <v>271</v>
      </c>
      <c r="H39" s="227" t="s">
        <v>1884</v>
      </c>
      <c r="I39" s="228" t="s">
        <v>477</v>
      </c>
      <c r="J39" s="228" t="s">
        <v>478</v>
      </c>
      <c r="K39" s="229" t="s">
        <v>242</v>
      </c>
      <c r="L39" s="229" t="s">
        <v>1885</v>
      </c>
      <c r="M39" s="229" t="s">
        <v>1886</v>
      </c>
      <c r="N39" s="229" t="s">
        <v>1747</v>
      </c>
      <c r="O39" s="229" t="s">
        <v>1775</v>
      </c>
      <c r="P39" s="230"/>
      <c r="Q39" s="231"/>
      <c r="R39" s="224" t="s">
        <v>476</v>
      </c>
      <c r="S39" s="232" t="e">
        <f t="shared" ca="1" si="6"/>
        <v>#REF!</v>
      </c>
      <c r="T39" s="232" t="e">
        <f ca="1">IF(B39="","",IF(ISERROR(MATCH($J39,[2]SorP!$B$1:$B$6230,0)),"",INDIRECT("'SorP'!$A$"&amp;MATCH($J39,[2]SorP!$B$1:$B$6230,0))))</f>
        <v>#REF!</v>
      </c>
      <c r="U39" s="184"/>
      <c r="V39" s="94">
        <f>IF(C39="",NA(),MATCH($B39&amp;$C39,'[2]Smelter Look-up'!$J:$J,0))</f>
        <v>105</v>
      </c>
      <c r="X39" s="58">
        <f t="shared" si="1"/>
        <v>0</v>
      </c>
      <c r="AB39" s="95" t="str">
        <f t="shared" si="5"/>
        <v>GoldHeimerle + Meule GmbH</v>
      </c>
    </row>
    <row r="40" spans="1:28" s="58" customFormat="1" ht="63.75" customHeight="1">
      <c r="A40" s="232" t="s">
        <v>481</v>
      </c>
      <c r="B40" s="224" t="s">
        <v>257</v>
      </c>
      <c r="C40" s="225" t="s">
        <v>482</v>
      </c>
      <c r="D40" s="226"/>
      <c r="E40" s="224" t="s">
        <v>290</v>
      </c>
      <c r="F40" s="224" t="s">
        <v>481</v>
      </c>
      <c r="G40" s="224" t="s">
        <v>271</v>
      </c>
      <c r="H40" s="227" t="s">
        <v>1887</v>
      </c>
      <c r="I40" s="228" t="s">
        <v>483</v>
      </c>
      <c r="J40" s="228" t="s">
        <v>417</v>
      </c>
      <c r="K40" s="229" t="s">
        <v>1888</v>
      </c>
      <c r="L40" s="229" t="s">
        <v>1889</v>
      </c>
      <c r="M40" s="229" t="s">
        <v>1890</v>
      </c>
      <c r="N40" s="229" t="s">
        <v>1697</v>
      </c>
      <c r="O40" s="229" t="s">
        <v>1891</v>
      </c>
      <c r="P40" s="230" t="s">
        <v>240</v>
      </c>
      <c r="Q40" s="231"/>
      <c r="R40" s="224" t="s">
        <v>482</v>
      </c>
      <c r="S40" s="232" t="e">
        <f t="shared" ca="1" si="6"/>
        <v>#REF!</v>
      </c>
      <c r="T40" s="232" t="e">
        <f ca="1">IF(B40="","",IF(ISERROR(MATCH($J40,[2]SorP!$B$1:$B$6230,0)),"",INDIRECT("'SorP'!$A$"&amp;MATCH($J40,[2]SorP!$B$1:$B$6230,0))))</f>
        <v>#REF!</v>
      </c>
      <c r="U40" s="184"/>
      <c r="V40" s="94">
        <f>IF(C40="",NA(),MATCH($B40&amp;$C40,'[2]Smelter Look-up'!$J:$J,0))</f>
        <v>107</v>
      </c>
      <c r="X40" s="58">
        <f t="shared" si="1"/>
        <v>0</v>
      </c>
      <c r="AB40" s="95" t="str">
        <f t="shared" si="5"/>
        <v>GoldHeraeus Metals Hong Kong Ltd.</v>
      </c>
    </row>
    <row r="41" spans="1:28" s="58" customFormat="1" ht="25.5" customHeight="1">
      <c r="A41" s="232" t="s">
        <v>484</v>
      </c>
      <c r="B41" s="224" t="s">
        <v>257</v>
      </c>
      <c r="C41" s="225" t="s">
        <v>485</v>
      </c>
      <c r="D41" s="226"/>
      <c r="E41" s="224" t="s">
        <v>337</v>
      </c>
      <c r="F41" s="224" t="s">
        <v>484</v>
      </c>
      <c r="G41" s="224" t="s">
        <v>271</v>
      </c>
      <c r="H41" s="227" t="s">
        <v>1892</v>
      </c>
      <c r="I41" s="228" t="s">
        <v>486</v>
      </c>
      <c r="J41" s="228" t="s">
        <v>339</v>
      </c>
      <c r="K41" s="229" t="s">
        <v>1893</v>
      </c>
      <c r="L41" s="229" t="s">
        <v>1894</v>
      </c>
      <c r="M41" s="229" t="s">
        <v>1895</v>
      </c>
      <c r="N41" s="229" t="s">
        <v>1747</v>
      </c>
      <c r="O41" s="229" t="s">
        <v>1780</v>
      </c>
      <c r="P41" s="230"/>
      <c r="Q41" s="231"/>
      <c r="R41" s="224" t="s">
        <v>485</v>
      </c>
      <c r="S41" s="232" t="e">
        <f t="shared" ca="1" si="6"/>
        <v>#REF!</v>
      </c>
      <c r="T41" s="232" t="e">
        <f ca="1">IF(B41="","",IF(ISERROR(MATCH($J41,[2]SorP!$B$1:$B$6230,0)),"",INDIRECT("'SorP'!$A$"&amp;MATCH($J41,[2]SorP!$B$1:$B$6230,0))))</f>
        <v>#REF!</v>
      </c>
      <c r="U41" s="184"/>
      <c r="V41" s="94">
        <f>IF(C41="",NA(),MATCH($B41&amp;$C41,'[2]Smelter Look-up'!$J:$J,0))</f>
        <v>108</v>
      </c>
      <c r="X41" s="58">
        <f t="shared" si="1"/>
        <v>0</v>
      </c>
      <c r="AB41" s="95" t="str">
        <f t="shared" si="5"/>
        <v>GoldInner Mongolia Qiankun Gold and Silver Refinery Share Co., Ltd.</v>
      </c>
    </row>
    <row r="42" spans="1:28" s="58" customFormat="1" ht="51" customHeight="1">
      <c r="A42" s="232" t="s">
        <v>487</v>
      </c>
      <c r="B42" s="224" t="s">
        <v>257</v>
      </c>
      <c r="C42" s="225" t="s">
        <v>488</v>
      </c>
      <c r="D42" s="226"/>
      <c r="E42" s="224" t="s">
        <v>270</v>
      </c>
      <c r="F42" s="224" t="s">
        <v>487</v>
      </c>
      <c r="G42" s="224" t="s">
        <v>271</v>
      </c>
      <c r="H42" s="227" t="s">
        <v>1896</v>
      </c>
      <c r="I42" s="228" t="s">
        <v>384</v>
      </c>
      <c r="J42" s="228" t="s">
        <v>385</v>
      </c>
      <c r="K42" s="229" t="s">
        <v>1897</v>
      </c>
      <c r="L42" s="229" t="s">
        <v>1898</v>
      </c>
      <c r="M42" s="229" t="s">
        <v>1899</v>
      </c>
      <c r="N42" s="229" t="s">
        <v>1747</v>
      </c>
      <c r="O42" s="229" t="s">
        <v>1821</v>
      </c>
      <c r="P42" s="230"/>
      <c r="Q42" s="231"/>
      <c r="R42" s="224" t="s">
        <v>488</v>
      </c>
      <c r="S42" s="232" t="e">
        <f t="shared" ca="1" si="6"/>
        <v>#REF!</v>
      </c>
      <c r="T42" s="232" t="e">
        <f ca="1">IF(B42="","",IF(ISERROR(MATCH($J42,[2]SorP!$B$1:$B$6230,0)),"",INDIRECT("'SorP'!$A$"&amp;MATCH($J42,[2]SorP!$B$1:$B$6230,0))))</f>
        <v>#REF!</v>
      </c>
      <c r="U42" s="184"/>
      <c r="V42" s="94">
        <f>IF(C42="",NA(),MATCH($B42&amp;$C42,'[2]Smelter Look-up'!$J:$J,0))</f>
        <v>109</v>
      </c>
      <c r="X42" s="58">
        <f t="shared" si="1"/>
        <v>0</v>
      </c>
      <c r="AB42" s="95" t="str">
        <f t="shared" si="5"/>
        <v>GoldIshifuku Metal Industry Co., Ltd.</v>
      </c>
    </row>
    <row r="43" spans="1:28" s="58" customFormat="1" ht="25.5" customHeight="1">
      <c r="A43" s="232" t="s">
        <v>489</v>
      </c>
      <c r="B43" s="224" t="s">
        <v>257</v>
      </c>
      <c r="C43" s="225" t="s">
        <v>490</v>
      </c>
      <c r="D43" s="226"/>
      <c r="E43" s="224" t="s">
        <v>290</v>
      </c>
      <c r="F43" s="224" t="s">
        <v>489</v>
      </c>
      <c r="G43" s="224" t="s">
        <v>271</v>
      </c>
      <c r="H43" s="227" t="s">
        <v>1900</v>
      </c>
      <c r="I43" s="228" t="s">
        <v>491</v>
      </c>
      <c r="J43" s="228" t="s">
        <v>491</v>
      </c>
      <c r="K43" s="229" t="s">
        <v>242</v>
      </c>
      <c r="L43" s="229" t="s">
        <v>1901</v>
      </c>
      <c r="M43" s="229" t="s">
        <v>1902</v>
      </c>
      <c r="N43" s="229" t="s">
        <v>1747</v>
      </c>
      <c r="O43" s="229" t="s">
        <v>1775</v>
      </c>
      <c r="P43" s="230"/>
      <c r="Q43" s="231"/>
      <c r="R43" s="224" t="s">
        <v>490</v>
      </c>
      <c r="S43" s="232" t="e">
        <f t="shared" ca="1" si="6"/>
        <v>#REF!</v>
      </c>
      <c r="T43" s="232" t="e">
        <f ca="1">IF(B43="","",IF(ISERROR(MATCH($J43,[2]SorP!$B$1:$B$6230,0)),"",INDIRECT("'SorP'!$A$"&amp;MATCH($J43,[2]SorP!$B$1:$B$6230,0))))</f>
        <v>#REF!</v>
      </c>
      <c r="U43" s="184"/>
      <c r="V43" s="94">
        <f>IF(C43="",NA(),MATCH($B43&amp;$C43,'[2]Smelter Look-up'!$J:$J,0))</f>
        <v>111</v>
      </c>
      <c r="X43" s="58">
        <f t="shared" si="1"/>
        <v>0</v>
      </c>
      <c r="AB43" s="95" t="str">
        <f t="shared" si="5"/>
        <v>GoldIstanbul Gold Refinery</v>
      </c>
    </row>
    <row r="44" spans="1:28" s="58" customFormat="1" ht="25.5" customHeight="1">
      <c r="A44" s="232" t="s">
        <v>492</v>
      </c>
      <c r="B44" s="224" t="s">
        <v>257</v>
      </c>
      <c r="C44" s="225" t="s">
        <v>493</v>
      </c>
      <c r="D44" s="226"/>
      <c r="E44" s="224" t="s">
        <v>391</v>
      </c>
      <c r="F44" s="224" t="s">
        <v>492</v>
      </c>
      <c r="G44" s="224" t="s">
        <v>271</v>
      </c>
      <c r="H44" s="227" t="s">
        <v>1903</v>
      </c>
      <c r="I44" s="228" t="s">
        <v>494</v>
      </c>
      <c r="J44" s="228" t="s">
        <v>495</v>
      </c>
      <c r="K44" s="229" t="s">
        <v>1904</v>
      </c>
      <c r="L44" s="229" t="s">
        <v>1905</v>
      </c>
      <c r="M44" s="229" t="s">
        <v>1902</v>
      </c>
      <c r="N44" s="229" t="s">
        <v>1747</v>
      </c>
      <c r="O44" s="229" t="s">
        <v>1775</v>
      </c>
      <c r="P44" s="230"/>
      <c r="Q44" s="231"/>
      <c r="R44" s="224" t="s">
        <v>493</v>
      </c>
      <c r="S44" s="232" t="e">
        <f t="shared" ca="1" si="6"/>
        <v>#REF!</v>
      </c>
      <c r="T44" s="232" t="e">
        <f ca="1">IF(B44="","",IF(ISERROR(MATCH($J44,[2]SorP!$B$1:$B$6230,0)),"",INDIRECT("'SorP'!$A$"&amp;MATCH($J44,[2]SorP!$B$1:$B$6230,0))))</f>
        <v>#REF!</v>
      </c>
      <c r="U44" s="184"/>
      <c r="V44" s="94">
        <f>IF(C44="",NA(),MATCH($B44&amp;$C44,'[2]Smelter Look-up'!$J:$J,0))</f>
        <v>113</v>
      </c>
      <c r="X44" s="58">
        <f t="shared" si="1"/>
        <v>0</v>
      </c>
      <c r="AB44" s="95" t="str">
        <f t="shared" si="5"/>
        <v>GoldItalpreziosi</v>
      </c>
    </row>
    <row r="45" spans="1:28" s="58" customFormat="1" ht="76.5" customHeight="1">
      <c r="A45" s="232" t="s">
        <v>501</v>
      </c>
      <c r="B45" s="224" t="s">
        <v>257</v>
      </c>
      <c r="C45" s="225" t="s">
        <v>502</v>
      </c>
      <c r="D45" s="226"/>
      <c r="E45" s="224" t="s">
        <v>498</v>
      </c>
      <c r="F45" s="224" t="s">
        <v>501</v>
      </c>
      <c r="G45" s="224" t="s">
        <v>271</v>
      </c>
      <c r="H45" s="227" t="s">
        <v>1906</v>
      </c>
      <c r="I45" s="228" t="s">
        <v>499</v>
      </c>
      <c r="J45" s="228" t="s">
        <v>500</v>
      </c>
      <c r="K45" s="229" t="s">
        <v>242</v>
      </c>
      <c r="L45" s="229" t="s">
        <v>1907</v>
      </c>
      <c r="M45" s="229"/>
      <c r="N45" s="229" t="s">
        <v>1747</v>
      </c>
      <c r="O45" s="229" t="s">
        <v>1775</v>
      </c>
      <c r="P45" s="230"/>
      <c r="Q45" s="231"/>
      <c r="R45" s="224" t="s">
        <v>502</v>
      </c>
      <c r="S45" s="232" t="e">
        <f t="shared" ca="1" si="6"/>
        <v>#REF!</v>
      </c>
      <c r="T45" s="232" t="e">
        <f ca="1">IF(B45="","",IF(ISERROR(MATCH($J45,[2]SorP!$B$1:$B$6230,0)),"",INDIRECT("'SorP'!$A$"&amp;MATCH($J45,[2]SorP!$B$1:$B$6230,0))))</f>
        <v>#REF!</v>
      </c>
      <c r="U45" s="184"/>
      <c r="V45" s="94">
        <f>IF(C45="",NA(),MATCH($B45&amp;$C45,'[2]Smelter Look-up'!$J:$J,0))</f>
        <v>119</v>
      </c>
      <c r="X45" s="58">
        <f t="shared" si="1"/>
        <v>0</v>
      </c>
      <c r="AB45" s="95" t="str">
        <f t="shared" si="5"/>
        <v>GoldJapan Mint</v>
      </c>
    </row>
    <row r="46" spans="1:28" s="58" customFormat="1" ht="25.5" customHeight="1">
      <c r="A46" s="232" t="s">
        <v>503</v>
      </c>
      <c r="B46" s="224" t="s">
        <v>257</v>
      </c>
      <c r="C46" s="225" t="s">
        <v>504</v>
      </c>
      <c r="D46" s="226"/>
      <c r="E46" s="224" t="s">
        <v>290</v>
      </c>
      <c r="F46" s="224" t="s">
        <v>503</v>
      </c>
      <c r="G46" s="224" t="s">
        <v>271</v>
      </c>
      <c r="H46" s="227" t="s">
        <v>1908</v>
      </c>
      <c r="I46" s="228" t="s">
        <v>505</v>
      </c>
      <c r="J46" s="228" t="s">
        <v>506</v>
      </c>
      <c r="K46" s="229" t="s">
        <v>1909</v>
      </c>
      <c r="L46" s="229" t="s">
        <v>1910</v>
      </c>
      <c r="M46" s="229" t="s">
        <v>1902</v>
      </c>
      <c r="N46" s="229" t="s">
        <v>1911</v>
      </c>
      <c r="O46" s="229" t="s">
        <v>1912</v>
      </c>
      <c r="P46" s="230" t="s">
        <v>239</v>
      </c>
      <c r="Q46" s="231"/>
      <c r="R46" s="224" t="s">
        <v>504</v>
      </c>
      <c r="S46" s="232" t="e">
        <f t="shared" ca="1" si="6"/>
        <v>#REF!</v>
      </c>
      <c r="T46" s="232" t="e">
        <f ca="1">IF(B46="","",IF(ISERROR(MATCH($J46,[2]SorP!$B$1:$B$6230,0)),"",INDIRECT("'SorP'!$A$"&amp;MATCH($J46,[2]SorP!$B$1:$B$6230,0))))</f>
        <v>#REF!</v>
      </c>
      <c r="U46" s="184"/>
      <c r="V46" s="94">
        <f>IF(C46="",NA(),MATCH($B46&amp;$C46,'[2]Smelter Look-up'!$J:$J,0))</f>
        <v>120</v>
      </c>
      <c r="X46" s="58">
        <f t="shared" si="1"/>
        <v>0</v>
      </c>
      <c r="AB46" s="95" t="str">
        <f t="shared" si="5"/>
        <v>GoldJiangxi Copper Co., Ltd.</v>
      </c>
    </row>
    <row r="47" spans="1:28" s="58" customFormat="1" ht="25.5" customHeight="1">
      <c r="A47" s="232" t="s">
        <v>514</v>
      </c>
      <c r="B47" s="224" t="s">
        <v>257</v>
      </c>
      <c r="C47" s="225" t="s">
        <v>515</v>
      </c>
      <c r="D47" s="226"/>
      <c r="E47" s="224" t="s">
        <v>511</v>
      </c>
      <c r="F47" s="224" t="s">
        <v>514</v>
      </c>
      <c r="G47" s="224" t="s">
        <v>271</v>
      </c>
      <c r="H47" s="227" t="s">
        <v>1913</v>
      </c>
      <c r="I47" s="228" t="s">
        <v>516</v>
      </c>
      <c r="J47" s="228" t="s">
        <v>513</v>
      </c>
      <c r="K47" s="229" t="s">
        <v>242</v>
      </c>
      <c r="L47" s="229" t="s">
        <v>1914</v>
      </c>
      <c r="M47" s="229"/>
      <c r="N47" s="229" t="s">
        <v>1747</v>
      </c>
      <c r="O47" s="229" t="s">
        <v>1775</v>
      </c>
      <c r="P47" s="230"/>
      <c r="Q47" s="231"/>
      <c r="R47" s="224" t="s">
        <v>515</v>
      </c>
      <c r="S47" s="232" t="e">
        <f t="shared" ca="1" si="6"/>
        <v>#REF!</v>
      </c>
      <c r="T47" s="232" t="e">
        <f ca="1">IF(B47="","",IF(ISERROR(MATCH($J47,[2]SorP!$B$1:$B$6230,0)),"",INDIRECT("'SorP'!$A$"&amp;MATCH($J47,[2]SorP!$B$1:$B$6230,0))))</f>
        <v>#REF!</v>
      </c>
      <c r="U47" s="184"/>
      <c r="V47" s="94">
        <f>IF(C47="",NA(),MATCH($B47&amp;$C47,'[2]Smelter Look-up'!$J:$J,0))</f>
        <v>123</v>
      </c>
      <c r="X47" s="58">
        <f t="shared" si="1"/>
        <v>0</v>
      </c>
      <c r="AB47" s="95" t="str">
        <f t="shared" si="5"/>
        <v>GoldJSC Uralelectromed</v>
      </c>
    </row>
    <row r="48" spans="1:28" s="58" customFormat="1" ht="51" customHeight="1">
      <c r="A48" s="232" t="s">
        <v>517</v>
      </c>
      <c r="B48" s="224" t="s">
        <v>257</v>
      </c>
      <c r="C48" s="225" t="s">
        <v>518</v>
      </c>
      <c r="D48" s="226"/>
      <c r="E48" s="224" t="s">
        <v>276</v>
      </c>
      <c r="F48" s="224" t="s">
        <v>517</v>
      </c>
      <c r="G48" s="224" t="s">
        <v>271</v>
      </c>
      <c r="H48" s="227" t="s">
        <v>1915</v>
      </c>
      <c r="I48" s="228" t="s">
        <v>519</v>
      </c>
      <c r="J48" s="228" t="s">
        <v>330</v>
      </c>
      <c r="K48" s="229" t="s">
        <v>1916</v>
      </c>
      <c r="L48" s="229" t="s">
        <v>1917</v>
      </c>
      <c r="M48" s="229" t="s">
        <v>1918</v>
      </c>
      <c r="N48" s="229" t="s">
        <v>1747</v>
      </c>
      <c r="O48" s="229" t="s">
        <v>1775</v>
      </c>
      <c r="P48" s="230"/>
      <c r="Q48" s="231"/>
      <c r="R48" s="224" t="s">
        <v>518</v>
      </c>
      <c r="S48" s="232" t="e">
        <f t="shared" ca="1" si="6"/>
        <v>#REF!</v>
      </c>
      <c r="T48" s="232" t="e">
        <f ca="1">IF(B48="","",IF(ISERROR(MATCH($J48,[2]SorP!$B$1:$B$6230,0)),"",INDIRECT("'SorP'!$A$"&amp;MATCH($J48,[2]SorP!$B$1:$B$6230,0))))</f>
        <v>#REF!</v>
      </c>
      <c r="U48" s="184"/>
      <c r="V48" s="94">
        <f>IF(C48="",NA(),MATCH($B48&amp;$C48,'[2]Smelter Look-up'!$J:$J,0))</f>
        <v>124</v>
      </c>
      <c r="X48" s="58">
        <f t="shared" si="1"/>
        <v>0</v>
      </c>
      <c r="AB48" s="95" t="str">
        <f t="shared" si="5"/>
        <v>GoldJX Nippon Mining &amp; Metals Co., Ltd.</v>
      </c>
    </row>
    <row r="49" spans="1:28" s="58" customFormat="1" ht="25.5" customHeight="1">
      <c r="A49" s="232" t="s">
        <v>520</v>
      </c>
      <c r="B49" s="224" t="s">
        <v>257</v>
      </c>
      <c r="C49" s="225" t="s">
        <v>521</v>
      </c>
      <c r="D49" s="226"/>
      <c r="E49" s="224" t="s">
        <v>522</v>
      </c>
      <c r="F49" s="224" t="s">
        <v>520</v>
      </c>
      <c r="G49" s="224" t="s">
        <v>271</v>
      </c>
      <c r="H49" s="227" t="s">
        <v>1919</v>
      </c>
      <c r="I49" s="228" t="s">
        <v>523</v>
      </c>
      <c r="J49" s="228" t="s">
        <v>524</v>
      </c>
      <c r="K49" s="229" t="s">
        <v>1920</v>
      </c>
      <c r="L49" s="229" t="s">
        <v>1921</v>
      </c>
      <c r="M49" s="229"/>
      <c r="N49" s="229" t="s">
        <v>1747</v>
      </c>
      <c r="O49" s="229" t="s">
        <v>1775</v>
      </c>
      <c r="P49" s="230"/>
      <c r="Q49" s="231"/>
      <c r="R49" s="224" t="s">
        <v>521</v>
      </c>
      <c r="S49" s="232" t="e">
        <f t="shared" ca="1" si="6"/>
        <v>#REF!</v>
      </c>
      <c r="T49" s="232" t="e">
        <f ca="1">IF(B49="","",IF(ISERROR(MATCH($J49,[2]SorP!$B$1:$B$6230,0)),"",INDIRECT("'SorP'!$A$"&amp;MATCH($J49,[2]SorP!$B$1:$B$6230,0))))</f>
        <v>#REF!</v>
      </c>
      <c r="U49" s="184"/>
      <c r="V49" s="94">
        <f>IF(C49="",NA(),MATCH($B49&amp;$C49,'[2]Smelter Look-up'!$J:$J,0))</f>
        <v>126</v>
      </c>
      <c r="X49" s="58">
        <f t="shared" si="1"/>
        <v>0</v>
      </c>
      <c r="AB49" s="95" t="str">
        <f t="shared" si="5"/>
        <v>GoldKazzinc</v>
      </c>
    </row>
    <row r="50" spans="1:28" s="58" customFormat="1" ht="63.75" customHeight="1">
      <c r="A50" s="232" t="s">
        <v>525</v>
      </c>
      <c r="B50" s="224" t="s">
        <v>257</v>
      </c>
      <c r="C50" s="225" t="s">
        <v>526</v>
      </c>
      <c r="D50" s="226"/>
      <c r="E50" s="224" t="s">
        <v>290</v>
      </c>
      <c r="F50" s="224" t="s">
        <v>525</v>
      </c>
      <c r="G50" s="224" t="s">
        <v>271</v>
      </c>
      <c r="H50" s="227" t="s">
        <v>1922</v>
      </c>
      <c r="I50" s="228" t="s">
        <v>527</v>
      </c>
      <c r="J50" s="228" t="s">
        <v>417</v>
      </c>
      <c r="K50" s="229" t="s">
        <v>1923</v>
      </c>
      <c r="L50" s="229" t="s">
        <v>1924</v>
      </c>
      <c r="M50" s="229" t="s">
        <v>1752</v>
      </c>
      <c r="N50" s="229" t="s">
        <v>1753</v>
      </c>
      <c r="O50" s="229" t="s">
        <v>1925</v>
      </c>
      <c r="P50" s="230" t="s">
        <v>239</v>
      </c>
      <c r="Q50" s="231"/>
      <c r="R50" s="224" t="s">
        <v>526</v>
      </c>
      <c r="S50" s="232" t="e">
        <f t="shared" ca="1" si="6"/>
        <v>#REF!</v>
      </c>
      <c r="T50" s="232" t="e">
        <f ca="1">IF(B50="","",IF(ISERROR(MATCH($J50,[2]SorP!$B$1:$B$6230,0)),"",INDIRECT("'SorP'!$A$"&amp;MATCH($J50,[2]SorP!$B$1:$B$6230,0))))</f>
        <v>#REF!</v>
      </c>
      <c r="U50" s="184"/>
      <c r="V50" s="94">
        <f>IF(C50="",NA(),MATCH($B50&amp;$C50,'[2]Smelter Look-up'!$J:$J,0))</f>
        <v>128</v>
      </c>
      <c r="X50" s="58">
        <f t="shared" si="1"/>
        <v>0</v>
      </c>
      <c r="AB50" s="95" t="str">
        <f t="shared" si="5"/>
        <v>GoldKennecott Utah Copper LLC</v>
      </c>
    </row>
    <row r="51" spans="1:28" s="58" customFormat="1" ht="51">
      <c r="A51" s="232" t="s">
        <v>528</v>
      </c>
      <c r="B51" s="224" t="s">
        <v>257</v>
      </c>
      <c r="C51" s="225" t="s">
        <v>529</v>
      </c>
      <c r="D51" s="226"/>
      <c r="E51" s="224" t="s">
        <v>408</v>
      </c>
      <c r="F51" s="224" t="s">
        <v>528</v>
      </c>
      <c r="G51" s="224" t="s">
        <v>271</v>
      </c>
      <c r="H51" s="227" t="s">
        <v>1926</v>
      </c>
      <c r="I51" s="228" t="s">
        <v>530</v>
      </c>
      <c r="J51" s="228" t="s">
        <v>531</v>
      </c>
      <c r="K51" s="229" t="s">
        <v>1927</v>
      </c>
      <c r="L51" s="229" t="s">
        <v>1928</v>
      </c>
      <c r="M51" s="229" t="s">
        <v>1752</v>
      </c>
      <c r="N51" s="229" t="s">
        <v>1747</v>
      </c>
      <c r="O51" s="229" t="s">
        <v>1929</v>
      </c>
      <c r="P51" s="230" t="s">
        <v>239</v>
      </c>
      <c r="Q51" s="231"/>
      <c r="R51" s="224" t="s">
        <v>529</v>
      </c>
      <c r="S51" s="232" t="e">
        <f t="shared" ca="1" si="6"/>
        <v>#REF!</v>
      </c>
      <c r="T51" s="232" t="e">
        <f ca="1">IF(B51="","",IF(ISERROR(MATCH($J51,[2]SorP!$B$1:$B$6230,0)),"",INDIRECT("'SorP'!$A$"&amp;MATCH($J51,[2]SorP!$B$1:$B$6230,0))))</f>
        <v>#REF!</v>
      </c>
      <c r="U51" s="184"/>
      <c r="V51" s="94">
        <f>IF(C51="",NA(),MATCH($B51&amp;$C51,'[2]Smelter Look-up'!$J:$J,0))</f>
        <v>131</v>
      </c>
      <c r="X51" s="58">
        <f t="shared" si="1"/>
        <v>0</v>
      </c>
      <c r="AB51" s="95" t="str">
        <f t="shared" ref="AB51:AB114" si="7">B51&amp;C51</f>
        <v>GoldKorea Zinc Co., Ltd.</v>
      </c>
    </row>
    <row r="52" spans="1:28" s="58" customFormat="1" ht="60">
      <c r="A52" s="232" t="s">
        <v>532</v>
      </c>
      <c r="B52" s="224" t="s">
        <v>257</v>
      </c>
      <c r="C52" s="225" t="s">
        <v>533</v>
      </c>
      <c r="D52" s="226"/>
      <c r="E52" s="224" t="s">
        <v>534</v>
      </c>
      <c r="F52" s="224" t="s">
        <v>532</v>
      </c>
      <c r="G52" s="224" t="s">
        <v>271</v>
      </c>
      <c r="H52" s="227" t="s">
        <v>1930</v>
      </c>
      <c r="I52" s="228" t="s">
        <v>535</v>
      </c>
      <c r="J52" s="228" t="s">
        <v>536</v>
      </c>
      <c r="K52" s="229" t="s">
        <v>1931</v>
      </c>
      <c r="L52" s="229" t="s">
        <v>1932</v>
      </c>
      <c r="M52" s="229" t="s">
        <v>1933</v>
      </c>
      <c r="N52" s="229" t="s">
        <v>1747</v>
      </c>
      <c r="O52" s="229" t="s">
        <v>1775</v>
      </c>
      <c r="P52" s="230"/>
      <c r="Q52" s="231"/>
      <c r="R52" s="224" t="s">
        <v>533</v>
      </c>
      <c r="S52" s="232" t="e">
        <f t="shared" ca="1" si="6"/>
        <v>#REF!</v>
      </c>
      <c r="T52" s="232" t="e">
        <f ca="1">IF(B52="","",IF(ISERROR(MATCH($J52,[2]SorP!$B$1:$B$6230,0)),"",INDIRECT("'SorP'!$A$"&amp;MATCH($J52,[2]SorP!$B$1:$B$6230,0))))</f>
        <v>#REF!</v>
      </c>
      <c r="U52" s="184"/>
      <c r="V52" s="94">
        <f>IF(C52="",NA(),MATCH($B52&amp;$C52,'[2]Smelter Look-up'!$J:$J,0))</f>
        <v>134</v>
      </c>
      <c r="X52" s="58">
        <f t="shared" si="1"/>
        <v>0</v>
      </c>
      <c r="AB52" s="95" t="str">
        <f t="shared" si="7"/>
        <v>GoldKyrgyzaltyn JSC</v>
      </c>
    </row>
    <row r="53" spans="1:28" s="58" customFormat="1" ht="38.25">
      <c r="A53" s="232" t="s">
        <v>552</v>
      </c>
      <c r="B53" s="224" t="s">
        <v>257</v>
      </c>
      <c r="C53" s="225" t="s">
        <v>553</v>
      </c>
      <c r="D53" s="226"/>
      <c r="E53" s="224" t="s">
        <v>554</v>
      </c>
      <c r="F53" s="224" t="s">
        <v>552</v>
      </c>
      <c r="G53" s="224" t="s">
        <v>271</v>
      </c>
      <c r="H53" s="227" t="s">
        <v>1934</v>
      </c>
      <c r="I53" s="228" t="s">
        <v>555</v>
      </c>
      <c r="J53" s="228" t="s">
        <v>555</v>
      </c>
      <c r="K53" s="229" t="s">
        <v>1935</v>
      </c>
      <c r="L53" s="229" t="s">
        <v>1936</v>
      </c>
      <c r="M53" s="229" t="s">
        <v>1752</v>
      </c>
      <c r="N53" s="229" t="s">
        <v>1866</v>
      </c>
      <c r="O53" s="229" t="s">
        <v>1937</v>
      </c>
      <c r="P53" s="230" t="s">
        <v>239</v>
      </c>
      <c r="Q53" s="231"/>
      <c r="R53" s="224" t="s">
        <v>553</v>
      </c>
      <c r="S53" s="232" t="e">
        <f t="shared" ca="1" si="6"/>
        <v>#REF!</v>
      </c>
      <c r="T53" s="232" t="e">
        <f ca="1">IF(B53="","",IF(ISERROR(MATCH($J53,[2]SorP!$B$1:$B$6230,0)),"",INDIRECT("'SorP'!$A$"&amp;MATCH($J53,[2]SorP!$B$1:$B$6230,0))))</f>
        <v>#REF!</v>
      </c>
      <c r="U53" s="184"/>
      <c r="V53" s="94">
        <f>IF(C53="",NA(),MATCH($B53&amp;$C53,'[2]Smelter Look-up'!$J:$J,0))</f>
        <v>142</v>
      </c>
      <c r="X53" s="58">
        <f t="shared" si="1"/>
        <v>0</v>
      </c>
      <c r="AB53" s="95" t="str">
        <f t="shared" si="7"/>
        <v>GoldL'Orfebre S.A.</v>
      </c>
    </row>
    <row r="54" spans="1:28" s="58" customFormat="1" ht="51">
      <c r="A54" s="232" t="s">
        <v>556</v>
      </c>
      <c r="B54" s="224" t="s">
        <v>257</v>
      </c>
      <c r="C54" s="225" t="s">
        <v>557</v>
      </c>
      <c r="D54" s="226"/>
      <c r="E54" s="224" t="s">
        <v>408</v>
      </c>
      <c r="F54" s="224" t="s">
        <v>556</v>
      </c>
      <c r="G54" s="224" t="s">
        <v>271</v>
      </c>
      <c r="H54" s="227" t="s">
        <v>1938</v>
      </c>
      <c r="I54" s="228" t="s">
        <v>558</v>
      </c>
      <c r="J54" s="228" t="s">
        <v>559</v>
      </c>
      <c r="K54" s="229" t="s">
        <v>1939</v>
      </c>
      <c r="L54" s="229" t="s">
        <v>1940</v>
      </c>
      <c r="M54" s="229" t="s">
        <v>1890</v>
      </c>
      <c r="N54" s="229" t="s">
        <v>1941</v>
      </c>
      <c r="O54" s="229" t="s">
        <v>1942</v>
      </c>
      <c r="P54" s="230" t="s">
        <v>239</v>
      </c>
      <c r="Q54" s="231"/>
      <c r="R54" s="224" t="s">
        <v>557</v>
      </c>
      <c r="S54" s="232" t="e">
        <f t="shared" ca="1" si="6"/>
        <v>#REF!</v>
      </c>
      <c r="T54" s="232" t="e">
        <f ca="1">IF(B54="","",IF(ISERROR(MATCH($J54,[2]SorP!$B$1:$B$6230,0)),"",INDIRECT("'SorP'!$A$"&amp;MATCH($J54,[2]SorP!$B$1:$B$6230,0))))</f>
        <v>#REF!</v>
      </c>
      <c r="U54" s="184"/>
      <c r="V54" s="94">
        <f>IF(C54="",NA(),MATCH($B54&amp;$C54,'[2]Smelter Look-up'!$J:$J,0))</f>
        <v>143</v>
      </c>
      <c r="X54" s="58">
        <f t="shared" si="1"/>
        <v>0</v>
      </c>
      <c r="AB54" s="95" t="str">
        <f t="shared" si="7"/>
        <v>GoldLS-NIKKO Copper Inc.</v>
      </c>
    </row>
    <row r="55" spans="1:28" s="58" customFormat="1" ht="38.25">
      <c r="A55" s="232" t="s">
        <v>560</v>
      </c>
      <c r="B55" s="224" t="s">
        <v>257</v>
      </c>
      <c r="C55" s="225" t="s">
        <v>1090</v>
      </c>
      <c r="D55" s="226"/>
      <c r="E55" s="224" t="s">
        <v>408</v>
      </c>
      <c r="F55" s="224" t="s">
        <v>560</v>
      </c>
      <c r="G55" s="224" t="s">
        <v>271</v>
      </c>
      <c r="H55" s="227" t="s">
        <v>1943</v>
      </c>
      <c r="I55" s="228" t="s">
        <v>562</v>
      </c>
      <c r="J55" s="228" t="s">
        <v>563</v>
      </c>
      <c r="K55" s="229" t="s">
        <v>1944</v>
      </c>
      <c r="L55" s="229" t="s">
        <v>1945</v>
      </c>
      <c r="M55" s="229" t="s">
        <v>1946</v>
      </c>
      <c r="N55" s="229" t="s">
        <v>1753</v>
      </c>
      <c r="O55" s="229" t="s">
        <v>1754</v>
      </c>
      <c r="P55" s="230" t="s">
        <v>239</v>
      </c>
      <c r="Q55" s="231"/>
      <c r="R55" s="224" t="s">
        <v>1090</v>
      </c>
      <c r="S55" s="232" t="e">
        <f t="shared" ca="1" si="6"/>
        <v>#REF!</v>
      </c>
      <c r="T55" s="232" t="e">
        <f ca="1">IF(B55="","",IF(ISERROR(MATCH($J55,[2]SorP!$B$1:$B$6230,0)),"",INDIRECT("'SorP'!$A$"&amp;MATCH($J55,[2]SorP!$B$1:$B$6230,0))))</f>
        <v>#REF!</v>
      </c>
      <c r="U55" s="184"/>
      <c r="V55" s="94">
        <f>IF(C55="",NA(),MATCH($B55&amp;$C55,'[2]Smelter Look-up'!$J:$J,0))</f>
        <v>144</v>
      </c>
      <c r="X55" s="58">
        <f t="shared" si="1"/>
        <v>0</v>
      </c>
      <c r="AB55" s="95" t="str">
        <f t="shared" si="7"/>
        <v>GoldLT Metal Ltd.</v>
      </c>
    </row>
    <row r="56" spans="1:28" s="58" customFormat="1" ht="45">
      <c r="A56" s="232" t="s">
        <v>567</v>
      </c>
      <c r="B56" s="224" t="s">
        <v>257</v>
      </c>
      <c r="C56" s="225" t="s">
        <v>568</v>
      </c>
      <c r="D56" s="226"/>
      <c r="E56" s="224" t="s">
        <v>310</v>
      </c>
      <c r="F56" s="224" t="s">
        <v>567</v>
      </c>
      <c r="G56" s="224" t="s">
        <v>271</v>
      </c>
      <c r="H56" s="227" t="s">
        <v>1947</v>
      </c>
      <c r="I56" s="228" t="s">
        <v>569</v>
      </c>
      <c r="J56" s="228" t="s">
        <v>570</v>
      </c>
      <c r="K56" s="229" t="s">
        <v>1948</v>
      </c>
      <c r="L56" s="229" t="s">
        <v>1949</v>
      </c>
      <c r="M56" s="229" t="s">
        <v>1950</v>
      </c>
      <c r="N56" s="229" t="s">
        <v>1753</v>
      </c>
      <c r="O56" s="229" t="s">
        <v>1754</v>
      </c>
      <c r="P56" s="230" t="s">
        <v>239</v>
      </c>
      <c r="Q56" s="231"/>
      <c r="R56" s="224" t="s">
        <v>568</v>
      </c>
      <c r="S56" s="232" t="e">
        <f t="shared" ca="1" si="6"/>
        <v>#REF!</v>
      </c>
      <c r="T56" s="232" t="e">
        <f ca="1">IF(B56="","",IF(ISERROR(MATCH($J56,[2]SorP!$B$1:$B$6230,0)),"",INDIRECT("'SorP'!$A$"&amp;MATCH($J56,[2]SorP!$B$1:$B$6230,0))))</f>
        <v>#REF!</v>
      </c>
      <c r="U56" s="184"/>
      <c r="V56" s="94">
        <f>IF(C56="",NA(),MATCH($B56&amp;$C56,'[2]Smelter Look-up'!$J:$J,0))</f>
        <v>148</v>
      </c>
      <c r="X56" s="58">
        <f t="shared" si="1"/>
        <v>0</v>
      </c>
      <c r="AB56" s="95" t="str">
        <f t="shared" si="7"/>
        <v>GoldMarsam Metals</v>
      </c>
    </row>
    <row r="57" spans="1:28" s="58" customFormat="1" ht="30">
      <c r="A57" s="232" t="s">
        <v>571</v>
      </c>
      <c r="B57" s="224" t="s">
        <v>257</v>
      </c>
      <c r="C57" s="225" t="s">
        <v>572</v>
      </c>
      <c r="D57" s="226"/>
      <c r="E57" s="224" t="s">
        <v>276</v>
      </c>
      <c r="F57" s="224" t="s">
        <v>571</v>
      </c>
      <c r="G57" s="224" t="s">
        <v>271</v>
      </c>
      <c r="H57" s="227" t="s">
        <v>1951</v>
      </c>
      <c r="I57" s="228" t="s">
        <v>573</v>
      </c>
      <c r="J57" s="228" t="s">
        <v>574</v>
      </c>
      <c r="K57" s="229" t="s">
        <v>1952</v>
      </c>
      <c r="L57" s="229" t="s">
        <v>1953</v>
      </c>
      <c r="M57" s="229" t="s">
        <v>1752</v>
      </c>
      <c r="N57" s="229" t="s">
        <v>1753</v>
      </c>
      <c r="O57" s="229" t="s">
        <v>1925</v>
      </c>
      <c r="P57" s="230" t="s">
        <v>239</v>
      </c>
      <c r="Q57" s="231"/>
      <c r="R57" s="224" t="s">
        <v>572</v>
      </c>
      <c r="S57" s="232" t="e">
        <f t="shared" ca="1" si="6"/>
        <v>#REF!</v>
      </c>
      <c r="T57" s="232" t="e">
        <f ca="1">IF(B57="","",IF(ISERROR(MATCH($J57,[2]SorP!$B$1:$B$6230,0)),"",INDIRECT("'SorP'!$A$"&amp;MATCH($J57,[2]SorP!$B$1:$B$6230,0))))</f>
        <v>#REF!</v>
      </c>
      <c r="U57" s="184"/>
      <c r="V57" s="94">
        <f>IF(C57="",NA(),MATCH($B57&amp;$C57,'[2]Smelter Look-up'!$J:$J,0))</f>
        <v>149</v>
      </c>
      <c r="X57" s="58">
        <f t="shared" si="1"/>
        <v>0</v>
      </c>
      <c r="AB57" s="95" t="str">
        <f t="shared" si="7"/>
        <v>GoldMaterion</v>
      </c>
    </row>
    <row r="58" spans="1:28" s="58" customFormat="1" ht="63.75">
      <c r="A58" s="232" t="s">
        <v>575</v>
      </c>
      <c r="B58" s="224" t="s">
        <v>257</v>
      </c>
      <c r="C58" s="225" t="s">
        <v>576</v>
      </c>
      <c r="D58" s="226"/>
      <c r="E58" s="224" t="s">
        <v>290</v>
      </c>
      <c r="F58" s="224" t="s">
        <v>575</v>
      </c>
      <c r="G58" s="224" t="s">
        <v>271</v>
      </c>
      <c r="H58" s="227" t="s">
        <v>1954</v>
      </c>
      <c r="I58" s="228" t="s">
        <v>577</v>
      </c>
      <c r="J58" s="228" t="s">
        <v>417</v>
      </c>
      <c r="K58" s="229" t="s">
        <v>1955</v>
      </c>
      <c r="L58" s="229" t="s">
        <v>1956</v>
      </c>
      <c r="M58" s="229"/>
      <c r="N58" s="229" t="s">
        <v>1957</v>
      </c>
      <c r="O58" s="229" t="s">
        <v>1760</v>
      </c>
      <c r="P58" s="230" t="s">
        <v>240</v>
      </c>
      <c r="Q58" s="231"/>
      <c r="R58" s="224" t="s">
        <v>576</v>
      </c>
      <c r="S58" s="232" t="e">
        <f t="shared" ca="1" si="6"/>
        <v>#REF!</v>
      </c>
      <c r="T58" s="232" t="e">
        <f ca="1">IF(B58="","",IF(ISERROR(MATCH($J58,[2]SorP!$B$1:$B$6230,0)),"",INDIRECT("'SorP'!$A$"&amp;MATCH($J58,[2]SorP!$B$1:$B$6230,0))))</f>
        <v>#REF!</v>
      </c>
      <c r="U58" s="184"/>
      <c r="V58" s="94">
        <f>IF(C58="",NA(),MATCH($B58&amp;$C58,'[2]Smelter Look-up'!$J:$J,0))</f>
        <v>150</v>
      </c>
      <c r="X58" s="58">
        <f t="shared" si="1"/>
        <v>0</v>
      </c>
      <c r="AB58" s="95" t="str">
        <f t="shared" si="7"/>
        <v>GoldMatsuda Sangyo Co., Ltd.</v>
      </c>
    </row>
    <row r="59" spans="1:28" s="58" customFormat="1" ht="89.25">
      <c r="A59" s="232" t="s">
        <v>578</v>
      </c>
      <c r="B59" s="224" t="s">
        <v>257</v>
      </c>
      <c r="C59" s="225" t="s">
        <v>579</v>
      </c>
      <c r="D59" s="226"/>
      <c r="E59" s="224" t="s">
        <v>391</v>
      </c>
      <c r="F59" s="224" t="s">
        <v>578</v>
      </c>
      <c r="G59" s="224" t="s">
        <v>271</v>
      </c>
      <c r="H59" s="227" t="s">
        <v>1958</v>
      </c>
      <c r="I59" s="228" t="s">
        <v>580</v>
      </c>
      <c r="J59" s="228" t="s">
        <v>460</v>
      </c>
      <c r="K59" s="229" t="s">
        <v>1959</v>
      </c>
      <c r="L59" s="229" t="s">
        <v>1960</v>
      </c>
      <c r="M59" s="229" t="s">
        <v>1961</v>
      </c>
      <c r="N59" s="229" t="s">
        <v>1962</v>
      </c>
      <c r="O59" s="229" t="s">
        <v>1963</v>
      </c>
      <c r="P59" s="230" t="s">
        <v>239</v>
      </c>
      <c r="Q59" s="231"/>
      <c r="R59" s="224" t="s">
        <v>579</v>
      </c>
      <c r="S59" s="232" t="e">
        <f t="shared" ca="1" si="6"/>
        <v>#REF!</v>
      </c>
      <c r="T59" s="232" t="e">
        <f ca="1">IF(B59="","",IF(ISERROR(MATCH($J59,[2]SorP!$B$1:$B$6230,0)),"",INDIRECT("'SorP'!$A$"&amp;MATCH($J59,[2]SorP!$B$1:$B$6230,0))))</f>
        <v>#REF!</v>
      </c>
      <c r="U59" s="184"/>
      <c r="V59" s="94">
        <f>IF(C59="",NA(),MATCH($B59&amp;$C59,'[2]Smelter Look-up'!$J:$J,0))</f>
        <v>155</v>
      </c>
      <c r="X59" s="58">
        <f t="shared" si="1"/>
        <v>0</v>
      </c>
      <c r="AB59" s="95" t="str">
        <f t="shared" si="7"/>
        <v>GoldMetalor Technologies (Hong Kong) Ltd.</v>
      </c>
    </row>
    <row r="60" spans="1:28" s="58" customFormat="1" ht="102">
      <c r="A60" s="232" t="s">
        <v>581</v>
      </c>
      <c r="B60" s="224" t="s">
        <v>257</v>
      </c>
      <c r="C60" s="225" t="s">
        <v>582</v>
      </c>
      <c r="D60" s="226"/>
      <c r="E60" s="224" t="s">
        <v>583</v>
      </c>
      <c r="F60" s="224" t="s">
        <v>581</v>
      </c>
      <c r="G60" s="224" t="s">
        <v>271</v>
      </c>
      <c r="H60" s="227" t="s">
        <v>1964</v>
      </c>
      <c r="I60" s="228" t="s">
        <v>584</v>
      </c>
      <c r="J60" s="228" t="s">
        <v>585</v>
      </c>
      <c r="K60" s="229" t="s">
        <v>1959</v>
      </c>
      <c r="L60" s="229" t="s">
        <v>1960</v>
      </c>
      <c r="M60" s="229" t="s">
        <v>1965</v>
      </c>
      <c r="N60" s="229" t="s">
        <v>1966</v>
      </c>
      <c r="O60" s="229" t="s">
        <v>1967</v>
      </c>
      <c r="P60" s="230" t="s">
        <v>239</v>
      </c>
      <c r="Q60" s="231"/>
      <c r="R60" s="224" t="s">
        <v>582</v>
      </c>
      <c r="S60" s="232" t="e">
        <f t="shared" ca="1" si="6"/>
        <v>#REF!</v>
      </c>
      <c r="T60" s="232" t="e">
        <f ca="1">IF(B60="","",IF(ISERROR(MATCH($J60,[2]SorP!$B$1:$B$6230,0)),"",INDIRECT("'SorP'!$A$"&amp;MATCH($J60,[2]SorP!$B$1:$B$6230,0))))</f>
        <v>#REF!</v>
      </c>
      <c r="U60" s="184"/>
      <c r="V60" s="94">
        <f>IF(C60="",NA(),MATCH($B60&amp;$C60,'[2]Smelter Look-up'!$J:$J,0))</f>
        <v>156</v>
      </c>
      <c r="X60" s="58">
        <f t="shared" si="1"/>
        <v>0</v>
      </c>
      <c r="AB60" s="95" t="str">
        <f t="shared" si="7"/>
        <v>GoldMetalor Technologies (Singapore) Pte., Ltd.</v>
      </c>
    </row>
    <row r="61" spans="1:28" s="58" customFormat="1" ht="76.5">
      <c r="A61" s="232" t="s">
        <v>586</v>
      </c>
      <c r="B61" s="224" t="s">
        <v>257</v>
      </c>
      <c r="C61" s="225" t="s">
        <v>587</v>
      </c>
      <c r="D61" s="226"/>
      <c r="E61" s="224" t="s">
        <v>391</v>
      </c>
      <c r="F61" s="224" t="s">
        <v>586</v>
      </c>
      <c r="G61" s="224" t="s">
        <v>271</v>
      </c>
      <c r="H61" s="227" t="s">
        <v>1968</v>
      </c>
      <c r="I61" s="228" t="s">
        <v>588</v>
      </c>
      <c r="J61" s="228" t="s">
        <v>589</v>
      </c>
      <c r="K61" s="229" t="s">
        <v>1969</v>
      </c>
      <c r="L61" s="229" t="s">
        <v>1970</v>
      </c>
      <c r="M61" s="229" t="s">
        <v>1971</v>
      </c>
      <c r="N61" s="229" t="s">
        <v>1966</v>
      </c>
      <c r="O61" s="229" t="s">
        <v>1967</v>
      </c>
      <c r="P61" s="230" t="s">
        <v>239</v>
      </c>
      <c r="Q61" s="231"/>
      <c r="R61" s="224" t="s">
        <v>587</v>
      </c>
      <c r="S61" s="232" t="e">
        <f t="shared" ca="1" si="6"/>
        <v>#REF!</v>
      </c>
      <c r="T61" s="232" t="e">
        <f ca="1">IF(B61="","",IF(ISERROR(MATCH($J61,[2]SorP!$B$1:$B$6230,0)),"",INDIRECT("'SorP'!$A$"&amp;MATCH($J61,[2]SorP!$B$1:$B$6230,0))))</f>
        <v>#REF!</v>
      </c>
      <c r="U61" s="184"/>
      <c r="V61" s="94">
        <f>IF(C61="",NA(),MATCH($B61&amp;$C61,'[2]Smelter Look-up'!$J:$J,0))</f>
        <v>157</v>
      </c>
      <c r="X61" s="58">
        <f t="shared" si="1"/>
        <v>0</v>
      </c>
      <c r="AB61" s="95" t="str">
        <f t="shared" si="7"/>
        <v>GoldMetalor Technologies (Suzhou) Ltd.</v>
      </c>
    </row>
    <row r="62" spans="1:28" s="58" customFormat="1" ht="63.75">
      <c r="A62" s="232" t="s">
        <v>590</v>
      </c>
      <c r="B62" s="224" t="s">
        <v>257</v>
      </c>
      <c r="C62" s="225" t="s">
        <v>591</v>
      </c>
      <c r="D62" s="226"/>
      <c r="E62" s="224" t="s">
        <v>315</v>
      </c>
      <c r="F62" s="224" t="s">
        <v>590</v>
      </c>
      <c r="G62" s="224" t="s">
        <v>271</v>
      </c>
      <c r="H62" s="227" t="s">
        <v>1972</v>
      </c>
      <c r="I62" s="228" t="s">
        <v>592</v>
      </c>
      <c r="J62" s="228" t="s">
        <v>593</v>
      </c>
      <c r="K62" s="229" t="s">
        <v>1973</v>
      </c>
      <c r="L62" s="229" t="s">
        <v>1974</v>
      </c>
      <c r="M62" s="229" t="s">
        <v>1961</v>
      </c>
      <c r="N62" s="229" t="s">
        <v>1966</v>
      </c>
      <c r="O62" s="229" t="s">
        <v>1967</v>
      </c>
      <c r="P62" s="230" t="s">
        <v>239</v>
      </c>
      <c r="Q62" s="231"/>
      <c r="R62" s="224" t="s">
        <v>591</v>
      </c>
      <c r="S62" s="232" t="e">
        <f t="shared" ca="1" si="6"/>
        <v>#REF!</v>
      </c>
      <c r="T62" s="232" t="e">
        <f ca="1">IF(B62="","",IF(ISERROR(MATCH($J62,[2]SorP!$B$1:$B$6230,0)),"",INDIRECT("'SorP'!$A$"&amp;MATCH($J62,[2]SorP!$B$1:$B$6230,0))))</f>
        <v>#REF!</v>
      </c>
      <c r="U62" s="184"/>
      <c r="V62" s="94">
        <f>IF(C62="",NA(),MATCH($B62&amp;$C62,'[2]Smelter Look-up'!$J:$J,0))</f>
        <v>158</v>
      </c>
      <c r="X62" s="58">
        <f t="shared" si="1"/>
        <v>0</v>
      </c>
      <c r="AB62" s="95" t="str">
        <f t="shared" si="7"/>
        <v>GoldMetalor Technologies S.A.</v>
      </c>
    </row>
    <row r="63" spans="1:28" s="58" customFormat="1" ht="63.75">
      <c r="A63" s="232" t="s">
        <v>594</v>
      </c>
      <c r="B63" s="224" t="s">
        <v>257</v>
      </c>
      <c r="C63" s="225" t="s">
        <v>595</v>
      </c>
      <c r="D63" s="226"/>
      <c r="E63" s="224" t="s">
        <v>276</v>
      </c>
      <c r="F63" s="224" t="s">
        <v>594</v>
      </c>
      <c r="G63" s="224" t="s">
        <v>271</v>
      </c>
      <c r="H63" s="227" t="s">
        <v>1975</v>
      </c>
      <c r="I63" s="228" t="s">
        <v>596</v>
      </c>
      <c r="J63" s="228" t="s">
        <v>597</v>
      </c>
      <c r="K63" s="229" t="s">
        <v>1959</v>
      </c>
      <c r="L63" s="229" t="s">
        <v>1960</v>
      </c>
      <c r="M63" s="229" t="s">
        <v>1961</v>
      </c>
      <c r="N63" s="229" t="s">
        <v>1966</v>
      </c>
      <c r="O63" s="229" t="s">
        <v>1967</v>
      </c>
      <c r="P63" s="230" t="s">
        <v>239</v>
      </c>
      <c r="Q63" s="231"/>
      <c r="R63" s="224" t="s">
        <v>595</v>
      </c>
      <c r="S63" s="232" t="e">
        <f t="shared" ca="1" si="6"/>
        <v>#REF!</v>
      </c>
      <c r="T63" s="232" t="e">
        <f ca="1">IF(B63="","",IF(ISERROR(MATCH($J63,[2]SorP!$B$1:$B$6230,0)),"",INDIRECT("'SorP'!$A$"&amp;MATCH($J63,[2]SorP!$B$1:$B$6230,0))))</f>
        <v>#REF!</v>
      </c>
      <c r="U63" s="184"/>
      <c r="V63" s="94">
        <f>IF(C63="",NA(),MATCH($B63&amp;$C63,'[2]Smelter Look-up'!$J:$J,0))</f>
        <v>159</v>
      </c>
      <c r="X63" s="58">
        <f t="shared" si="1"/>
        <v>0</v>
      </c>
      <c r="AB63" s="95" t="str">
        <f t="shared" si="7"/>
        <v>GoldMetalor USA Refining Corporation</v>
      </c>
    </row>
    <row r="64" spans="1:28" s="58" customFormat="1" ht="89.25">
      <c r="A64" s="232" t="s">
        <v>598</v>
      </c>
      <c r="B64" s="224" t="s">
        <v>257</v>
      </c>
      <c r="C64" s="225" t="s">
        <v>599</v>
      </c>
      <c r="D64" s="226"/>
      <c r="E64" s="224" t="s">
        <v>367</v>
      </c>
      <c r="F64" s="224" t="s">
        <v>598</v>
      </c>
      <c r="G64" s="224" t="s">
        <v>271</v>
      </c>
      <c r="H64" s="227" t="s">
        <v>1976</v>
      </c>
      <c r="I64" s="228" t="s">
        <v>600</v>
      </c>
      <c r="J64" s="228" t="s">
        <v>601</v>
      </c>
      <c r="K64" s="229" t="s">
        <v>1977</v>
      </c>
      <c r="L64" s="229" t="s">
        <v>1978</v>
      </c>
      <c r="M64" s="229" t="s">
        <v>1979</v>
      </c>
      <c r="N64" s="229" t="s">
        <v>1747</v>
      </c>
      <c r="O64" s="229" t="s">
        <v>1775</v>
      </c>
      <c r="P64" s="230"/>
      <c r="Q64" s="231"/>
      <c r="R64" s="224" t="s">
        <v>599</v>
      </c>
      <c r="S64" s="232" t="e">
        <f t="shared" ca="1" si="6"/>
        <v>#REF!</v>
      </c>
      <c r="T64" s="232" t="e">
        <f ca="1">IF(B64="","",IF(ISERROR(MATCH($J64,[2]SorP!$B$1:$B$6230,0)),"",INDIRECT("'SorP'!$A$"&amp;MATCH($J64,[2]SorP!$B$1:$B$6230,0))))</f>
        <v>#REF!</v>
      </c>
      <c r="U64" s="184"/>
      <c r="V64" s="94">
        <f>IF(C64="",NA(),MATCH($B64&amp;$C64,'[2]Smelter Look-up'!$J:$J,0))</f>
        <v>160</v>
      </c>
      <c r="X64" s="58">
        <f t="shared" si="1"/>
        <v>0</v>
      </c>
      <c r="AB64" s="95" t="str">
        <f t="shared" si="7"/>
        <v>GoldMetalurgica Met-Mex Penoles S.A. De C.V.</v>
      </c>
    </row>
    <row r="65" spans="1:28" s="58" customFormat="1" ht="76.5">
      <c r="A65" s="232" t="s">
        <v>602</v>
      </c>
      <c r="B65" s="224" t="s">
        <v>257</v>
      </c>
      <c r="C65" s="225" t="s">
        <v>603</v>
      </c>
      <c r="D65" s="226"/>
      <c r="E65" s="224" t="s">
        <v>290</v>
      </c>
      <c r="F65" s="224" t="s">
        <v>602</v>
      </c>
      <c r="G65" s="224" t="s">
        <v>271</v>
      </c>
      <c r="H65" s="227" t="s">
        <v>1980</v>
      </c>
      <c r="I65" s="228" t="s">
        <v>604</v>
      </c>
      <c r="J65" s="228" t="s">
        <v>605</v>
      </c>
      <c r="K65" s="229" t="s">
        <v>1981</v>
      </c>
      <c r="L65" s="229" t="s">
        <v>1982</v>
      </c>
      <c r="M65" s="229" t="s">
        <v>1983</v>
      </c>
      <c r="N65" s="229" t="s">
        <v>1984</v>
      </c>
      <c r="O65" s="229" t="s">
        <v>1985</v>
      </c>
      <c r="P65" s="230" t="s">
        <v>239</v>
      </c>
      <c r="Q65" s="231"/>
      <c r="R65" s="224" t="s">
        <v>603</v>
      </c>
      <c r="S65" s="232" t="e">
        <f t="shared" ca="1" si="6"/>
        <v>#REF!</v>
      </c>
      <c r="T65" s="232" t="e">
        <f ca="1">IF(B65="","",IF(ISERROR(MATCH($J65,[2]SorP!$B$1:$B$6230,0)),"",INDIRECT("'SorP'!$A$"&amp;MATCH($J65,[2]SorP!$B$1:$B$6230,0))))</f>
        <v>#REF!</v>
      </c>
      <c r="U65" s="184"/>
      <c r="V65" s="94">
        <f>IF(C65="",NA(),MATCH($B65&amp;$C65,'[2]Smelter Look-up'!$J:$J,0))</f>
        <v>164</v>
      </c>
      <c r="X65" s="58">
        <f t="shared" si="1"/>
        <v>0</v>
      </c>
      <c r="AB65" s="95" t="str">
        <f t="shared" si="7"/>
        <v>GoldMitsubishi Materials Corporation</v>
      </c>
    </row>
    <row r="66" spans="1:28" s="58" customFormat="1" ht="89.25">
      <c r="A66" s="232" t="s">
        <v>606</v>
      </c>
      <c r="B66" s="224" t="s">
        <v>257</v>
      </c>
      <c r="C66" s="225" t="s">
        <v>607</v>
      </c>
      <c r="D66" s="226"/>
      <c r="E66" s="224" t="s">
        <v>290</v>
      </c>
      <c r="F66" s="224" t="s">
        <v>606</v>
      </c>
      <c r="G66" s="224" t="s">
        <v>271</v>
      </c>
      <c r="H66" s="227" t="s">
        <v>1986</v>
      </c>
      <c r="I66" s="228" t="s">
        <v>608</v>
      </c>
      <c r="J66" s="228" t="s">
        <v>609</v>
      </c>
      <c r="K66" s="229" t="s">
        <v>1987</v>
      </c>
      <c r="L66" s="229" t="s">
        <v>1988</v>
      </c>
      <c r="M66" s="229"/>
      <c r="N66" s="229" t="s">
        <v>1989</v>
      </c>
      <c r="O66" s="229" t="s">
        <v>1990</v>
      </c>
      <c r="P66" s="230" t="s">
        <v>239</v>
      </c>
      <c r="Q66" s="231"/>
      <c r="R66" s="224" t="s">
        <v>607</v>
      </c>
      <c r="S66" s="232" t="e">
        <f t="shared" ca="1" si="6"/>
        <v>#REF!</v>
      </c>
      <c r="T66" s="232" t="e">
        <f ca="1">IF(B66="","",IF(ISERROR(MATCH($J66,[2]SorP!$B$1:$B$6230,0)),"",INDIRECT("'SorP'!$A$"&amp;MATCH($J66,[2]SorP!$B$1:$B$6230,0))))</f>
        <v>#REF!</v>
      </c>
      <c r="U66" s="184"/>
      <c r="V66" s="94">
        <f>IF(C66="",NA(),MATCH($B66&amp;$C66,'[2]Smelter Look-up'!$J:$J,0))</f>
        <v>166</v>
      </c>
      <c r="X66" s="58">
        <f t="shared" si="1"/>
        <v>0</v>
      </c>
      <c r="AB66" s="95" t="str">
        <f t="shared" si="7"/>
        <v>GoldMitsui Mining and Smelting Co., Ltd.</v>
      </c>
    </row>
    <row r="67" spans="1:28" s="58" customFormat="1" ht="76.5">
      <c r="A67" s="232" t="s">
        <v>610</v>
      </c>
      <c r="B67" s="224" t="s">
        <v>257</v>
      </c>
      <c r="C67" s="225" t="s">
        <v>611</v>
      </c>
      <c r="D67" s="226"/>
      <c r="E67" s="224" t="s">
        <v>350</v>
      </c>
      <c r="F67" s="224" t="s">
        <v>610</v>
      </c>
      <c r="G67" s="224" t="s">
        <v>271</v>
      </c>
      <c r="H67" s="227" t="s">
        <v>1991</v>
      </c>
      <c r="I67" s="228" t="s">
        <v>612</v>
      </c>
      <c r="J67" s="228" t="s">
        <v>613</v>
      </c>
      <c r="K67" s="229" t="s">
        <v>1992</v>
      </c>
      <c r="L67" s="229" t="s">
        <v>1993</v>
      </c>
      <c r="M67" s="229"/>
      <c r="N67" s="229" t="s">
        <v>1747</v>
      </c>
      <c r="O67" s="229" t="s">
        <v>1775</v>
      </c>
      <c r="P67" s="230"/>
      <c r="Q67" s="231"/>
      <c r="R67" s="224" t="s">
        <v>611</v>
      </c>
      <c r="S67" s="232" t="e">
        <f t="shared" ca="1" si="6"/>
        <v>#REF!</v>
      </c>
      <c r="T67" s="232" t="e">
        <f ca="1">IF(B67="","",IF(ISERROR(MATCH($J67,[2]SorP!$B$1:$B$6230,0)),"",INDIRECT("'SorP'!$A$"&amp;MATCH($J67,[2]SorP!$B$1:$B$6230,0))))</f>
        <v>#REF!</v>
      </c>
      <c r="U67" s="184"/>
      <c r="V67" s="94">
        <f>IF(C67="",NA(),MATCH($B67&amp;$C67,'[2]Smelter Look-up'!$J:$J,0))</f>
        <v>167</v>
      </c>
      <c r="X67" s="58">
        <f t="shared" si="1"/>
        <v>0</v>
      </c>
      <c r="AB67" s="95" t="str">
        <f t="shared" si="7"/>
        <v>GoldMMTC-PAMP India Pvt., Ltd.</v>
      </c>
    </row>
    <row r="68" spans="1:28" s="58" customFormat="1" ht="76.5">
      <c r="A68" s="232" t="s">
        <v>624</v>
      </c>
      <c r="B68" s="224" t="s">
        <v>257</v>
      </c>
      <c r="C68" s="225" t="s">
        <v>625</v>
      </c>
      <c r="D68" s="226"/>
      <c r="E68" s="224" t="s">
        <v>498</v>
      </c>
      <c r="F68" s="224" t="s">
        <v>624</v>
      </c>
      <c r="G68" s="224" t="s">
        <v>271</v>
      </c>
      <c r="H68" s="227" t="s">
        <v>1994</v>
      </c>
      <c r="I68" s="228" t="s">
        <v>626</v>
      </c>
      <c r="J68" s="228" t="s">
        <v>627</v>
      </c>
      <c r="K68" s="229" t="s">
        <v>242</v>
      </c>
      <c r="L68" s="229" t="s">
        <v>1995</v>
      </c>
      <c r="M68" s="229" t="s">
        <v>1816</v>
      </c>
      <c r="N68" s="229" t="s">
        <v>1747</v>
      </c>
      <c r="O68" s="229" t="s">
        <v>1775</v>
      </c>
      <c r="P68" s="230"/>
      <c r="Q68" s="231"/>
      <c r="R68" s="224" t="s">
        <v>625</v>
      </c>
      <c r="S68" s="232" t="e">
        <f t="shared" ca="1" si="6"/>
        <v>#REF!</v>
      </c>
      <c r="T68" s="232" t="e">
        <f ca="1">IF(B68="","",IF(ISERROR(MATCH($J68,[2]SorP!$B$1:$B$6230,0)),"",INDIRECT("'SorP'!$A$"&amp;MATCH($J68,[2]SorP!$B$1:$B$6230,0))))</f>
        <v>#REF!</v>
      </c>
      <c r="U68" s="184"/>
      <c r="V68" s="94">
        <f>IF(C68="",NA(),MATCH($B68&amp;$C68,'[2]Smelter Look-up'!$J:$J,0))</f>
        <v>170</v>
      </c>
      <c r="X68" s="58">
        <f t="shared" si="1"/>
        <v>0</v>
      </c>
      <c r="AB68" s="95" t="str">
        <f t="shared" si="7"/>
        <v>GoldMoscow Special Alloys Processing Plant</v>
      </c>
    </row>
    <row r="69" spans="1:28" s="58" customFormat="1" ht="76.5">
      <c r="A69" s="232" t="s">
        <v>628</v>
      </c>
      <c r="B69" s="224" t="s">
        <v>257</v>
      </c>
      <c r="C69" s="225" t="s">
        <v>629</v>
      </c>
      <c r="D69" s="226"/>
      <c r="E69" s="224" t="s">
        <v>337</v>
      </c>
      <c r="F69" s="224" t="s">
        <v>628</v>
      </c>
      <c r="G69" s="224" t="s">
        <v>271</v>
      </c>
      <c r="H69" s="227" t="s">
        <v>1996</v>
      </c>
      <c r="I69" s="228" t="s">
        <v>630</v>
      </c>
      <c r="J69" s="228" t="s">
        <v>339</v>
      </c>
      <c r="K69" s="229" t="s">
        <v>1997</v>
      </c>
      <c r="L69" s="229" t="s">
        <v>1998</v>
      </c>
      <c r="M69" s="229" t="s">
        <v>1999</v>
      </c>
      <c r="N69" s="229" t="s">
        <v>1747</v>
      </c>
      <c r="O69" s="229" t="s">
        <v>1775</v>
      </c>
      <c r="P69" s="230"/>
      <c r="Q69" s="231"/>
      <c r="R69" s="224" t="s">
        <v>629</v>
      </c>
      <c r="S69" s="232" t="e">
        <f t="shared" ref="S69" ca="1" si="8">IF(B69="","",IF(ISERROR(MATCH($E69,CL,0)),"Unknown",INDIRECT("'C'!$A$"&amp;MATCH($E69,CL,0)+1)))</f>
        <v>#REF!</v>
      </c>
      <c r="T69" s="232" t="e">
        <f ca="1">IF(B69="","",IF(ISERROR(MATCH($J69,[2]SorP!$B$1:$B$6230,0)),"",INDIRECT("'SorP'!$A$"&amp;MATCH($J69,[2]SorP!$B$1:$B$6230,0))))</f>
        <v>#REF!</v>
      </c>
      <c r="U69" s="184"/>
      <c r="V69" s="94">
        <f>IF(C69="",NA(),MATCH($B69&amp;$C69,'[2]Smelter Look-up'!$J:$J,0))</f>
        <v>171</v>
      </c>
      <c r="X69" s="58">
        <f t="shared" ref="X69:X132" si="9">IF(AND(C69="Smelter not listed",OR(LEN(D69)=0,LEN(E69)=0)),1,0)</f>
        <v>0</v>
      </c>
      <c r="AB69" s="95" t="str">
        <f t="shared" si="7"/>
        <v>GoldNadir Metal Rafineri San. Ve Tic. A.S.</v>
      </c>
    </row>
    <row r="70" spans="1:28" s="58" customFormat="1" ht="105">
      <c r="A70" s="232" t="s">
        <v>631</v>
      </c>
      <c r="B70" s="224" t="s">
        <v>257</v>
      </c>
      <c r="C70" s="225" t="s">
        <v>632</v>
      </c>
      <c r="D70" s="226"/>
      <c r="E70" s="224" t="s">
        <v>305</v>
      </c>
      <c r="F70" s="224" t="s">
        <v>631</v>
      </c>
      <c r="G70" s="224" t="s">
        <v>271</v>
      </c>
      <c r="H70" s="227" t="s">
        <v>2000</v>
      </c>
      <c r="I70" s="228" t="s">
        <v>633</v>
      </c>
      <c r="J70" s="228" t="s">
        <v>634</v>
      </c>
      <c r="K70" s="229" t="s">
        <v>2001</v>
      </c>
      <c r="L70" s="229" t="s">
        <v>2002</v>
      </c>
      <c r="M70" s="229" t="s">
        <v>1895</v>
      </c>
      <c r="N70" s="229" t="s">
        <v>1747</v>
      </c>
      <c r="O70" s="229" t="s">
        <v>1775</v>
      </c>
      <c r="P70" s="230"/>
      <c r="Q70" s="231"/>
      <c r="R70" s="224" t="s">
        <v>632</v>
      </c>
      <c r="S70" s="232" t="e">
        <f t="shared" ref="S70:S101" ca="1" si="10">IF(B70="","",IF(ISERROR(MATCH($E70,CL,0)),"Unknown",INDIRECT("'C'!$A$"&amp;MATCH($E70,CL,0)+1)))</f>
        <v>#REF!</v>
      </c>
      <c r="T70" s="232" t="e">
        <f ca="1">IF(B70="","",IF(ISERROR(MATCH($J70,[2]SorP!$B$1:$B$6230,0)),"",INDIRECT("'SorP'!$A$"&amp;MATCH($J70,[2]SorP!$B$1:$B$6230,0))))</f>
        <v>#REF!</v>
      </c>
      <c r="U70" s="184"/>
      <c r="V70" s="94">
        <f>IF(C70="",NA(),MATCH($B70&amp;$C70,'[2]Smelter Look-up'!$J:$J,0))</f>
        <v>173</v>
      </c>
      <c r="X70" s="58">
        <f t="shared" si="9"/>
        <v>0</v>
      </c>
      <c r="AB70" s="95" t="str">
        <f t="shared" si="7"/>
        <v>GoldNavoi Mining and Metallurgical Combinat</v>
      </c>
    </row>
    <row r="71" spans="1:28" s="58" customFormat="1" ht="63.75">
      <c r="A71" s="232" t="s">
        <v>638</v>
      </c>
      <c r="B71" s="224" t="s">
        <v>257</v>
      </c>
      <c r="C71" s="225" t="s">
        <v>639</v>
      </c>
      <c r="D71" s="226"/>
      <c r="E71" s="224" t="s">
        <v>290</v>
      </c>
      <c r="F71" s="224" t="s">
        <v>638</v>
      </c>
      <c r="G71" s="224" t="s">
        <v>271</v>
      </c>
      <c r="H71" s="227" t="s">
        <v>2003</v>
      </c>
      <c r="I71" s="228" t="s">
        <v>640</v>
      </c>
      <c r="J71" s="228" t="s">
        <v>641</v>
      </c>
      <c r="K71" s="229" t="s">
        <v>2004</v>
      </c>
      <c r="L71" s="229" t="s">
        <v>2005</v>
      </c>
      <c r="M71" s="229" t="s">
        <v>1999</v>
      </c>
      <c r="N71" s="229" t="s">
        <v>2006</v>
      </c>
      <c r="O71" s="229" t="s">
        <v>1760</v>
      </c>
      <c r="P71" s="230" t="s">
        <v>240</v>
      </c>
      <c r="Q71" s="231"/>
      <c r="R71" s="224" t="s">
        <v>639</v>
      </c>
      <c r="S71" s="232" t="e">
        <f t="shared" ca="1" si="10"/>
        <v>#REF!</v>
      </c>
      <c r="T71" s="232" t="e">
        <f ca="1">IF(B71="","",IF(ISERROR(MATCH($J71,[2]SorP!$B$1:$B$6230,0)),"",INDIRECT("'SorP'!$A$"&amp;MATCH($J71,[2]SorP!$B$1:$B$6230,0))))</f>
        <v>#REF!</v>
      </c>
      <c r="U71" s="184"/>
      <c r="V71" s="94">
        <f>IF(C71="",NA(),MATCH($B71&amp;$C71,'[2]Smelter Look-up'!$J:$J,0))</f>
        <v>175</v>
      </c>
      <c r="X71" s="58">
        <f t="shared" si="9"/>
        <v>0</v>
      </c>
      <c r="AB71" s="95" t="str">
        <f t="shared" si="7"/>
        <v>GoldNihon Material Co., Ltd.</v>
      </c>
    </row>
    <row r="72" spans="1:28" s="58" customFormat="1" ht="127.5">
      <c r="A72" s="232" t="s">
        <v>642</v>
      </c>
      <c r="B72" s="224" t="s">
        <v>257</v>
      </c>
      <c r="C72" s="225" t="s">
        <v>643</v>
      </c>
      <c r="D72" s="226"/>
      <c r="E72" s="224" t="s">
        <v>644</v>
      </c>
      <c r="F72" s="224" t="s">
        <v>642</v>
      </c>
      <c r="G72" s="224" t="s">
        <v>271</v>
      </c>
      <c r="H72" s="227" t="s">
        <v>2007</v>
      </c>
      <c r="I72" s="228" t="s">
        <v>645</v>
      </c>
      <c r="J72" s="228" t="s">
        <v>646</v>
      </c>
      <c r="K72" s="229" t="s">
        <v>2008</v>
      </c>
      <c r="L72" s="229" t="s">
        <v>2009</v>
      </c>
      <c r="M72" s="229" t="s">
        <v>2010</v>
      </c>
      <c r="N72" s="229" t="s">
        <v>1747</v>
      </c>
      <c r="O72" s="229" t="s">
        <v>1748</v>
      </c>
      <c r="P72" s="230"/>
      <c r="Q72" s="231"/>
      <c r="R72" s="224" t="s">
        <v>643</v>
      </c>
      <c r="S72" s="232" t="e">
        <f t="shared" ca="1" si="10"/>
        <v>#REF!</v>
      </c>
      <c r="T72" s="232" t="e">
        <f ca="1">IF(B72="","",IF(ISERROR(MATCH($J72,[2]SorP!$B$1:$B$6230,0)),"",INDIRECT("'SorP'!$A$"&amp;MATCH($J72,[2]SorP!$B$1:$B$6230,0))))</f>
        <v>#REF!</v>
      </c>
      <c r="U72" s="184"/>
      <c r="V72" s="94">
        <f>IF(C72="",NA(),MATCH($B72&amp;$C72,'[2]Smelter Look-up'!$J:$J,0))</f>
        <v>178</v>
      </c>
      <c r="X72" s="58">
        <f t="shared" si="9"/>
        <v>0</v>
      </c>
      <c r="AB72" s="95" t="str">
        <f t="shared" si="7"/>
        <v>GoldOgussa Osterreichische Gold- und Silber-Scheideanstalt GmbH</v>
      </c>
    </row>
    <row r="73" spans="1:28" s="58" customFormat="1" ht="89.25">
      <c r="A73" s="232" t="s">
        <v>647</v>
      </c>
      <c r="B73" s="224" t="s">
        <v>257</v>
      </c>
      <c r="C73" s="225" t="s">
        <v>648</v>
      </c>
      <c r="D73" s="226"/>
      <c r="E73" s="224" t="s">
        <v>290</v>
      </c>
      <c r="F73" s="224" t="s">
        <v>647</v>
      </c>
      <c r="G73" s="224" t="s">
        <v>271</v>
      </c>
      <c r="H73" s="227" t="s">
        <v>2011</v>
      </c>
      <c r="I73" s="228" t="s">
        <v>649</v>
      </c>
      <c r="J73" s="228" t="s">
        <v>650</v>
      </c>
      <c r="K73" s="229" t="s">
        <v>2012</v>
      </c>
      <c r="L73" s="229" t="s">
        <v>2013</v>
      </c>
      <c r="M73" s="229" t="s">
        <v>2014</v>
      </c>
      <c r="N73" s="229" t="s">
        <v>1759</v>
      </c>
      <c r="O73" s="229" t="s">
        <v>1760</v>
      </c>
      <c r="P73" s="230" t="s">
        <v>240</v>
      </c>
      <c r="Q73" s="231"/>
      <c r="R73" s="224" t="s">
        <v>648</v>
      </c>
      <c r="S73" s="232" t="e">
        <f t="shared" ca="1" si="10"/>
        <v>#REF!</v>
      </c>
      <c r="T73" s="232" t="e">
        <f ca="1">IF(B73="","",IF(ISERROR(MATCH($J73,[2]SorP!$B$1:$B$6230,0)),"",INDIRECT("'SorP'!$A$"&amp;MATCH($J73,[2]SorP!$B$1:$B$6230,0))))</f>
        <v>#REF!</v>
      </c>
      <c r="U73" s="184"/>
      <c r="V73" s="94">
        <f>IF(C73="",NA(),MATCH($B73&amp;$C73,'[2]Smelter Look-up'!$J:$J,0))</f>
        <v>180</v>
      </c>
      <c r="X73" s="58">
        <f t="shared" si="9"/>
        <v>0</v>
      </c>
      <c r="AB73" s="95" t="str">
        <f t="shared" si="7"/>
        <v>GoldOhura Precious Metal Industry Co., Ltd.</v>
      </c>
    </row>
    <row r="74" spans="1:28" s="58" customFormat="1" ht="153">
      <c r="A74" s="232" t="s">
        <v>651</v>
      </c>
      <c r="B74" s="224" t="s">
        <v>257</v>
      </c>
      <c r="C74" s="225" t="s">
        <v>652</v>
      </c>
      <c r="D74" s="226"/>
      <c r="E74" s="224" t="s">
        <v>498</v>
      </c>
      <c r="F74" s="224" t="s">
        <v>651</v>
      </c>
      <c r="G74" s="224" t="s">
        <v>271</v>
      </c>
      <c r="H74" s="227" t="s">
        <v>2015</v>
      </c>
      <c r="I74" s="228" t="s">
        <v>653</v>
      </c>
      <c r="J74" s="228" t="s">
        <v>654</v>
      </c>
      <c r="K74" s="229" t="s">
        <v>2016</v>
      </c>
      <c r="L74" s="229" t="s">
        <v>2017</v>
      </c>
      <c r="M74" s="229" t="s">
        <v>2018</v>
      </c>
      <c r="N74" s="229" t="s">
        <v>1747</v>
      </c>
      <c r="O74" s="229" t="s">
        <v>1775</v>
      </c>
      <c r="P74" s="230"/>
      <c r="Q74" s="231"/>
      <c r="R74" s="224" t="s">
        <v>652</v>
      </c>
      <c r="S74" s="232" t="e">
        <f t="shared" ca="1" si="10"/>
        <v>#REF!</v>
      </c>
      <c r="T74" s="232" t="e">
        <f ca="1">IF(B74="","",IF(ISERROR(MATCH($J74,[2]SorP!$B$1:$B$6230,0)),"",INDIRECT("'SorP'!$A$"&amp;MATCH($J74,[2]SorP!$B$1:$B$6230,0))))</f>
        <v>#REF!</v>
      </c>
      <c r="U74" s="184"/>
      <c r="V74" s="94">
        <f>IF(C74="",NA(),MATCH($B74&amp;$C74,'[2]Smelter Look-up'!$J:$J,0))</f>
        <v>181</v>
      </c>
      <c r="X74" s="58">
        <f t="shared" si="9"/>
        <v>0</v>
      </c>
      <c r="AB74" s="95" t="str">
        <f t="shared" si="7"/>
        <v>GoldOJSC "The Gulidov Krasnoyarsk Non-Ferrous Metals Plant" (OJSC Krastsvetmet)</v>
      </c>
    </row>
    <row r="75" spans="1:28" s="58" customFormat="1" ht="63.75">
      <c r="A75" s="232" t="s">
        <v>655</v>
      </c>
      <c r="B75" s="224" t="s">
        <v>257</v>
      </c>
      <c r="C75" s="225" t="s">
        <v>656</v>
      </c>
      <c r="D75" s="226"/>
      <c r="E75" s="224" t="s">
        <v>498</v>
      </c>
      <c r="F75" s="224" t="s">
        <v>655</v>
      </c>
      <c r="G75" s="224" t="s">
        <v>271</v>
      </c>
      <c r="H75" s="227" t="s">
        <v>2019</v>
      </c>
      <c r="I75" s="228" t="s">
        <v>657</v>
      </c>
      <c r="J75" s="228" t="s">
        <v>658</v>
      </c>
      <c r="K75" s="229" t="s">
        <v>2020</v>
      </c>
      <c r="L75" s="229" t="s">
        <v>2021</v>
      </c>
      <c r="M75" s="229" t="s">
        <v>1999</v>
      </c>
      <c r="N75" s="229" t="s">
        <v>1747</v>
      </c>
      <c r="O75" s="229" t="s">
        <v>1775</v>
      </c>
      <c r="P75" s="230"/>
      <c r="Q75" s="231"/>
      <c r="R75" s="224" t="s">
        <v>656</v>
      </c>
      <c r="S75" s="232" t="e">
        <f t="shared" ca="1" si="10"/>
        <v>#REF!</v>
      </c>
      <c r="T75" s="232" t="e">
        <f ca="1">IF(B75="","",IF(ISERROR(MATCH($J75,[2]SorP!$B$1:$B$6230,0)),"",INDIRECT("'SorP'!$A$"&amp;MATCH($J75,[2]SorP!$B$1:$B$6230,0))))</f>
        <v>#REF!</v>
      </c>
      <c r="U75" s="184"/>
      <c r="V75" s="94">
        <f>IF(C75="",NA(),MATCH($B75&amp;$C75,'[2]Smelter Look-up'!$J:$J,0))</f>
        <v>183</v>
      </c>
      <c r="X75" s="58">
        <f t="shared" si="9"/>
        <v>0</v>
      </c>
      <c r="AB75" s="95" t="str">
        <f t="shared" si="7"/>
        <v>GoldOJSC Novosibirsk Refinery</v>
      </c>
    </row>
    <row r="76" spans="1:28" s="58" customFormat="1" ht="30">
      <c r="A76" s="232" t="s">
        <v>659</v>
      </c>
      <c r="B76" s="224" t="s">
        <v>257</v>
      </c>
      <c r="C76" s="225" t="s">
        <v>660</v>
      </c>
      <c r="D76" s="226"/>
      <c r="E76" s="224" t="s">
        <v>315</v>
      </c>
      <c r="F76" s="224" t="s">
        <v>659</v>
      </c>
      <c r="G76" s="224" t="s">
        <v>271</v>
      </c>
      <c r="H76" s="227" t="s">
        <v>2022</v>
      </c>
      <c r="I76" s="228" t="s">
        <v>661</v>
      </c>
      <c r="J76" s="228" t="s">
        <v>317</v>
      </c>
      <c r="K76" s="229" t="s">
        <v>2023</v>
      </c>
      <c r="L76" s="229" t="s">
        <v>2024</v>
      </c>
      <c r="M76" s="229" t="s">
        <v>1779</v>
      </c>
      <c r="N76" s="229" t="s">
        <v>2025</v>
      </c>
      <c r="O76" s="229" t="s">
        <v>2026</v>
      </c>
      <c r="P76" s="230" t="s">
        <v>239</v>
      </c>
      <c r="Q76" s="231"/>
      <c r="R76" s="224" t="s">
        <v>660</v>
      </c>
      <c r="S76" s="232" t="e">
        <f t="shared" ca="1" si="10"/>
        <v>#REF!</v>
      </c>
      <c r="T76" s="232" t="e">
        <f ca="1">IF(B76="","",IF(ISERROR(MATCH($J76,[2]SorP!$B$1:$B$6230,0)),"",INDIRECT("'SorP'!$A$"&amp;MATCH($J76,[2]SorP!$B$1:$B$6230,0))))</f>
        <v>#REF!</v>
      </c>
      <c r="U76" s="184"/>
      <c r="V76" s="94">
        <f>IF(C76="",NA(),MATCH($B76&amp;$C76,'[2]Smelter Look-up'!$J:$J,0))</f>
        <v>184</v>
      </c>
      <c r="X76" s="58">
        <f t="shared" si="9"/>
        <v>0</v>
      </c>
      <c r="AB76" s="95" t="str">
        <f t="shared" si="7"/>
        <v>GoldPAMP S.A.</v>
      </c>
    </row>
    <row r="77" spans="1:28" s="58" customFormat="1" ht="89.25">
      <c r="A77" s="232" t="s">
        <v>667</v>
      </c>
      <c r="B77" s="224" t="s">
        <v>257</v>
      </c>
      <c r="C77" s="225" t="s">
        <v>668</v>
      </c>
      <c r="D77" s="226"/>
      <c r="E77" s="224" t="s">
        <v>669</v>
      </c>
      <c r="F77" s="224" t="s">
        <v>667</v>
      </c>
      <c r="G77" s="224" t="s">
        <v>271</v>
      </c>
      <c r="H77" s="227" t="s">
        <v>2027</v>
      </c>
      <c r="I77" s="228" t="s">
        <v>670</v>
      </c>
      <c r="J77" s="228" t="s">
        <v>671</v>
      </c>
      <c r="K77" s="229" t="s">
        <v>2028</v>
      </c>
      <c r="L77" s="229" t="s">
        <v>2029</v>
      </c>
      <c r="M77" s="229"/>
      <c r="N77" s="229" t="s">
        <v>1747</v>
      </c>
      <c r="O77" s="229" t="s">
        <v>2030</v>
      </c>
      <c r="P77" s="230"/>
      <c r="Q77" s="231"/>
      <c r="R77" s="224" t="s">
        <v>668</v>
      </c>
      <c r="S77" s="232" t="e">
        <f t="shared" ca="1" si="10"/>
        <v>#REF!</v>
      </c>
      <c r="T77" s="232" t="e">
        <f ca="1">IF(B77="","",IF(ISERROR(MATCH($J77,[2]SorP!$B$1:$B$6230,0)),"",INDIRECT("'SorP'!$A$"&amp;MATCH($J77,[2]SorP!$B$1:$B$6230,0))))</f>
        <v>#REF!</v>
      </c>
      <c r="U77" s="184"/>
      <c r="V77" s="94">
        <f>IF(C77="",NA(),MATCH($B77&amp;$C77,'[2]Smelter Look-up'!$J:$J,0))</f>
        <v>190</v>
      </c>
      <c r="X77" s="58">
        <f t="shared" si="9"/>
        <v>0</v>
      </c>
      <c r="AB77" s="95" t="str">
        <f t="shared" si="7"/>
        <v>GoldPlanta Recuperadora de Metales SpA</v>
      </c>
    </row>
    <row r="78" spans="1:28" s="58" customFormat="1" ht="76.5">
      <c r="A78" s="232" t="s">
        <v>672</v>
      </c>
      <c r="B78" s="224" t="s">
        <v>257</v>
      </c>
      <c r="C78" s="225" t="s">
        <v>673</v>
      </c>
      <c r="D78" s="226"/>
      <c r="E78" s="224" t="s">
        <v>498</v>
      </c>
      <c r="F78" s="224" t="s">
        <v>672</v>
      </c>
      <c r="G78" s="224" t="s">
        <v>271</v>
      </c>
      <c r="H78" s="227" t="s">
        <v>2031</v>
      </c>
      <c r="I78" s="228" t="s">
        <v>674</v>
      </c>
      <c r="J78" s="228" t="s">
        <v>675</v>
      </c>
      <c r="K78" s="229" t="s">
        <v>2032</v>
      </c>
      <c r="L78" s="229" t="s">
        <v>2033</v>
      </c>
      <c r="M78" s="229" t="s">
        <v>2034</v>
      </c>
      <c r="N78" s="229" t="s">
        <v>1747</v>
      </c>
      <c r="O78" s="229" t="s">
        <v>1775</v>
      </c>
      <c r="P78" s="230"/>
      <c r="Q78" s="231"/>
      <c r="R78" s="224" t="s">
        <v>673</v>
      </c>
      <c r="S78" s="232" t="e">
        <f t="shared" ca="1" si="10"/>
        <v>#REF!</v>
      </c>
      <c r="T78" s="232" t="e">
        <f ca="1">IF(B78="","",IF(ISERROR(MATCH($J78,[2]SorP!$B$1:$B$6230,0)),"",INDIRECT("'SorP'!$A$"&amp;MATCH($J78,[2]SorP!$B$1:$B$6230,0))))</f>
        <v>#REF!</v>
      </c>
      <c r="U78" s="184"/>
      <c r="V78" s="94">
        <f>IF(C78="",NA(),MATCH($B78&amp;$C78,'[2]Smelter Look-up'!$J:$J,0))</f>
        <v>191</v>
      </c>
      <c r="X78" s="58">
        <f t="shared" si="9"/>
        <v>0</v>
      </c>
      <c r="AB78" s="95" t="str">
        <f t="shared" si="7"/>
        <v>GoldPrioksky Plant of Non-Ferrous Metals</v>
      </c>
    </row>
    <row r="79" spans="1:28" s="58" customFormat="1" ht="76.5">
      <c r="A79" s="232" t="s">
        <v>676</v>
      </c>
      <c r="B79" s="224" t="s">
        <v>257</v>
      </c>
      <c r="C79" s="225" t="s">
        <v>677</v>
      </c>
      <c r="D79" s="226"/>
      <c r="E79" s="224" t="s">
        <v>678</v>
      </c>
      <c r="F79" s="224" t="s">
        <v>676</v>
      </c>
      <c r="G79" s="224" t="s">
        <v>271</v>
      </c>
      <c r="H79" s="227" t="s">
        <v>2035</v>
      </c>
      <c r="I79" s="228" t="s">
        <v>679</v>
      </c>
      <c r="J79" s="228" t="s">
        <v>680</v>
      </c>
      <c r="K79" s="229" t="s">
        <v>2036</v>
      </c>
      <c r="L79" s="229" t="s">
        <v>2037</v>
      </c>
      <c r="M79" s="229" t="s">
        <v>2038</v>
      </c>
      <c r="N79" s="229" t="s">
        <v>1747</v>
      </c>
      <c r="O79" s="229" t="s">
        <v>1775</v>
      </c>
      <c r="P79" s="230"/>
      <c r="Q79" s="231"/>
      <c r="R79" s="224" t="s">
        <v>677</v>
      </c>
      <c r="S79" s="232" t="e">
        <f t="shared" ca="1" si="10"/>
        <v>#REF!</v>
      </c>
      <c r="T79" s="232" t="e">
        <f ca="1">IF(B79="","",IF(ISERROR(MATCH($J79,[2]SorP!$B$1:$B$6230,0)),"",INDIRECT("'SorP'!$A$"&amp;MATCH($J79,[2]SorP!$B$1:$B$6230,0))))</f>
        <v>#REF!</v>
      </c>
      <c r="U79" s="184"/>
      <c r="V79" s="94">
        <f>IF(C79="",NA(),MATCH($B79&amp;$C79,'[2]Smelter Look-up'!$J:$J,0))</f>
        <v>193</v>
      </c>
      <c r="X79" s="58">
        <f t="shared" si="9"/>
        <v>0</v>
      </c>
      <c r="AB79" s="95" t="str">
        <f t="shared" si="7"/>
        <v>GoldPT Aneka Tambang (Persero) Tbk</v>
      </c>
    </row>
    <row r="80" spans="1:28" s="58" customFormat="1" ht="38.25">
      <c r="A80" s="232" t="s">
        <v>681</v>
      </c>
      <c r="B80" s="224" t="s">
        <v>257</v>
      </c>
      <c r="C80" s="225" t="s">
        <v>682</v>
      </c>
      <c r="D80" s="226"/>
      <c r="E80" s="224" t="s">
        <v>315</v>
      </c>
      <c r="F80" s="224" t="s">
        <v>681</v>
      </c>
      <c r="G80" s="224" t="s">
        <v>271</v>
      </c>
      <c r="H80" s="227" t="s">
        <v>2039</v>
      </c>
      <c r="I80" s="228" t="s">
        <v>683</v>
      </c>
      <c r="J80" s="228" t="s">
        <v>593</v>
      </c>
      <c r="K80" s="229" t="s">
        <v>2040</v>
      </c>
      <c r="L80" s="229" t="s">
        <v>2041</v>
      </c>
      <c r="M80" s="229"/>
      <c r="N80" s="229" t="s">
        <v>1747</v>
      </c>
      <c r="O80" s="229" t="s">
        <v>1775</v>
      </c>
      <c r="P80" s="230"/>
      <c r="Q80" s="231"/>
      <c r="R80" s="224" t="s">
        <v>682</v>
      </c>
      <c r="S80" s="232" t="e">
        <f t="shared" ca="1" si="10"/>
        <v>#REF!</v>
      </c>
      <c r="T80" s="232" t="e">
        <f ca="1">IF(B80="","",IF(ISERROR(MATCH($J80,[2]SorP!$B$1:$B$6230,0)),"",INDIRECT("'SorP'!$A$"&amp;MATCH($J80,[2]SorP!$B$1:$B$6230,0))))</f>
        <v>#REF!</v>
      </c>
      <c r="U80" s="184"/>
      <c r="V80" s="94">
        <f>IF(C80="",NA(),MATCH($B80&amp;$C80,'[2]Smelter Look-up'!$J:$J,0))</f>
        <v>194</v>
      </c>
      <c r="X80" s="58">
        <f t="shared" si="9"/>
        <v>0</v>
      </c>
      <c r="AB80" s="95" t="str">
        <f t="shared" si="7"/>
        <v>GoldPX Precinox S.A.</v>
      </c>
    </row>
    <row r="81" spans="1:28" s="58" customFormat="1" ht="63.75">
      <c r="A81" s="232" t="s">
        <v>688</v>
      </c>
      <c r="B81" s="224" t="s">
        <v>257</v>
      </c>
      <c r="C81" s="225" t="s">
        <v>689</v>
      </c>
      <c r="D81" s="226"/>
      <c r="E81" s="224" t="s">
        <v>342</v>
      </c>
      <c r="F81" s="224" t="s">
        <v>688</v>
      </c>
      <c r="G81" s="224" t="s">
        <v>271</v>
      </c>
      <c r="H81" s="227" t="s">
        <v>2042</v>
      </c>
      <c r="I81" s="228" t="s">
        <v>690</v>
      </c>
      <c r="J81" s="228" t="s">
        <v>344</v>
      </c>
      <c r="K81" s="229" t="s">
        <v>2043</v>
      </c>
      <c r="L81" s="229" t="s">
        <v>2044</v>
      </c>
      <c r="M81" s="229" t="s">
        <v>2045</v>
      </c>
      <c r="N81" s="229" t="s">
        <v>1747</v>
      </c>
      <c r="O81" s="229" t="s">
        <v>1775</v>
      </c>
      <c r="P81" s="230"/>
      <c r="Q81" s="231"/>
      <c r="R81" s="224" t="s">
        <v>689</v>
      </c>
      <c r="S81" s="232" t="e">
        <f t="shared" ca="1" si="10"/>
        <v>#REF!</v>
      </c>
      <c r="T81" s="232" t="e">
        <f ca="1">IF(B81="","",IF(ISERROR(MATCH($J81,[2]SorP!$B$1:$B$6230,0)),"",INDIRECT("'SorP'!$A$"&amp;MATCH($J81,[2]SorP!$B$1:$B$6230,0))))</f>
        <v>#REF!</v>
      </c>
      <c r="U81" s="184"/>
      <c r="V81" s="94">
        <f>IF(C81="",NA(),MATCH($B81&amp;$C81,'[2]Smelter Look-up'!$J:$J,0))</f>
        <v>197</v>
      </c>
      <c r="X81" s="58">
        <f t="shared" si="9"/>
        <v>0</v>
      </c>
      <c r="AB81" s="95" t="str">
        <f t="shared" si="7"/>
        <v>GoldRand Refinery (Pty) Ltd.</v>
      </c>
    </row>
    <row r="82" spans="1:28" s="58" customFormat="1" ht="51">
      <c r="A82" s="232" t="s">
        <v>695</v>
      </c>
      <c r="B82" s="224" t="s">
        <v>257</v>
      </c>
      <c r="C82" s="225" t="s">
        <v>696</v>
      </c>
      <c r="D82" s="226"/>
      <c r="E82" s="224" t="s">
        <v>697</v>
      </c>
      <c r="F82" s="224" t="s">
        <v>695</v>
      </c>
      <c r="G82" s="224" t="s">
        <v>271</v>
      </c>
      <c r="H82" s="227" t="s">
        <v>2046</v>
      </c>
      <c r="I82" s="228" t="s">
        <v>698</v>
      </c>
      <c r="J82" s="228" t="s">
        <v>699</v>
      </c>
      <c r="K82" s="229" t="s">
        <v>2047</v>
      </c>
      <c r="L82" s="229" t="s">
        <v>2048</v>
      </c>
      <c r="M82" s="229" t="s">
        <v>1752</v>
      </c>
      <c r="N82" s="229" t="s">
        <v>1759</v>
      </c>
      <c r="O82" s="229" t="s">
        <v>2049</v>
      </c>
      <c r="P82" s="230" t="s">
        <v>240</v>
      </c>
      <c r="Q82" s="231"/>
      <c r="R82" s="224" t="s">
        <v>696</v>
      </c>
      <c r="S82" s="232" t="e">
        <f t="shared" ca="1" si="10"/>
        <v>#REF!</v>
      </c>
      <c r="T82" s="232" t="e">
        <f ca="1">IF(B82="","",IF(ISERROR(MATCH($J82,[2]SorP!$B$1:$B$6230,0)),"",INDIRECT("'SorP'!$A$"&amp;MATCH($J82,[2]SorP!$B$1:$B$6230,0))))</f>
        <v>#REF!</v>
      </c>
      <c r="U82" s="184"/>
      <c r="V82" s="94">
        <f>IF(C82="",NA(),MATCH($B82&amp;$C82,'[2]Smelter Look-up'!$J:$J,0))</f>
        <v>201</v>
      </c>
      <c r="X82" s="58">
        <f t="shared" si="9"/>
        <v>0</v>
      </c>
      <c r="AB82" s="95" t="str">
        <f t="shared" si="7"/>
        <v>GoldREMONDIS PMR B.V.</v>
      </c>
    </row>
    <row r="83" spans="1:28" s="58" customFormat="1" ht="51">
      <c r="A83" s="232" t="s">
        <v>700</v>
      </c>
      <c r="B83" s="224" t="s">
        <v>257</v>
      </c>
      <c r="C83" s="225" t="s">
        <v>701</v>
      </c>
      <c r="D83" s="226"/>
      <c r="E83" s="224" t="s">
        <v>324</v>
      </c>
      <c r="F83" s="224" t="s">
        <v>700</v>
      </c>
      <c r="G83" s="224" t="s">
        <v>271</v>
      </c>
      <c r="H83" s="227" t="s">
        <v>2050</v>
      </c>
      <c r="I83" s="228" t="s">
        <v>702</v>
      </c>
      <c r="J83" s="228" t="s">
        <v>326</v>
      </c>
      <c r="K83" s="229" t="s">
        <v>2051</v>
      </c>
      <c r="L83" s="229" t="s">
        <v>2052</v>
      </c>
      <c r="M83" s="229" t="s">
        <v>2053</v>
      </c>
      <c r="N83" s="229" t="s">
        <v>2054</v>
      </c>
      <c r="O83" s="229" t="s">
        <v>1780</v>
      </c>
      <c r="P83" s="230" t="s">
        <v>239</v>
      </c>
      <c r="Q83" s="231"/>
      <c r="R83" s="224" t="s">
        <v>701</v>
      </c>
      <c r="S83" s="232" t="e">
        <f t="shared" ca="1" si="10"/>
        <v>#REF!</v>
      </c>
      <c r="T83" s="232" t="e">
        <f ca="1">IF(B83="","",IF(ISERROR(MATCH($J83,[2]SorP!$B$1:$B$6230,0)),"",INDIRECT("'SorP'!$A$"&amp;MATCH($J83,[2]SorP!$B$1:$B$6230,0))))</f>
        <v>#REF!</v>
      </c>
      <c r="U83" s="184"/>
      <c r="V83" s="94">
        <f>IF(C83="",NA(),MATCH($B83&amp;$C83,'[2]Smelter Look-up'!$J:$J,0))</f>
        <v>202</v>
      </c>
      <c r="X83" s="58">
        <f t="shared" si="9"/>
        <v>0</v>
      </c>
      <c r="AB83" s="95" t="str">
        <f t="shared" si="7"/>
        <v>GoldRoyal Canadian Mint</v>
      </c>
    </row>
    <row r="84" spans="1:28" s="58" customFormat="1" ht="30">
      <c r="A84" s="232" t="s">
        <v>703</v>
      </c>
      <c r="B84" s="224" t="s">
        <v>257</v>
      </c>
      <c r="C84" s="225" t="s">
        <v>704</v>
      </c>
      <c r="D84" s="226"/>
      <c r="E84" s="224" t="s">
        <v>705</v>
      </c>
      <c r="F84" s="224" t="s">
        <v>703</v>
      </c>
      <c r="G84" s="224" t="s">
        <v>271</v>
      </c>
      <c r="H84" s="227" t="s">
        <v>2055</v>
      </c>
      <c r="I84" s="228" t="s">
        <v>706</v>
      </c>
      <c r="J84" s="228" t="s">
        <v>707</v>
      </c>
      <c r="K84" s="229" t="s">
        <v>2056</v>
      </c>
      <c r="L84" s="229" t="s">
        <v>2057</v>
      </c>
      <c r="M84" s="229" t="s">
        <v>2058</v>
      </c>
      <c r="N84" s="229" t="s">
        <v>1747</v>
      </c>
      <c r="O84" s="229" t="s">
        <v>1748</v>
      </c>
      <c r="P84" s="230"/>
      <c r="Q84" s="231"/>
      <c r="R84" s="224" t="s">
        <v>704</v>
      </c>
      <c r="S84" s="232" t="e">
        <f t="shared" ca="1" si="10"/>
        <v>#REF!</v>
      </c>
      <c r="T84" s="232" t="e">
        <f ca="1">IF(B84="","",IF(ISERROR(MATCH($J84,[2]SorP!$B$1:$B$6230,0)),"",INDIRECT("'SorP'!$A$"&amp;MATCH($J84,[2]SorP!$B$1:$B$6230,0))))</f>
        <v>#REF!</v>
      </c>
      <c r="U84" s="184"/>
      <c r="V84" s="94">
        <f>IF(C84="",NA(),MATCH($B84&amp;$C84,'[2]Smelter Look-up'!$J:$J,0))</f>
        <v>203</v>
      </c>
      <c r="X84" s="58">
        <f t="shared" si="9"/>
        <v>0</v>
      </c>
      <c r="AB84" s="95" t="str">
        <f t="shared" si="7"/>
        <v>GoldSAAMP</v>
      </c>
    </row>
    <row r="85" spans="1:28" s="58" customFormat="1" ht="38.25">
      <c r="A85" s="232" t="s">
        <v>712</v>
      </c>
      <c r="B85" s="224" t="s">
        <v>257</v>
      </c>
      <c r="C85" s="225" t="s">
        <v>713</v>
      </c>
      <c r="D85" s="226"/>
      <c r="E85" s="224" t="s">
        <v>270</v>
      </c>
      <c r="F85" s="224" t="s">
        <v>712</v>
      </c>
      <c r="G85" s="224" t="s">
        <v>271</v>
      </c>
      <c r="H85" s="227" t="s">
        <v>2059</v>
      </c>
      <c r="I85" s="228" t="s">
        <v>384</v>
      </c>
      <c r="J85" s="228" t="s">
        <v>385</v>
      </c>
      <c r="K85" s="229" t="s">
        <v>2060</v>
      </c>
      <c r="L85" s="229" t="s">
        <v>2061</v>
      </c>
      <c r="M85" s="229" t="s">
        <v>2062</v>
      </c>
      <c r="N85" s="229" t="s">
        <v>1747</v>
      </c>
      <c r="O85" s="229" t="s">
        <v>1748</v>
      </c>
      <c r="P85" s="230"/>
      <c r="Q85" s="231"/>
      <c r="R85" s="224" t="s">
        <v>713</v>
      </c>
      <c r="S85" s="232" t="e">
        <f t="shared" ca="1" si="10"/>
        <v>#REF!</v>
      </c>
      <c r="T85" s="232" t="e">
        <f ca="1">IF(B85="","",IF(ISERROR(MATCH($J85,[2]SorP!$B$1:$B$6230,0)),"",INDIRECT("'SorP'!$A$"&amp;MATCH($J85,[2]SorP!$B$1:$B$6230,0))))</f>
        <v>#REF!</v>
      </c>
      <c r="U85" s="184"/>
      <c r="V85" s="94">
        <f>IF(C85="",NA(),MATCH($B85&amp;$C85,'[2]Smelter Look-up'!$J:$J,0))</f>
        <v>205</v>
      </c>
      <c r="X85" s="58">
        <f t="shared" si="9"/>
        <v>0</v>
      </c>
      <c r="AB85" s="95" t="str">
        <f t="shared" si="7"/>
        <v>GoldSafimet S.p.A</v>
      </c>
    </row>
    <row r="86" spans="1:28" s="58" customFormat="1" ht="30">
      <c r="A86" s="232" t="s">
        <v>714</v>
      </c>
      <c r="B86" s="224" t="s">
        <v>257</v>
      </c>
      <c r="C86" s="225" t="s">
        <v>715</v>
      </c>
      <c r="D86" s="226"/>
      <c r="E86" s="224" t="s">
        <v>716</v>
      </c>
      <c r="F86" s="224" t="s">
        <v>714</v>
      </c>
      <c r="G86" s="224" t="s">
        <v>271</v>
      </c>
      <c r="H86" s="227" t="s">
        <v>2063</v>
      </c>
      <c r="I86" s="228" t="s">
        <v>717</v>
      </c>
      <c r="J86" s="228" t="s">
        <v>718</v>
      </c>
      <c r="K86" s="229" t="s">
        <v>2064</v>
      </c>
      <c r="L86" s="229" t="s">
        <v>2065</v>
      </c>
      <c r="M86" s="229" t="s">
        <v>1752</v>
      </c>
      <c r="N86" s="229" t="s">
        <v>1759</v>
      </c>
      <c r="O86" s="229" t="s">
        <v>1858</v>
      </c>
      <c r="P86" s="230" t="s">
        <v>240</v>
      </c>
      <c r="Q86" s="231"/>
      <c r="R86" s="224" t="s">
        <v>715</v>
      </c>
      <c r="S86" s="232" t="e">
        <f t="shared" ca="1" si="10"/>
        <v>#REF!</v>
      </c>
      <c r="T86" s="232" t="e">
        <f ca="1">IF(B86="","",IF(ISERROR(MATCH($J86,[2]SorP!$B$1:$B$6230,0)),"",INDIRECT("'SorP'!$A$"&amp;MATCH($J86,[2]SorP!$B$1:$B$6230,0))))</f>
        <v>#REF!</v>
      </c>
      <c r="U86" s="184"/>
      <c r="V86" s="94">
        <f>IF(C86="",NA(),MATCH($B86&amp;$C86,'[2]Smelter Look-up'!$J:$J,0))</f>
        <v>206</v>
      </c>
      <c r="X86" s="58">
        <f t="shared" si="9"/>
        <v>0</v>
      </c>
      <c r="AB86" s="95" t="str">
        <f t="shared" si="7"/>
        <v>GoldSAFINA A.S.</v>
      </c>
    </row>
    <row r="87" spans="1:28" s="58" customFormat="1" ht="90">
      <c r="A87" s="232" t="s">
        <v>723</v>
      </c>
      <c r="B87" s="224" t="s">
        <v>257</v>
      </c>
      <c r="C87" s="225" t="s">
        <v>724</v>
      </c>
      <c r="D87" s="226"/>
      <c r="E87" s="224" t="s">
        <v>408</v>
      </c>
      <c r="F87" s="224" t="s">
        <v>723</v>
      </c>
      <c r="G87" s="224" t="s">
        <v>271</v>
      </c>
      <c r="H87" s="227" t="s">
        <v>2066</v>
      </c>
      <c r="I87" s="228" t="s">
        <v>725</v>
      </c>
      <c r="J87" s="228" t="s">
        <v>563</v>
      </c>
      <c r="K87" s="229" t="s">
        <v>2067</v>
      </c>
      <c r="L87" s="229" t="s">
        <v>2068</v>
      </c>
      <c r="M87" s="229" t="s">
        <v>1752</v>
      </c>
      <c r="N87" s="229" t="s">
        <v>2069</v>
      </c>
      <c r="O87" s="229" t="s">
        <v>1760</v>
      </c>
      <c r="P87" s="230" t="s">
        <v>240</v>
      </c>
      <c r="Q87" s="231"/>
      <c r="R87" s="224" t="s">
        <v>724</v>
      </c>
      <c r="S87" s="232" t="e">
        <f t="shared" ca="1" si="10"/>
        <v>#REF!</v>
      </c>
      <c r="T87" s="232" t="e">
        <f ca="1">IF(B87="","",IF(ISERROR(MATCH($J87,[2]SorP!$B$1:$B$6230,0)),"",INDIRECT("'SorP'!$A$"&amp;MATCH($J87,[2]SorP!$B$1:$B$6230,0))))</f>
        <v>#REF!</v>
      </c>
      <c r="U87" s="184"/>
      <c r="V87" s="94">
        <f>IF(C87="",NA(),MATCH($B87&amp;$C87,'[2]Smelter Look-up'!$J:$J,0))</f>
        <v>210</v>
      </c>
      <c r="X87" s="58">
        <f t="shared" si="9"/>
        <v>0</v>
      </c>
      <c r="AB87" s="95" t="str">
        <f t="shared" si="7"/>
        <v>GoldSamduck Precious Metals</v>
      </c>
    </row>
    <row r="88" spans="1:28" s="58" customFormat="1" ht="63.75">
      <c r="A88" s="232" t="s">
        <v>730</v>
      </c>
      <c r="B88" s="224" t="s">
        <v>257</v>
      </c>
      <c r="C88" s="225" t="s">
        <v>731</v>
      </c>
      <c r="D88" s="226"/>
      <c r="E88" s="224" t="s">
        <v>300</v>
      </c>
      <c r="F88" s="224" t="s">
        <v>730</v>
      </c>
      <c r="G88" s="224" t="s">
        <v>271</v>
      </c>
      <c r="H88" s="227" t="s">
        <v>2070</v>
      </c>
      <c r="I88" s="228" t="s">
        <v>732</v>
      </c>
      <c r="J88" s="228" t="s">
        <v>733</v>
      </c>
      <c r="K88" s="229" t="s">
        <v>2071</v>
      </c>
      <c r="L88" s="229" t="s">
        <v>2072</v>
      </c>
      <c r="M88" s="229" t="s">
        <v>1752</v>
      </c>
      <c r="N88" s="229" t="s">
        <v>1753</v>
      </c>
      <c r="O88" s="229" t="s">
        <v>2073</v>
      </c>
      <c r="P88" s="230" t="s">
        <v>239</v>
      </c>
      <c r="Q88" s="231"/>
      <c r="R88" s="224" t="s">
        <v>731</v>
      </c>
      <c r="S88" s="232" t="e">
        <f t="shared" ca="1" si="10"/>
        <v>#REF!</v>
      </c>
      <c r="T88" s="232" t="e">
        <f ca="1">IF(B88="","",IF(ISERROR(MATCH($J88,[2]SorP!$B$1:$B$6230,0)),"",INDIRECT("'SorP'!$A$"&amp;MATCH($J88,[2]SorP!$B$1:$B$6230,0))))</f>
        <v>#REF!</v>
      </c>
      <c r="U88" s="184"/>
      <c r="V88" s="94">
        <f>IF(C88="",NA(),MATCH($B88&amp;$C88,'[2]Smelter Look-up'!$J:$J,0))</f>
        <v>212</v>
      </c>
      <c r="X88" s="58">
        <f t="shared" si="9"/>
        <v>0</v>
      </c>
      <c r="AB88" s="95" t="str">
        <f t="shared" si="7"/>
        <v>GoldSAXONIA Edelmetalle GmbH</v>
      </c>
    </row>
    <row r="89" spans="1:28" s="58" customFormat="1" ht="63.75">
      <c r="A89" s="232" t="s">
        <v>734</v>
      </c>
      <c r="B89" s="224" t="s">
        <v>257</v>
      </c>
      <c r="C89" s="225" t="s">
        <v>735</v>
      </c>
      <c r="D89" s="226"/>
      <c r="E89" s="224" t="s">
        <v>736</v>
      </c>
      <c r="F89" s="224" t="s">
        <v>734</v>
      </c>
      <c r="G89" s="224" t="s">
        <v>271</v>
      </c>
      <c r="H89" s="227" t="s">
        <v>2074</v>
      </c>
      <c r="I89" s="228" t="s">
        <v>737</v>
      </c>
      <c r="J89" s="228" t="s">
        <v>738</v>
      </c>
      <c r="K89" s="229" t="s">
        <v>2075</v>
      </c>
      <c r="L89" s="229" t="s">
        <v>2076</v>
      </c>
      <c r="M89" s="229" t="s">
        <v>2077</v>
      </c>
      <c r="N89" s="229" t="s">
        <v>2069</v>
      </c>
      <c r="O89" s="229" t="s">
        <v>1760</v>
      </c>
      <c r="P89" s="230" t="s">
        <v>240</v>
      </c>
      <c r="Q89" s="231"/>
      <c r="R89" s="224" t="s">
        <v>735</v>
      </c>
      <c r="S89" s="232" t="e">
        <f t="shared" ca="1" si="10"/>
        <v>#REF!</v>
      </c>
      <c r="T89" s="232" t="e">
        <f ca="1">IF(B89="","",IF(ISERROR(MATCH($J89,[2]SorP!$B$1:$B$6230,0)),"",INDIRECT("'SorP'!$A$"&amp;MATCH($J89,[2]SorP!$B$1:$B$6230,0))))</f>
        <v>#REF!</v>
      </c>
      <c r="U89" s="184"/>
      <c r="V89" s="94">
        <f>IF(C89="",NA(),MATCH($B89&amp;$C89,'[2]Smelter Look-up'!$J:$J,0))</f>
        <v>214</v>
      </c>
      <c r="X89" s="58">
        <f t="shared" si="9"/>
        <v>0</v>
      </c>
      <c r="AB89" s="95" t="str">
        <f t="shared" si="7"/>
        <v>GoldSEMPSA Joyeria Plateria S.A.</v>
      </c>
    </row>
    <row r="90" spans="1:28" s="58" customFormat="1" ht="102">
      <c r="A90" s="232" t="s">
        <v>744</v>
      </c>
      <c r="B90" s="224" t="s">
        <v>257</v>
      </c>
      <c r="C90" s="225" t="s">
        <v>745</v>
      </c>
      <c r="D90" s="226"/>
      <c r="E90" s="224" t="s">
        <v>391</v>
      </c>
      <c r="F90" s="224" t="s">
        <v>744</v>
      </c>
      <c r="G90" s="224" t="s">
        <v>271</v>
      </c>
      <c r="H90" s="227" t="s">
        <v>2078</v>
      </c>
      <c r="I90" s="228" t="s">
        <v>449</v>
      </c>
      <c r="J90" s="228" t="s">
        <v>450</v>
      </c>
      <c r="K90" s="229" t="s">
        <v>2079</v>
      </c>
      <c r="L90" s="229" t="s">
        <v>2080</v>
      </c>
      <c r="M90" s="229"/>
      <c r="N90" s="229" t="s">
        <v>2081</v>
      </c>
      <c r="O90" s="229" t="s">
        <v>2082</v>
      </c>
      <c r="P90" s="230" t="s">
        <v>239</v>
      </c>
      <c r="Q90" s="231"/>
      <c r="R90" s="224" t="s">
        <v>745</v>
      </c>
      <c r="S90" s="232" t="e">
        <f t="shared" ca="1" si="10"/>
        <v>#REF!</v>
      </c>
      <c r="T90" s="232" t="e">
        <f ca="1">IF(B90="","",IF(ISERROR(MATCH($J90,[2]SorP!$B$1:$B$6230,0)),"",INDIRECT("'SorP'!$A$"&amp;MATCH($J90,[2]SorP!$B$1:$B$6230,0))))</f>
        <v>#REF!</v>
      </c>
      <c r="U90" s="184"/>
      <c r="V90" s="94">
        <f>IF(C90="",NA(),MATCH($B90&amp;$C90,'[2]Smelter Look-up'!$J:$J,0))</f>
        <v>223</v>
      </c>
      <c r="X90" s="58">
        <f t="shared" si="9"/>
        <v>0</v>
      </c>
      <c r="AB90" s="95" t="str">
        <f t="shared" si="7"/>
        <v>GoldShandong Zhaojin Gold &amp; Silver Refinery Co., Ltd.</v>
      </c>
    </row>
    <row r="91" spans="1:28" s="58" customFormat="1" ht="90">
      <c r="A91" s="232" t="s">
        <v>746</v>
      </c>
      <c r="B91" s="224" t="s">
        <v>257</v>
      </c>
      <c r="C91" s="225" t="s">
        <v>747</v>
      </c>
      <c r="D91" s="226"/>
      <c r="E91" s="224" t="s">
        <v>391</v>
      </c>
      <c r="F91" s="224" t="s">
        <v>746</v>
      </c>
      <c r="G91" s="224" t="s">
        <v>271</v>
      </c>
      <c r="H91" s="227" t="s">
        <v>2083</v>
      </c>
      <c r="I91" s="228" t="s">
        <v>441</v>
      </c>
      <c r="J91" s="228" t="s">
        <v>442</v>
      </c>
      <c r="K91" s="229" t="s">
        <v>2084</v>
      </c>
      <c r="L91" s="229" t="s">
        <v>2085</v>
      </c>
      <c r="M91" s="229" t="s">
        <v>1816</v>
      </c>
      <c r="N91" s="229" t="s">
        <v>1747</v>
      </c>
      <c r="O91" s="229" t="s">
        <v>1775</v>
      </c>
      <c r="P91" s="230"/>
      <c r="Q91" s="231"/>
      <c r="R91" s="224" t="s">
        <v>747</v>
      </c>
      <c r="S91" s="232" t="e">
        <f t="shared" ca="1" si="10"/>
        <v>#REF!</v>
      </c>
      <c r="T91" s="232" t="e">
        <f ca="1">IF(B91="","",IF(ISERROR(MATCH($J91,[2]SorP!$B$1:$B$6230,0)),"",INDIRECT("'SorP'!$A$"&amp;MATCH($J91,[2]SorP!$B$1:$B$6230,0))))</f>
        <v>#REF!</v>
      </c>
      <c r="U91" s="184"/>
      <c r="V91" s="94">
        <f>IF(C91="",NA(),MATCH($B91&amp;$C91,'[2]Smelter Look-up'!$J:$J,0))</f>
        <v>228</v>
      </c>
      <c r="X91" s="58">
        <f t="shared" si="9"/>
        <v>0</v>
      </c>
      <c r="AB91" s="95" t="str">
        <f t="shared" si="7"/>
        <v>GoldSichuan Tianze Precious Metals Co., Ltd.</v>
      </c>
    </row>
    <row r="92" spans="1:28" s="58" customFormat="1" ht="63.75">
      <c r="A92" s="232" t="s">
        <v>748</v>
      </c>
      <c r="B92" s="224" t="s">
        <v>257</v>
      </c>
      <c r="C92" s="225" t="s">
        <v>749</v>
      </c>
      <c r="D92" s="226"/>
      <c r="E92" s="224" t="s">
        <v>750</v>
      </c>
      <c r="F92" s="224" t="s">
        <v>748</v>
      </c>
      <c r="G92" s="224" t="s">
        <v>271</v>
      </c>
      <c r="H92" s="227" t="s">
        <v>2086</v>
      </c>
      <c r="I92" s="228" t="s">
        <v>751</v>
      </c>
      <c r="J92" s="228" t="s">
        <v>752</v>
      </c>
      <c r="K92" s="229" t="s">
        <v>2087</v>
      </c>
      <c r="L92" s="229" t="s">
        <v>2088</v>
      </c>
      <c r="M92" s="229" t="s">
        <v>2089</v>
      </c>
      <c r="N92" s="229" t="s">
        <v>1753</v>
      </c>
      <c r="O92" s="229" t="s">
        <v>2073</v>
      </c>
      <c r="P92" s="230" t="s">
        <v>239</v>
      </c>
      <c r="Q92" s="231"/>
      <c r="R92" s="224" t="s">
        <v>749</v>
      </c>
      <c r="S92" s="232" t="e">
        <f t="shared" ca="1" si="10"/>
        <v>#REF!</v>
      </c>
      <c r="T92" s="232" t="e">
        <f ca="1">IF(B92="","",IF(ISERROR(MATCH($J92,[2]SorP!$B$1:$B$6230,0)),"",INDIRECT("'SorP'!$A$"&amp;MATCH($J92,[2]SorP!$B$1:$B$6230,0))))</f>
        <v>#REF!</v>
      </c>
      <c r="U92" s="184"/>
      <c r="V92" s="94">
        <f>IF(C92="",NA(),MATCH($B92&amp;$C92,'[2]Smelter Look-up'!$J:$J,0))</f>
        <v>230</v>
      </c>
      <c r="X92" s="58">
        <f t="shared" si="9"/>
        <v>0</v>
      </c>
      <c r="AB92" s="95" t="str">
        <f t="shared" si="7"/>
        <v>GoldSingway Technology Co., Ltd.</v>
      </c>
    </row>
    <row r="93" spans="1:28" s="58" customFormat="1" ht="114.75">
      <c r="A93" s="232" t="s">
        <v>753</v>
      </c>
      <c r="B93" s="224" t="s">
        <v>257</v>
      </c>
      <c r="C93" s="225" t="s">
        <v>754</v>
      </c>
      <c r="D93" s="226"/>
      <c r="E93" s="224" t="s">
        <v>498</v>
      </c>
      <c r="F93" s="224" t="s">
        <v>753</v>
      </c>
      <c r="G93" s="224" t="s">
        <v>271</v>
      </c>
      <c r="H93" s="227" t="s">
        <v>2090</v>
      </c>
      <c r="I93" s="228" t="s">
        <v>755</v>
      </c>
      <c r="J93" s="228" t="s">
        <v>756</v>
      </c>
      <c r="K93" s="229" t="s">
        <v>242</v>
      </c>
      <c r="L93" s="229" t="s">
        <v>2091</v>
      </c>
      <c r="M93" s="229"/>
      <c r="N93" s="229" t="s">
        <v>1747</v>
      </c>
      <c r="O93" s="229" t="s">
        <v>1775</v>
      </c>
      <c r="P93" s="230"/>
      <c r="Q93" s="231"/>
      <c r="R93" s="224" t="s">
        <v>754</v>
      </c>
      <c r="S93" s="232" t="e">
        <f t="shared" ca="1" si="10"/>
        <v>#REF!</v>
      </c>
      <c r="T93" s="232" t="e">
        <f ca="1">IF(B93="","",IF(ISERROR(MATCH($J93,[2]SorP!$B$1:$B$6230,0)),"",INDIRECT("'SorP'!$A$"&amp;MATCH($J93,[2]SorP!$B$1:$B$6230,0))))</f>
        <v>#REF!</v>
      </c>
      <c r="U93" s="184"/>
      <c r="V93" s="94">
        <f>IF(C93="",NA(),MATCH($B93&amp;$C93,'[2]Smelter Look-up'!$J:$J,0))</f>
        <v>232</v>
      </c>
      <c r="X93" s="58">
        <f t="shared" si="9"/>
        <v>0</v>
      </c>
      <c r="AB93" s="95" t="str">
        <f t="shared" si="7"/>
        <v>GoldSOE Shyolkovsky Factory of Secondary Precious Metals</v>
      </c>
    </row>
    <row r="94" spans="1:28" s="58" customFormat="1" ht="102">
      <c r="A94" s="232" t="s">
        <v>757</v>
      </c>
      <c r="B94" s="224" t="s">
        <v>257</v>
      </c>
      <c r="C94" s="225" t="s">
        <v>758</v>
      </c>
      <c r="D94" s="226"/>
      <c r="E94" s="224" t="s">
        <v>750</v>
      </c>
      <c r="F94" s="224" t="s">
        <v>757</v>
      </c>
      <c r="G94" s="224" t="s">
        <v>271</v>
      </c>
      <c r="H94" s="227" t="s">
        <v>2092</v>
      </c>
      <c r="I94" s="228" t="s">
        <v>759</v>
      </c>
      <c r="J94" s="228" t="s">
        <v>760</v>
      </c>
      <c r="K94" s="229" t="s">
        <v>2093</v>
      </c>
      <c r="L94" s="229" t="s">
        <v>2094</v>
      </c>
      <c r="M94" s="229" t="s">
        <v>2095</v>
      </c>
      <c r="N94" s="229" t="s">
        <v>1697</v>
      </c>
      <c r="O94" s="229" t="s">
        <v>1760</v>
      </c>
      <c r="P94" s="230" t="s">
        <v>240</v>
      </c>
      <c r="Q94" s="231"/>
      <c r="R94" s="224" t="s">
        <v>758</v>
      </c>
      <c r="S94" s="232" t="e">
        <f t="shared" ca="1" si="10"/>
        <v>#REF!</v>
      </c>
      <c r="T94" s="232" t="e">
        <f ca="1">IF(B94="","",IF(ISERROR(MATCH($J94,[2]SorP!$B$1:$B$6230,0)),"",INDIRECT("'SorP'!$A$"&amp;MATCH($J94,[2]SorP!$B$1:$B$6230,0))))</f>
        <v>#REF!</v>
      </c>
      <c r="U94" s="184"/>
      <c r="V94" s="94">
        <f>IF(C94="",NA(),MATCH($B94&amp;$C94,'[2]Smelter Look-up'!$J:$J,0))</f>
        <v>233</v>
      </c>
      <c r="X94" s="58">
        <f t="shared" si="9"/>
        <v>0</v>
      </c>
      <c r="AB94" s="95" t="str">
        <f t="shared" si="7"/>
        <v>GoldSolar Applied Materials Technology Corp.</v>
      </c>
    </row>
    <row r="95" spans="1:28" s="58" customFormat="1" ht="76.5">
      <c r="A95" s="232" t="s">
        <v>771</v>
      </c>
      <c r="B95" s="224" t="s">
        <v>257</v>
      </c>
      <c r="C95" s="225" t="s">
        <v>772</v>
      </c>
      <c r="D95" s="226"/>
      <c r="E95" s="224" t="s">
        <v>290</v>
      </c>
      <c r="F95" s="224" t="s">
        <v>771</v>
      </c>
      <c r="G95" s="224" t="s">
        <v>271</v>
      </c>
      <c r="H95" s="227" t="s">
        <v>2096</v>
      </c>
      <c r="I95" s="228" t="s">
        <v>773</v>
      </c>
      <c r="J95" s="228" t="s">
        <v>774</v>
      </c>
      <c r="K95" s="229" t="s">
        <v>2097</v>
      </c>
      <c r="L95" s="229" t="s">
        <v>2098</v>
      </c>
      <c r="M95" s="229" t="s">
        <v>1999</v>
      </c>
      <c r="N95" s="229" t="s">
        <v>2099</v>
      </c>
      <c r="O95" s="229" t="s">
        <v>2100</v>
      </c>
      <c r="P95" s="230" t="s">
        <v>239</v>
      </c>
      <c r="Q95" s="231"/>
      <c r="R95" s="224" t="s">
        <v>772</v>
      </c>
      <c r="S95" s="232" t="e">
        <f t="shared" ca="1" si="10"/>
        <v>#REF!</v>
      </c>
      <c r="T95" s="232" t="e">
        <f ca="1">IF(B95="","",IF(ISERROR(MATCH($J95,[2]SorP!$B$1:$B$6230,0)),"",INDIRECT("'SorP'!$A$"&amp;MATCH($J95,[2]SorP!$B$1:$B$6230,0))))</f>
        <v>#REF!</v>
      </c>
      <c r="U95" s="184"/>
      <c r="V95" s="94">
        <f>IF(C95="",NA(),MATCH($B95&amp;$C95,'[2]Smelter Look-up'!$J:$J,0))</f>
        <v>240</v>
      </c>
      <c r="X95" s="58">
        <f t="shared" si="9"/>
        <v>0</v>
      </c>
      <c r="AB95" s="95" t="str">
        <f t="shared" si="7"/>
        <v>GoldSumitomo Metal Mining Co., Ltd.</v>
      </c>
    </row>
    <row r="96" spans="1:28" s="58" customFormat="1" ht="63.75">
      <c r="A96" s="232" t="s">
        <v>775</v>
      </c>
      <c r="B96" s="224" t="s">
        <v>257</v>
      </c>
      <c r="C96" s="225" t="s">
        <v>776</v>
      </c>
      <c r="D96" s="226"/>
      <c r="E96" s="224" t="s">
        <v>408</v>
      </c>
      <c r="F96" s="224" t="s">
        <v>775</v>
      </c>
      <c r="G96" s="224" t="s">
        <v>271</v>
      </c>
      <c r="H96" s="227" t="s">
        <v>2101</v>
      </c>
      <c r="I96" s="228" t="s">
        <v>777</v>
      </c>
      <c r="J96" s="228" t="s">
        <v>778</v>
      </c>
      <c r="K96" s="229" t="s">
        <v>2102</v>
      </c>
      <c r="L96" s="229" t="s">
        <v>2103</v>
      </c>
      <c r="M96" s="229" t="s">
        <v>1752</v>
      </c>
      <c r="N96" s="229" t="s">
        <v>2069</v>
      </c>
      <c r="O96" s="229" t="s">
        <v>1760</v>
      </c>
      <c r="P96" s="230" t="s">
        <v>240</v>
      </c>
      <c r="Q96" s="231"/>
      <c r="R96" s="224" t="s">
        <v>776</v>
      </c>
      <c r="S96" s="232" t="e">
        <f t="shared" ca="1" si="10"/>
        <v>#REF!</v>
      </c>
      <c r="T96" s="232" t="e">
        <f ca="1">IF(B96="","",IF(ISERROR(MATCH($J96,[2]SorP!$B$1:$B$6230,0)),"",INDIRECT("'SorP'!$A$"&amp;MATCH($J96,[2]SorP!$B$1:$B$6230,0))))</f>
        <v>#REF!</v>
      </c>
      <c r="U96" s="184"/>
      <c r="V96" s="94">
        <f>IF(C96="",NA(),MATCH($B96&amp;$C96,'[2]Smelter Look-up'!$J:$J,0))</f>
        <v>241</v>
      </c>
      <c r="X96" s="58">
        <f t="shared" si="9"/>
        <v>0</v>
      </c>
      <c r="AB96" s="95" t="str">
        <f t="shared" si="7"/>
        <v>GoldSungEel HiMetal Co., Ltd.</v>
      </c>
    </row>
    <row r="97" spans="1:28" s="58" customFormat="1" ht="30">
      <c r="A97" s="232" t="s">
        <v>779</v>
      </c>
      <c r="B97" s="224" t="s">
        <v>257</v>
      </c>
      <c r="C97" s="225" t="s">
        <v>780</v>
      </c>
      <c r="D97" s="226"/>
      <c r="E97" s="224" t="s">
        <v>270</v>
      </c>
      <c r="F97" s="224" t="s">
        <v>779</v>
      </c>
      <c r="G97" s="224" t="s">
        <v>271</v>
      </c>
      <c r="H97" s="227" t="s">
        <v>2104</v>
      </c>
      <c r="I97" s="228" t="s">
        <v>781</v>
      </c>
      <c r="J97" s="228" t="s">
        <v>385</v>
      </c>
      <c r="K97" s="229" t="s">
        <v>242</v>
      </c>
      <c r="L97" s="229" t="s">
        <v>2105</v>
      </c>
      <c r="M97" s="229" t="s">
        <v>2106</v>
      </c>
      <c r="N97" s="229" t="s">
        <v>1747</v>
      </c>
      <c r="O97" s="229" t="s">
        <v>1775</v>
      </c>
      <c r="P97" s="230"/>
      <c r="Q97" s="231"/>
      <c r="R97" s="224" t="s">
        <v>780</v>
      </c>
      <c r="S97" s="232" t="e">
        <f t="shared" ca="1" si="10"/>
        <v>#REF!</v>
      </c>
      <c r="T97" s="232" t="e">
        <f ca="1">IF(B97="","",IF(ISERROR(MATCH($J97,[2]SorP!$B$1:$B$6230,0)),"",INDIRECT("'SorP'!$A$"&amp;MATCH($J97,[2]SorP!$B$1:$B$6230,0))))</f>
        <v>#REF!</v>
      </c>
      <c r="U97" s="184"/>
      <c r="V97" s="94">
        <f>IF(C97="",NA(),MATCH($B97&amp;$C97,'[2]Smelter Look-up'!$J:$J,0))</f>
        <v>243</v>
      </c>
      <c r="X97" s="58">
        <f t="shared" si="9"/>
        <v>0</v>
      </c>
      <c r="AB97" s="95" t="str">
        <f t="shared" si="7"/>
        <v>GoldT.C.A S.p.A</v>
      </c>
    </row>
    <row r="98" spans="1:28" s="58" customFormat="1" ht="63.75">
      <c r="A98" s="232" t="s">
        <v>782</v>
      </c>
      <c r="B98" s="224" t="s">
        <v>257</v>
      </c>
      <c r="C98" s="225" t="s">
        <v>783</v>
      </c>
      <c r="D98" s="226"/>
      <c r="E98" s="224" t="s">
        <v>290</v>
      </c>
      <c r="F98" s="224" t="s">
        <v>782</v>
      </c>
      <c r="G98" s="224" t="s">
        <v>271</v>
      </c>
      <c r="H98" s="227" t="s">
        <v>2107</v>
      </c>
      <c r="I98" s="228" t="s">
        <v>784</v>
      </c>
      <c r="J98" s="228" t="s">
        <v>785</v>
      </c>
      <c r="K98" s="229" t="s">
        <v>2108</v>
      </c>
      <c r="L98" s="229" t="s">
        <v>2109</v>
      </c>
      <c r="M98" s="229" t="s">
        <v>1999</v>
      </c>
      <c r="N98" s="229" t="s">
        <v>2110</v>
      </c>
      <c r="O98" s="229" t="s">
        <v>1775</v>
      </c>
      <c r="P98" s="230"/>
      <c r="Q98" s="231"/>
      <c r="R98" s="224" t="s">
        <v>783</v>
      </c>
      <c r="S98" s="232" t="e">
        <f t="shared" ca="1" si="10"/>
        <v>#REF!</v>
      </c>
      <c r="T98" s="232" t="e">
        <f ca="1">IF(B98="","",IF(ISERROR(MATCH($J98,[2]SorP!$B$1:$B$6230,0)),"",INDIRECT("'SorP'!$A$"&amp;MATCH($J98,[2]SorP!$B$1:$B$6230,0))))</f>
        <v>#REF!</v>
      </c>
      <c r="U98" s="184"/>
      <c r="V98" s="94">
        <f>IF(C98="",NA(),MATCH($B98&amp;$C98,'[2]Smelter Look-up'!$J:$J,0))</f>
        <v>252</v>
      </c>
      <c r="X98" s="58">
        <f t="shared" si="9"/>
        <v>0</v>
      </c>
      <c r="AB98" s="95" t="str">
        <f t="shared" si="7"/>
        <v>GoldTanaka Kikinzoku Kogyo K.K.</v>
      </c>
    </row>
    <row r="99" spans="1:28" s="58" customFormat="1" ht="102">
      <c r="A99" s="232" t="s">
        <v>786</v>
      </c>
      <c r="B99" s="224" t="s">
        <v>257</v>
      </c>
      <c r="C99" s="225" t="s">
        <v>787</v>
      </c>
      <c r="D99" s="226"/>
      <c r="E99" s="224" t="s">
        <v>391</v>
      </c>
      <c r="F99" s="224" t="s">
        <v>786</v>
      </c>
      <c r="G99" s="224" t="s">
        <v>271</v>
      </c>
      <c r="H99" s="227" t="s">
        <v>2111</v>
      </c>
      <c r="I99" s="228" t="s">
        <v>741</v>
      </c>
      <c r="J99" s="228" t="s">
        <v>450</v>
      </c>
      <c r="K99" s="229" t="s">
        <v>2112</v>
      </c>
      <c r="L99" s="229" t="s">
        <v>2113</v>
      </c>
      <c r="M99" s="229" t="s">
        <v>1895</v>
      </c>
      <c r="N99" s="229" t="s">
        <v>1747</v>
      </c>
      <c r="O99" s="229" t="s">
        <v>1775</v>
      </c>
      <c r="P99" s="230"/>
      <c r="Q99" s="231"/>
      <c r="R99" s="224" t="s">
        <v>787</v>
      </c>
      <c r="S99" s="232" t="e">
        <f t="shared" ca="1" si="10"/>
        <v>#REF!</v>
      </c>
      <c r="T99" s="232" t="e">
        <f ca="1">IF(B99="","",IF(ISERROR(MATCH($J99,[2]SorP!$B$1:$B$6230,0)),"",INDIRECT("'SorP'!$A$"&amp;MATCH($J99,[2]SorP!$B$1:$B$6230,0))))</f>
        <v>#REF!</v>
      </c>
      <c r="U99" s="184"/>
      <c r="V99" s="94">
        <f>IF(C99="",NA(),MATCH($B99&amp;$C99,'[2]Smelter Look-up'!$J:$J,0))</f>
        <v>256</v>
      </c>
      <c r="X99" s="58">
        <f t="shared" si="9"/>
        <v>0</v>
      </c>
      <c r="AB99" s="95" t="str">
        <f t="shared" si="7"/>
        <v>GoldThe Refinery of Shandong Gold Mining Co., Ltd.</v>
      </c>
    </row>
    <row r="100" spans="1:28" s="58" customFormat="1" ht="63.75">
      <c r="A100" s="232" t="s">
        <v>788</v>
      </c>
      <c r="B100" s="224" t="s">
        <v>257</v>
      </c>
      <c r="C100" s="225" t="s">
        <v>789</v>
      </c>
      <c r="D100" s="226"/>
      <c r="E100" s="224" t="s">
        <v>290</v>
      </c>
      <c r="F100" s="224" t="s">
        <v>788</v>
      </c>
      <c r="G100" s="224" t="s">
        <v>271</v>
      </c>
      <c r="H100" s="227" t="s">
        <v>2114</v>
      </c>
      <c r="I100" s="228" t="s">
        <v>790</v>
      </c>
      <c r="J100" s="228" t="s">
        <v>417</v>
      </c>
      <c r="K100" s="229" t="s">
        <v>2115</v>
      </c>
      <c r="L100" s="229" t="s">
        <v>2116</v>
      </c>
      <c r="M100" s="229" t="s">
        <v>2117</v>
      </c>
      <c r="N100" s="229" t="s">
        <v>2025</v>
      </c>
      <c r="O100" s="229" t="s">
        <v>2026</v>
      </c>
      <c r="P100" s="230"/>
      <c r="Q100" s="231"/>
      <c r="R100" s="224" t="s">
        <v>789</v>
      </c>
      <c r="S100" s="232" t="e">
        <f t="shared" ca="1" si="10"/>
        <v>#REF!</v>
      </c>
      <c r="T100" s="232" t="e">
        <f ca="1">IF(B100="","",IF(ISERROR(MATCH($J100,[2]SorP!$B$1:$B$6230,0)),"",INDIRECT("'SorP'!$A$"&amp;MATCH($J100,[2]SorP!$B$1:$B$6230,0))))</f>
        <v>#REF!</v>
      </c>
      <c r="U100" s="184"/>
      <c r="V100" s="94">
        <f>IF(C100="",NA(),MATCH($B100&amp;$C100,'[2]Smelter Look-up'!$J:$J,0))</f>
        <v>257</v>
      </c>
      <c r="X100" s="58">
        <f t="shared" si="9"/>
        <v>0</v>
      </c>
      <c r="AB100" s="95" t="str">
        <f t="shared" si="7"/>
        <v>GoldTokuriki Honten Co., Ltd.</v>
      </c>
    </row>
    <row r="101" spans="1:28" s="58" customFormat="1" ht="105">
      <c r="A101" s="232" t="s">
        <v>800</v>
      </c>
      <c r="B101" s="224" t="s">
        <v>257</v>
      </c>
      <c r="C101" s="225" t="s">
        <v>801</v>
      </c>
      <c r="D101" s="226"/>
      <c r="E101" s="224" t="s">
        <v>511</v>
      </c>
      <c r="F101" s="224" t="s">
        <v>800</v>
      </c>
      <c r="G101" s="224" t="s">
        <v>271</v>
      </c>
      <c r="H101" s="227" t="s">
        <v>2118</v>
      </c>
      <c r="I101" s="228" t="s">
        <v>802</v>
      </c>
      <c r="J101" s="228" t="s">
        <v>803</v>
      </c>
      <c r="K101" s="229" t="s">
        <v>2119</v>
      </c>
      <c r="L101" s="229" t="s">
        <v>2120</v>
      </c>
      <c r="M101" s="229" t="s">
        <v>2121</v>
      </c>
      <c r="N101" s="229" t="s">
        <v>1747</v>
      </c>
      <c r="O101" s="229" t="s">
        <v>1775</v>
      </c>
      <c r="P101" s="230"/>
      <c r="Q101" s="231"/>
      <c r="R101" s="224" t="s">
        <v>801</v>
      </c>
      <c r="S101" s="232" t="e">
        <f t="shared" ca="1" si="10"/>
        <v>#REF!</v>
      </c>
      <c r="T101" s="232" t="e">
        <f ca="1">IF(B101="","",IF(ISERROR(MATCH($J101,[2]SorP!$B$1:$B$6230,0)),"",INDIRECT("'SorP'!$A$"&amp;MATCH($J101,[2]SorP!$B$1:$B$6230,0))))</f>
        <v>#REF!</v>
      </c>
      <c r="U101" s="184"/>
      <c r="V101" s="94">
        <f>IF(C101="",NA(),MATCH($B101&amp;$C101,'[2]Smelter Look-up'!$J:$J,0))</f>
        <v>261</v>
      </c>
      <c r="X101" s="58">
        <f t="shared" si="9"/>
        <v>0</v>
      </c>
      <c r="AB101" s="95" t="str">
        <f t="shared" si="7"/>
        <v>GoldTOO Tau-Ken-Altyn</v>
      </c>
    </row>
    <row r="102" spans="1:28" s="58" customFormat="1" ht="45">
      <c r="A102" s="232" t="s">
        <v>804</v>
      </c>
      <c r="B102" s="224" t="s">
        <v>257</v>
      </c>
      <c r="C102" s="225" t="s">
        <v>805</v>
      </c>
      <c r="D102" s="226"/>
      <c r="E102" s="224" t="s">
        <v>408</v>
      </c>
      <c r="F102" s="224" t="s">
        <v>804</v>
      </c>
      <c r="G102" s="224" t="s">
        <v>271</v>
      </c>
      <c r="H102" s="227" t="s">
        <v>2122</v>
      </c>
      <c r="I102" s="228" t="s">
        <v>806</v>
      </c>
      <c r="J102" s="228" t="s">
        <v>807</v>
      </c>
      <c r="K102" s="229" t="s">
        <v>2123</v>
      </c>
      <c r="L102" s="229" t="s">
        <v>2124</v>
      </c>
      <c r="M102" s="229" t="s">
        <v>1752</v>
      </c>
      <c r="N102" s="229" t="s">
        <v>2069</v>
      </c>
      <c r="O102" s="229" t="s">
        <v>1760</v>
      </c>
      <c r="P102" s="230" t="s">
        <v>240</v>
      </c>
      <c r="Q102" s="231"/>
      <c r="R102" s="224" t="s">
        <v>805</v>
      </c>
      <c r="S102" s="232" t="e">
        <f t="shared" ref="S102:S132" ca="1" si="11">IF(B102="","",IF(ISERROR(MATCH($E102,CL,0)),"Unknown",INDIRECT("'C'!$A$"&amp;MATCH($E102,CL,0)+1)))</f>
        <v>#REF!</v>
      </c>
      <c r="T102" s="232" t="e">
        <f ca="1">IF(B102="","",IF(ISERROR(MATCH($J102,[2]SorP!$B$1:$B$6230,0)),"",INDIRECT("'SorP'!$A$"&amp;MATCH($J102,[2]SorP!$B$1:$B$6230,0))))</f>
        <v>#REF!</v>
      </c>
      <c r="U102" s="184"/>
      <c r="V102" s="94">
        <f>IF(C102="",NA(),MATCH($B102&amp;$C102,'[2]Smelter Look-up'!$J:$J,0))</f>
        <v>262</v>
      </c>
      <c r="X102" s="58">
        <f t="shared" si="9"/>
        <v>0</v>
      </c>
      <c r="AB102" s="95" t="str">
        <f t="shared" si="7"/>
        <v>GoldTorecom</v>
      </c>
    </row>
    <row r="103" spans="1:28" s="58" customFormat="1" ht="63.75">
      <c r="A103" s="232" t="s">
        <v>811</v>
      </c>
      <c r="B103" s="224" t="s">
        <v>257</v>
      </c>
      <c r="C103" s="225" t="s">
        <v>812</v>
      </c>
      <c r="D103" s="226"/>
      <c r="E103" s="224" t="s">
        <v>813</v>
      </c>
      <c r="F103" s="224" t="s">
        <v>811</v>
      </c>
      <c r="G103" s="224" t="s">
        <v>271</v>
      </c>
      <c r="H103" s="227" t="s">
        <v>2125</v>
      </c>
      <c r="I103" s="228" t="s">
        <v>814</v>
      </c>
      <c r="J103" s="228" t="s">
        <v>815</v>
      </c>
      <c r="K103" s="229" t="s">
        <v>2126</v>
      </c>
      <c r="L103" s="229" t="s">
        <v>2127</v>
      </c>
      <c r="M103" s="229" t="s">
        <v>2128</v>
      </c>
      <c r="N103" s="229" t="s">
        <v>1747</v>
      </c>
      <c r="O103" s="229" t="s">
        <v>1748</v>
      </c>
      <c r="P103" s="230"/>
      <c r="Q103" s="231"/>
      <c r="R103" s="224" t="s">
        <v>812</v>
      </c>
      <c r="S103" s="232" t="e">
        <f t="shared" ca="1" si="11"/>
        <v>#REF!</v>
      </c>
      <c r="T103" s="232" t="e">
        <f ca="1">IF(B103="","",IF(ISERROR(MATCH($J103,[2]SorP!$B$1:$B$6230,0)),"",INDIRECT("'SorP'!$A$"&amp;MATCH($J103,[2]SorP!$B$1:$B$6230,0))))</f>
        <v>#REF!</v>
      </c>
      <c r="U103" s="184"/>
      <c r="V103" s="94">
        <f>IF(C103="",NA(),MATCH($B103&amp;$C103,'[2]Smelter Look-up'!$J:$J,0))</f>
        <v>266</v>
      </c>
      <c r="X103" s="58">
        <f t="shared" si="9"/>
        <v>0</v>
      </c>
      <c r="AB103" s="95" t="str">
        <f t="shared" si="7"/>
        <v>GoldUmicore Precious Metals Thailand</v>
      </c>
    </row>
    <row r="104" spans="1:28" s="58" customFormat="1" ht="102">
      <c r="A104" s="232" t="s">
        <v>816</v>
      </c>
      <c r="B104" s="224" t="s">
        <v>257</v>
      </c>
      <c r="C104" s="225" t="s">
        <v>817</v>
      </c>
      <c r="D104" s="226"/>
      <c r="E104" s="224" t="s">
        <v>797</v>
      </c>
      <c r="F104" s="224" t="s">
        <v>816</v>
      </c>
      <c r="G104" s="224" t="s">
        <v>271</v>
      </c>
      <c r="H104" s="227" t="s">
        <v>2129</v>
      </c>
      <c r="I104" s="228" t="s">
        <v>818</v>
      </c>
      <c r="J104" s="228" t="s">
        <v>799</v>
      </c>
      <c r="K104" s="229" t="s">
        <v>2130</v>
      </c>
      <c r="L104" s="229" t="s">
        <v>2131</v>
      </c>
      <c r="M104" s="229" t="s">
        <v>2034</v>
      </c>
      <c r="N104" s="229" t="s">
        <v>2006</v>
      </c>
      <c r="O104" s="229" t="s">
        <v>1760</v>
      </c>
      <c r="P104" s="230" t="s">
        <v>240</v>
      </c>
      <c r="Q104" s="231"/>
      <c r="R104" s="224" t="s">
        <v>817</v>
      </c>
      <c r="S104" s="232" t="e">
        <f t="shared" ca="1" si="11"/>
        <v>#REF!</v>
      </c>
      <c r="T104" s="232" t="e">
        <f ca="1">IF(B104="","",IF(ISERROR(MATCH($J104,[2]SorP!$B$1:$B$6230,0)),"",INDIRECT("'SorP'!$A$"&amp;MATCH($J104,[2]SorP!$B$1:$B$6230,0))))</f>
        <v>#REF!</v>
      </c>
      <c r="U104" s="184"/>
      <c r="V104" s="94">
        <f>IF(C104="",NA(),MATCH($B104&amp;$C104,'[2]Smelter Look-up'!$J:$J,0))</f>
        <v>267</v>
      </c>
      <c r="X104" s="58">
        <f t="shared" si="9"/>
        <v>0</v>
      </c>
      <c r="AB104" s="95" t="str">
        <f t="shared" si="7"/>
        <v>GoldUmicore S.A. Business Unit Precious Metals Refining</v>
      </c>
    </row>
    <row r="105" spans="1:28" s="58" customFormat="1" ht="76.5">
      <c r="A105" s="232" t="s">
        <v>819</v>
      </c>
      <c r="B105" s="224" t="s">
        <v>257</v>
      </c>
      <c r="C105" s="225" t="s">
        <v>820</v>
      </c>
      <c r="D105" s="226"/>
      <c r="E105" s="224" t="s">
        <v>276</v>
      </c>
      <c r="F105" s="224" t="s">
        <v>819</v>
      </c>
      <c r="G105" s="224" t="s">
        <v>271</v>
      </c>
      <c r="H105" s="227" t="s">
        <v>2132</v>
      </c>
      <c r="I105" s="228" t="s">
        <v>821</v>
      </c>
      <c r="J105" s="228" t="s">
        <v>574</v>
      </c>
      <c r="K105" s="229" t="s">
        <v>2133</v>
      </c>
      <c r="L105" s="229" t="s">
        <v>2134</v>
      </c>
      <c r="M105" s="229" t="s">
        <v>1752</v>
      </c>
      <c r="N105" s="229" t="s">
        <v>1753</v>
      </c>
      <c r="O105" s="229" t="s">
        <v>1754</v>
      </c>
      <c r="P105" s="230" t="s">
        <v>239</v>
      </c>
      <c r="Q105" s="231"/>
      <c r="R105" s="224" t="s">
        <v>820</v>
      </c>
      <c r="S105" s="232" t="e">
        <f t="shared" ca="1" si="11"/>
        <v>#REF!</v>
      </c>
      <c r="T105" s="232" t="e">
        <f ca="1">IF(B105="","",IF(ISERROR(MATCH($J105,[2]SorP!$B$1:$B$6230,0)),"",INDIRECT("'SorP'!$A$"&amp;MATCH($J105,[2]SorP!$B$1:$B$6230,0))))</f>
        <v>#REF!</v>
      </c>
      <c r="U105" s="184"/>
      <c r="V105" s="94">
        <f>IF(C105="",NA(),MATCH($B105&amp;$C105,'[2]Smelter Look-up'!$J:$J,0))</f>
        <v>268</v>
      </c>
      <c r="X105" s="58">
        <f t="shared" si="9"/>
        <v>0</v>
      </c>
      <c r="AB105" s="95" t="str">
        <f t="shared" si="7"/>
        <v>GoldUnited Precious Metal Refining, Inc.</v>
      </c>
    </row>
    <row r="106" spans="1:28" s="58" customFormat="1" ht="38.25">
      <c r="A106" s="232" t="s">
        <v>822</v>
      </c>
      <c r="B106" s="224" t="s">
        <v>257</v>
      </c>
      <c r="C106" s="225" t="s">
        <v>823</v>
      </c>
      <c r="D106" s="226"/>
      <c r="E106" s="224" t="s">
        <v>315</v>
      </c>
      <c r="F106" s="224" t="s">
        <v>822</v>
      </c>
      <c r="G106" s="224" t="s">
        <v>271</v>
      </c>
      <c r="H106" s="227" t="s">
        <v>2135</v>
      </c>
      <c r="I106" s="228" t="s">
        <v>824</v>
      </c>
      <c r="J106" s="228" t="s">
        <v>317</v>
      </c>
      <c r="K106" s="229" t="s">
        <v>2136</v>
      </c>
      <c r="L106" s="229" t="s">
        <v>2137</v>
      </c>
      <c r="M106" s="229" t="s">
        <v>2138</v>
      </c>
      <c r="N106" s="229" t="s">
        <v>1747</v>
      </c>
      <c r="O106" s="229" t="s">
        <v>1770</v>
      </c>
      <c r="P106" s="230"/>
      <c r="Q106" s="231"/>
      <c r="R106" s="224" t="s">
        <v>823</v>
      </c>
      <c r="S106" s="232" t="e">
        <f t="shared" ca="1" si="11"/>
        <v>#REF!</v>
      </c>
      <c r="T106" s="232" t="e">
        <f ca="1">IF(B106="","",IF(ISERROR(MATCH($J106,[2]SorP!$B$1:$B$6230,0)),"",INDIRECT("'SorP'!$A$"&amp;MATCH($J106,[2]SorP!$B$1:$B$6230,0))))</f>
        <v>#REF!</v>
      </c>
      <c r="U106" s="184"/>
      <c r="V106" s="94">
        <f>IF(C106="",NA(),MATCH($B106&amp;$C106,'[2]Smelter Look-up'!$J:$J,0))</f>
        <v>269</v>
      </c>
      <c r="X106" s="58">
        <f t="shared" si="9"/>
        <v>0</v>
      </c>
      <c r="AB106" s="95" t="str">
        <f t="shared" si="7"/>
        <v>GoldValcambi S.A.</v>
      </c>
    </row>
    <row r="107" spans="1:28" s="58" customFormat="1" ht="102">
      <c r="A107" s="232" t="s">
        <v>825</v>
      </c>
      <c r="B107" s="224" t="s">
        <v>257</v>
      </c>
      <c r="C107" s="225" t="s">
        <v>826</v>
      </c>
      <c r="D107" s="226"/>
      <c r="E107" s="224" t="s">
        <v>827</v>
      </c>
      <c r="F107" s="224" t="s">
        <v>825</v>
      </c>
      <c r="G107" s="224" t="s">
        <v>271</v>
      </c>
      <c r="H107" s="227" t="s">
        <v>2139</v>
      </c>
      <c r="I107" s="228" t="s">
        <v>828</v>
      </c>
      <c r="J107" s="228" t="s">
        <v>829</v>
      </c>
      <c r="K107" s="229" t="s">
        <v>2140</v>
      </c>
      <c r="L107" s="229" t="s">
        <v>2141</v>
      </c>
      <c r="M107" s="229"/>
      <c r="N107" s="229" t="s">
        <v>2142</v>
      </c>
      <c r="O107" s="229" t="s">
        <v>2143</v>
      </c>
      <c r="P107" s="230" t="s">
        <v>239</v>
      </c>
      <c r="Q107" s="231"/>
      <c r="R107" s="224" t="s">
        <v>826</v>
      </c>
      <c r="S107" s="232" t="e">
        <f t="shared" ca="1" si="11"/>
        <v>#REF!</v>
      </c>
      <c r="T107" s="232" t="e">
        <f ca="1">IF(B107="","",IF(ISERROR(MATCH($J107,[2]SorP!$B$1:$B$6230,0)),"",INDIRECT("'SorP'!$A$"&amp;MATCH($J107,[2]SorP!$B$1:$B$6230,0))))</f>
        <v>#REF!</v>
      </c>
      <c r="U107" s="184"/>
      <c r="V107" s="94">
        <f>IF(C107="",NA(),MATCH($B107&amp;$C107,'[2]Smelter Look-up'!$J:$J,0))</f>
        <v>270</v>
      </c>
      <c r="X107" s="58">
        <f t="shared" si="9"/>
        <v>0</v>
      </c>
      <c r="AB107" s="95" t="str">
        <f t="shared" si="7"/>
        <v>GoldWestern Australian Mint (T/a The Perth Mint)</v>
      </c>
    </row>
    <row r="108" spans="1:28" s="58" customFormat="1" ht="63.75">
      <c r="A108" s="232" t="s">
        <v>830</v>
      </c>
      <c r="B108" s="224" t="s">
        <v>257</v>
      </c>
      <c r="C108" s="225" t="s">
        <v>831</v>
      </c>
      <c r="D108" s="226"/>
      <c r="E108" s="224" t="s">
        <v>300</v>
      </c>
      <c r="F108" s="224" t="s">
        <v>830</v>
      </c>
      <c r="G108" s="224" t="s">
        <v>271</v>
      </c>
      <c r="H108" s="227" t="s">
        <v>2144</v>
      </c>
      <c r="I108" s="228" t="s">
        <v>301</v>
      </c>
      <c r="J108" s="228" t="s">
        <v>302</v>
      </c>
      <c r="K108" s="229" t="s">
        <v>2145</v>
      </c>
      <c r="L108" s="229" t="s">
        <v>2146</v>
      </c>
      <c r="M108" s="229" t="s">
        <v>2147</v>
      </c>
      <c r="N108" s="229" t="s">
        <v>1753</v>
      </c>
      <c r="O108" s="229" t="s">
        <v>2073</v>
      </c>
      <c r="P108" s="230" t="s">
        <v>239</v>
      </c>
      <c r="Q108" s="231"/>
      <c r="R108" s="224" t="s">
        <v>831</v>
      </c>
      <c r="S108" s="232" t="e">
        <f t="shared" ca="1" si="11"/>
        <v>#REF!</v>
      </c>
      <c r="T108" s="232" t="e">
        <f ca="1">IF(B108="","",IF(ISERROR(MATCH($J108,[2]SorP!$B$1:$B$6230,0)),"",INDIRECT("'SorP'!$A$"&amp;MATCH($J108,[2]SorP!$B$1:$B$6230,0))))</f>
        <v>#REF!</v>
      </c>
      <c r="U108" s="184"/>
      <c r="V108" s="94">
        <f>IF(C108="",NA(),MATCH($B108&amp;$C108,'[2]Smelter Look-up'!$J:$J,0))</f>
        <v>271</v>
      </c>
      <c r="X108" s="58">
        <f t="shared" si="9"/>
        <v>0</v>
      </c>
      <c r="AB108" s="95" t="str">
        <f t="shared" si="7"/>
        <v>GoldWIELAND Edelmetalle GmbH</v>
      </c>
    </row>
    <row r="109" spans="1:28" s="58" customFormat="1" ht="51">
      <c r="A109" s="232" t="s">
        <v>832</v>
      </c>
      <c r="B109" s="224" t="s">
        <v>257</v>
      </c>
      <c r="C109" s="225" t="s">
        <v>833</v>
      </c>
      <c r="D109" s="226"/>
      <c r="E109" s="224" t="s">
        <v>290</v>
      </c>
      <c r="F109" s="224" t="s">
        <v>832</v>
      </c>
      <c r="G109" s="224" t="s">
        <v>271</v>
      </c>
      <c r="H109" s="227" t="s">
        <v>2148</v>
      </c>
      <c r="I109" s="228" t="s">
        <v>834</v>
      </c>
      <c r="J109" s="228" t="s">
        <v>835</v>
      </c>
      <c r="K109" s="229" t="s">
        <v>2149</v>
      </c>
      <c r="L109" s="229" t="s">
        <v>2150</v>
      </c>
      <c r="M109" s="229" t="s">
        <v>1752</v>
      </c>
      <c r="N109" s="229" t="s">
        <v>1753</v>
      </c>
      <c r="O109" s="229" t="s">
        <v>2073</v>
      </c>
      <c r="P109" s="230" t="s">
        <v>239</v>
      </c>
      <c r="Q109" s="231"/>
      <c r="R109" s="224" t="s">
        <v>833</v>
      </c>
      <c r="S109" s="232" t="e">
        <f t="shared" ca="1" si="11"/>
        <v>#REF!</v>
      </c>
      <c r="T109" s="232" t="e">
        <f ca="1">IF(B109="","",IF(ISERROR(MATCH($J109,[2]SorP!$B$1:$B$6230,0)),"",INDIRECT("'SorP'!$A$"&amp;MATCH($J109,[2]SorP!$B$1:$B$6230,0))))</f>
        <v>#REF!</v>
      </c>
      <c r="U109" s="184"/>
      <c r="V109" s="94">
        <f>IF(C109="",NA(),MATCH($B109&amp;$C109,'[2]Smelter Look-up'!$J:$J,0))</f>
        <v>275</v>
      </c>
      <c r="X109" s="58">
        <f t="shared" si="9"/>
        <v>0</v>
      </c>
      <c r="AB109" s="95" t="str">
        <f t="shared" si="7"/>
        <v>GoldYamakin Co., Ltd.</v>
      </c>
    </row>
    <row r="110" spans="1:28" s="58" customFormat="1" ht="63.75">
      <c r="A110" s="232" t="s">
        <v>836</v>
      </c>
      <c r="B110" s="224" t="s">
        <v>257</v>
      </c>
      <c r="C110" s="225" t="s">
        <v>837</v>
      </c>
      <c r="D110" s="226"/>
      <c r="E110" s="224" t="s">
        <v>290</v>
      </c>
      <c r="F110" s="224" t="s">
        <v>836</v>
      </c>
      <c r="G110" s="224" t="s">
        <v>271</v>
      </c>
      <c r="H110" s="227" t="s">
        <v>2151</v>
      </c>
      <c r="I110" s="228" t="s">
        <v>838</v>
      </c>
      <c r="J110" s="228" t="s">
        <v>785</v>
      </c>
      <c r="K110" s="229" t="s">
        <v>2152</v>
      </c>
      <c r="L110" s="229" t="s">
        <v>2153</v>
      </c>
      <c r="M110" s="229" t="s">
        <v>1752</v>
      </c>
      <c r="N110" s="229" t="s">
        <v>1759</v>
      </c>
      <c r="O110" s="229" t="s">
        <v>1760</v>
      </c>
      <c r="P110" s="230" t="s">
        <v>240</v>
      </c>
      <c r="Q110" s="231"/>
      <c r="R110" s="224" t="s">
        <v>837</v>
      </c>
      <c r="S110" s="232" t="e">
        <f t="shared" ca="1" si="11"/>
        <v>#REF!</v>
      </c>
      <c r="T110" s="232" t="e">
        <f ca="1">IF(B110="","",IF(ISERROR(MATCH($J110,[2]SorP!$B$1:$B$6230,0)),"",INDIRECT("'SorP'!$A$"&amp;MATCH($J110,[2]SorP!$B$1:$B$6230,0))))</f>
        <v>#REF!</v>
      </c>
      <c r="U110" s="184"/>
      <c r="V110" s="94">
        <f>IF(C110="",NA(),MATCH($B110&amp;$C110,'[2]Smelter Look-up'!$J:$J,0))</f>
        <v>280</v>
      </c>
      <c r="X110" s="58">
        <f t="shared" si="9"/>
        <v>0</v>
      </c>
      <c r="AB110" s="95" t="str">
        <f t="shared" si="7"/>
        <v>GoldYokohama Metal Co., Ltd.</v>
      </c>
    </row>
    <row r="111" spans="1:28" s="58" customFormat="1" ht="114.75">
      <c r="A111" s="232" t="s">
        <v>843</v>
      </c>
      <c r="B111" s="224" t="s">
        <v>257</v>
      </c>
      <c r="C111" s="225" t="s">
        <v>844</v>
      </c>
      <c r="D111" s="226"/>
      <c r="E111" s="224" t="s">
        <v>391</v>
      </c>
      <c r="F111" s="224" t="s">
        <v>843</v>
      </c>
      <c r="G111" s="224" t="s">
        <v>271</v>
      </c>
      <c r="H111" s="227" t="s">
        <v>2154</v>
      </c>
      <c r="I111" s="228" t="s">
        <v>845</v>
      </c>
      <c r="J111" s="228" t="s">
        <v>549</v>
      </c>
      <c r="K111" s="229" t="s">
        <v>242</v>
      </c>
      <c r="L111" s="229" t="s">
        <v>2155</v>
      </c>
      <c r="M111" s="229"/>
      <c r="N111" s="229" t="s">
        <v>1747</v>
      </c>
      <c r="O111" s="229" t="s">
        <v>1775</v>
      </c>
      <c r="P111" s="230"/>
      <c r="Q111" s="231"/>
      <c r="R111" s="224" t="s">
        <v>844</v>
      </c>
      <c r="S111" s="232" t="e">
        <f t="shared" ca="1" si="11"/>
        <v>#REF!</v>
      </c>
      <c r="T111" s="232" t="e">
        <f ca="1">IF(B111="","",IF(ISERROR(MATCH($J111,[2]SorP!$B$1:$B$6230,0)),"",INDIRECT("'SorP'!$A$"&amp;MATCH($J111,[2]SorP!$B$1:$B$6230,0))))</f>
        <v>#REF!</v>
      </c>
      <c r="U111" s="184"/>
      <c r="V111" s="94">
        <f>IF(C111="",NA(),MATCH($B111&amp;$C111,'[2]Smelter Look-up'!$J:$J,0))</f>
        <v>290</v>
      </c>
      <c r="X111" s="58">
        <f t="shared" si="9"/>
        <v>0</v>
      </c>
      <c r="AB111" s="95" t="str">
        <f t="shared" si="7"/>
        <v>GoldZhongyuan Gold Smelter of Zhongjin Gold Corporation</v>
      </c>
    </row>
    <row r="112" spans="1:28" s="58" customFormat="1" ht="63.75">
      <c r="A112" s="232" t="s">
        <v>1192</v>
      </c>
      <c r="B112" s="224" t="s">
        <v>254</v>
      </c>
      <c r="C112" s="225" t="s">
        <v>332</v>
      </c>
      <c r="D112" s="226"/>
      <c r="E112" s="224" t="s">
        <v>290</v>
      </c>
      <c r="F112" s="224" t="s">
        <v>1192</v>
      </c>
      <c r="G112" s="224" t="s">
        <v>271</v>
      </c>
      <c r="H112" s="227" t="s">
        <v>1795</v>
      </c>
      <c r="I112" s="228" t="s">
        <v>333</v>
      </c>
      <c r="J112" s="228" t="s">
        <v>334</v>
      </c>
      <c r="K112" s="229" t="s">
        <v>1796</v>
      </c>
      <c r="L112" s="229" t="s">
        <v>1797</v>
      </c>
      <c r="M112" s="229" t="s">
        <v>1752</v>
      </c>
      <c r="N112" s="229" t="s">
        <v>1753</v>
      </c>
      <c r="O112" s="229" t="s">
        <v>2156</v>
      </c>
      <c r="P112" s="230" t="s">
        <v>239</v>
      </c>
      <c r="Q112" s="231"/>
      <c r="R112" s="224" t="s">
        <v>332</v>
      </c>
      <c r="S112" s="232" t="e">
        <f t="shared" ca="1" si="11"/>
        <v>#REF!</v>
      </c>
      <c r="T112" s="232" t="e">
        <f ca="1">IF(B112="","",IF(ISERROR(MATCH($J112,[2]SorP!$B$1:$B$6230,0)),"",INDIRECT("'SorP'!$A$"&amp;MATCH($J112,[2]SorP!$B$1:$B$6230,0))))</f>
        <v>#REF!</v>
      </c>
      <c r="U112" s="184"/>
      <c r="V112" s="94">
        <f>IF(C112="",NA(),MATCH($B112&amp;$C112,'[2]Smelter Look-up'!$J:$J,0))</f>
        <v>295</v>
      </c>
      <c r="X112" s="58">
        <f t="shared" si="9"/>
        <v>0</v>
      </c>
      <c r="AB112" s="95" t="str">
        <f t="shared" si="7"/>
        <v>TantalumAsaka Riken Co., Ltd.</v>
      </c>
    </row>
    <row r="113" spans="1:28" s="58" customFormat="1" ht="114.75">
      <c r="A113" s="232" t="s">
        <v>1194</v>
      </c>
      <c r="B113" s="224" t="s">
        <v>254</v>
      </c>
      <c r="C113" s="225" t="s">
        <v>1193</v>
      </c>
      <c r="D113" s="226"/>
      <c r="E113" s="224" t="s">
        <v>391</v>
      </c>
      <c r="F113" s="224" t="s">
        <v>1194</v>
      </c>
      <c r="G113" s="224" t="s">
        <v>271</v>
      </c>
      <c r="H113" s="227" t="s">
        <v>2157</v>
      </c>
      <c r="I113" s="228" t="s">
        <v>1195</v>
      </c>
      <c r="J113" s="228" t="s">
        <v>468</v>
      </c>
      <c r="K113" s="229" t="s">
        <v>2158</v>
      </c>
      <c r="L113" s="229" t="s">
        <v>2159</v>
      </c>
      <c r="M113" s="229" t="s">
        <v>1752</v>
      </c>
      <c r="N113" s="229" t="s">
        <v>1866</v>
      </c>
      <c r="O113" s="229" t="s">
        <v>2160</v>
      </c>
      <c r="P113" s="230" t="s">
        <v>239</v>
      </c>
      <c r="Q113" s="231"/>
      <c r="R113" s="224" t="s">
        <v>1193</v>
      </c>
      <c r="S113" s="232" t="e">
        <f t="shared" ca="1" si="11"/>
        <v>#REF!</v>
      </c>
      <c r="T113" s="232" t="e">
        <f ca="1">IF(B113="","",IF(ISERROR(MATCH($J113,[2]SorP!$B$1:$B$6230,0)),"",INDIRECT("'SorP'!$A$"&amp;MATCH($J113,[2]SorP!$B$1:$B$6230,0))))</f>
        <v>#REF!</v>
      </c>
      <c r="U113" s="184"/>
      <c r="V113" s="94">
        <f>IF(C113="",NA(),MATCH($B113&amp;$C113,'[2]Smelter Look-up'!$J:$J,0))</f>
        <v>296</v>
      </c>
      <c r="X113" s="58">
        <f t="shared" si="9"/>
        <v>0</v>
      </c>
      <c r="AB113" s="95" t="str">
        <f t="shared" si="7"/>
        <v>TantalumChangsha South Tantalum Niobium Co., Ltd.</v>
      </c>
    </row>
    <row r="114" spans="1:28" s="58" customFormat="1" ht="63.75">
      <c r="A114" s="232" t="s">
        <v>1201</v>
      </c>
      <c r="B114" s="224" t="s">
        <v>254</v>
      </c>
      <c r="C114" s="225" t="s">
        <v>1200</v>
      </c>
      <c r="D114" s="226"/>
      <c r="E114" s="224" t="s">
        <v>276</v>
      </c>
      <c r="F114" s="224" t="s">
        <v>1201</v>
      </c>
      <c r="G114" s="224" t="s">
        <v>271</v>
      </c>
      <c r="H114" s="227" t="s">
        <v>2161</v>
      </c>
      <c r="I114" s="228" t="s">
        <v>1202</v>
      </c>
      <c r="J114" s="228" t="s">
        <v>1203</v>
      </c>
      <c r="K114" s="229" t="s">
        <v>2162</v>
      </c>
      <c r="L114" s="229" t="s">
        <v>2163</v>
      </c>
      <c r="M114" s="229" t="s">
        <v>1752</v>
      </c>
      <c r="N114" s="229" t="s">
        <v>1866</v>
      </c>
      <c r="O114" s="229" t="s">
        <v>2164</v>
      </c>
      <c r="P114" s="230" t="s">
        <v>239</v>
      </c>
      <c r="Q114" s="231"/>
      <c r="R114" s="224" t="s">
        <v>1200</v>
      </c>
      <c r="S114" s="232" t="e">
        <f t="shared" ca="1" si="11"/>
        <v>#REF!</v>
      </c>
      <c r="T114" s="232" t="e">
        <f ca="1">IF(B114="","",IF(ISERROR(MATCH($J114,[2]SorP!$B$1:$B$6230,0)),"",INDIRECT("'SorP'!$A$"&amp;MATCH($J114,[2]SorP!$B$1:$B$6230,0))))</f>
        <v>#REF!</v>
      </c>
      <c r="U114" s="184"/>
      <c r="V114" s="94">
        <f>IF(C114="",NA(),MATCH($B114&amp;$C114,'[2]Smelter Look-up'!$J:$J,0))</f>
        <v>299</v>
      </c>
      <c r="X114" s="58">
        <f t="shared" si="9"/>
        <v>0</v>
      </c>
      <c r="AB114" s="95" t="str">
        <f t="shared" si="7"/>
        <v>TantalumD Block Metals, LLC</v>
      </c>
    </row>
    <row r="115" spans="1:28" s="58" customFormat="1" ht="45">
      <c r="A115" s="232" t="s">
        <v>1205</v>
      </c>
      <c r="B115" s="224" t="s">
        <v>254</v>
      </c>
      <c r="C115" s="225" t="s">
        <v>1204</v>
      </c>
      <c r="D115" s="226"/>
      <c r="E115" s="224" t="s">
        <v>276</v>
      </c>
      <c r="F115" s="224" t="s">
        <v>1205</v>
      </c>
      <c r="G115" s="224" t="s">
        <v>271</v>
      </c>
      <c r="H115" s="227" t="s">
        <v>2165</v>
      </c>
      <c r="I115" s="228" t="s">
        <v>1206</v>
      </c>
      <c r="J115" s="228" t="s">
        <v>1207</v>
      </c>
      <c r="K115" s="229" t="s">
        <v>2166</v>
      </c>
      <c r="L115" s="229" t="s">
        <v>2167</v>
      </c>
      <c r="M115" s="229" t="s">
        <v>1752</v>
      </c>
      <c r="N115" s="229" t="s">
        <v>1753</v>
      </c>
      <c r="O115" s="229" t="s">
        <v>1754</v>
      </c>
      <c r="P115" s="230" t="s">
        <v>239</v>
      </c>
      <c r="Q115" s="231"/>
      <c r="R115" s="224" t="s">
        <v>1204</v>
      </c>
      <c r="S115" s="232" t="e">
        <f t="shared" ca="1" si="11"/>
        <v>#REF!</v>
      </c>
      <c r="T115" s="232" t="e">
        <f ca="1">IF(B115="","",IF(ISERROR(MATCH($J115,[2]SorP!$B$1:$B$6230,0)),"",INDIRECT("'SorP'!$A$"&amp;MATCH($J115,[2]SorP!$B$1:$B$6230,0))))</f>
        <v>#REF!</v>
      </c>
      <c r="U115" s="184"/>
      <c r="V115" s="94">
        <f>IF(C115="",NA(),MATCH($B115&amp;$C115,'[2]Smelter Look-up'!$J:$J,0))</f>
        <v>300</v>
      </c>
      <c r="X115" s="58">
        <f t="shared" si="9"/>
        <v>0</v>
      </c>
      <c r="AB115" s="95" t="str">
        <f t="shared" ref="AB115:AB178" si="12">B115&amp;C115</f>
        <v>TantalumExotech Inc.</v>
      </c>
    </row>
    <row r="116" spans="1:28" s="58" customFormat="1" ht="63.75">
      <c r="A116" s="232" t="s">
        <v>1210</v>
      </c>
      <c r="B116" s="224" t="s">
        <v>254</v>
      </c>
      <c r="C116" s="225" t="s">
        <v>1209</v>
      </c>
      <c r="D116" s="226"/>
      <c r="E116" s="224" t="s">
        <v>391</v>
      </c>
      <c r="F116" s="224" t="s">
        <v>1210</v>
      </c>
      <c r="G116" s="224" t="s">
        <v>271</v>
      </c>
      <c r="H116" s="227" t="s">
        <v>2168</v>
      </c>
      <c r="I116" s="228" t="s">
        <v>1211</v>
      </c>
      <c r="J116" s="228" t="s">
        <v>446</v>
      </c>
      <c r="K116" s="229" t="s">
        <v>2169</v>
      </c>
      <c r="L116" s="229" t="s">
        <v>2170</v>
      </c>
      <c r="M116" s="229" t="s">
        <v>2171</v>
      </c>
      <c r="N116" s="229" t="s">
        <v>2172</v>
      </c>
      <c r="O116" s="229" t="s">
        <v>2173</v>
      </c>
      <c r="P116" s="230" t="s">
        <v>239</v>
      </c>
      <c r="Q116" s="231"/>
      <c r="R116" s="224" t="s">
        <v>1209</v>
      </c>
      <c r="S116" s="232" t="e">
        <f t="shared" ca="1" si="11"/>
        <v>#REF!</v>
      </c>
      <c r="T116" s="232" t="e">
        <f ca="1">IF(B116="","",IF(ISERROR(MATCH($J116,[2]SorP!$B$1:$B$6230,0)),"",INDIRECT("'SorP'!$A$"&amp;MATCH($J116,[2]SorP!$B$1:$B$6230,0))))</f>
        <v>#REF!</v>
      </c>
      <c r="U116" s="184"/>
      <c r="V116" s="94">
        <f>IF(C116="",NA(),MATCH($B116&amp;$C116,'[2]Smelter Look-up'!$J:$J,0))</f>
        <v>302</v>
      </c>
      <c r="X116" s="58">
        <f t="shared" si="9"/>
        <v>0</v>
      </c>
      <c r="AB116" s="95" t="str">
        <f t="shared" si="12"/>
        <v>TantalumF&amp;X Electro-Materials Ltd.</v>
      </c>
    </row>
    <row r="117" spans="1:28" s="58" customFormat="1" ht="90">
      <c r="A117" s="232" t="s">
        <v>1213</v>
      </c>
      <c r="B117" s="224" t="s">
        <v>254</v>
      </c>
      <c r="C117" s="225" t="s">
        <v>1212</v>
      </c>
      <c r="D117" s="226"/>
      <c r="E117" s="224" t="s">
        <v>391</v>
      </c>
      <c r="F117" s="224" t="s">
        <v>1213</v>
      </c>
      <c r="G117" s="224" t="s">
        <v>271</v>
      </c>
      <c r="H117" s="227" t="s">
        <v>2174</v>
      </c>
      <c r="I117" s="228" t="s">
        <v>1214</v>
      </c>
      <c r="J117" s="228" t="s">
        <v>468</v>
      </c>
      <c r="K117" s="229" t="s">
        <v>2175</v>
      </c>
      <c r="L117" s="229" t="s">
        <v>2176</v>
      </c>
      <c r="M117" s="229" t="s">
        <v>1752</v>
      </c>
      <c r="N117" s="229" t="s">
        <v>1753</v>
      </c>
      <c r="O117" s="229" t="s">
        <v>2177</v>
      </c>
      <c r="P117" s="230" t="s">
        <v>239</v>
      </c>
      <c r="Q117" s="231"/>
      <c r="R117" s="224" t="s">
        <v>1212</v>
      </c>
      <c r="S117" s="232" t="e">
        <f t="shared" ca="1" si="11"/>
        <v>#REF!</v>
      </c>
      <c r="T117" s="232" t="e">
        <f ca="1">IF(B117="","",IF(ISERROR(MATCH($J117,[2]SorP!$B$1:$B$6230,0)),"",INDIRECT("'SorP'!$A$"&amp;MATCH($J117,[2]SorP!$B$1:$B$6230,0))))</f>
        <v>#REF!</v>
      </c>
      <c r="U117" s="184"/>
      <c r="V117" s="94">
        <f>IF(C117="",NA(),MATCH($B117&amp;$C117,'[2]Smelter Look-up'!$J:$J,0))</f>
        <v>303</v>
      </c>
      <c r="X117" s="58">
        <f t="shared" si="9"/>
        <v>0</v>
      </c>
      <c r="AB117" s="95" t="str">
        <f t="shared" si="12"/>
        <v>TantalumFIR Metals &amp; Resource Ltd.</v>
      </c>
    </row>
    <row r="118" spans="1:28" s="58" customFormat="1" ht="76.5">
      <c r="A118" s="232" t="s">
        <v>1216</v>
      </c>
      <c r="B118" s="224" t="s">
        <v>254</v>
      </c>
      <c r="C118" s="225" t="s">
        <v>1215</v>
      </c>
      <c r="D118" s="226"/>
      <c r="E118" s="224" t="s">
        <v>290</v>
      </c>
      <c r="F118" s="224" t="s">
        <v>1216</v>
      </c>
      <c r="G118" s="224" t="s">
        <v>271</v>
      </c>
      <c r="H118" s="227" t="s">
        <v>2178</v>
      </c>
      <c r="I118" s="228" t="s">
        <v>1217</v>
      </c>
      <c r="J118" s="228" t="s">
        <v>334</v>
      </c>
      <c r="K118" s="229" t="s">
        <v>2179</v>
      </c>
      <c r="L118" s="229" t="s">
        <v>2180</v>
      </c>
      <c r="M118" s="229" t="s">
        <v>2181</v>
      </c>
      <c r="N118" s="229" t="s">
        <v>2182</v>
      </c>
      <c r="O118" s="229" t="s">
        <v>2030</v>
      </c>
      <c r="P118" s="230" t="s">
        <v>239</v>
      </c>
      <c r="Q118" s="231"/>
      <c r="R118" s="224" t="s">
        <v>1215</v>
      </c>
      <c r="S118" s="232" t="e">
        <f t="shared" ca="1" si="11"/>
        <v>#REF!</v>
      </c>
      <c r="T118" s="232" t="e">
        <f ca="1">IF(B118="","",IF(ISERROR(MATCH($J118,[2]SorP!$B$1:$B$6230,0)),"",INDIRECT("'SorP'!$A$"&amp;MATCH($J118,[2]SorP!$B$1:$B$6230,0))))</f>
        <v>#REF!</v>
      </c>
      <c r="U118" s="184"/>
      <c r="V118" s="94">
        <f>IF(C118="",NA(),MATCH($B118&amp;$C118,'[2]Smelter Look-up'!$J:$J,0))</f>
        <v>304</v>
      </c>
      <c r="X118" s="58">
        <f t="shared" si="9"/>
        <v>0</v>
      </c>
      <c r="AB118" s="95" t="str">
        <f t="shared" si="12"/>
        <v>TantalumGlobal Advanced Metals Aizu</v>
      </c>
    </row>
    <row r="119" spans="1:28" s="58" customFormat="1" ht="89.25">
      <c r="A119" s="232" t="s">
        <v>1219</v>
      </c>
      <c r="B119" s="224" t="s">
        <v>254</v>
      </c>
      <c r="C119" s="225" t="s">
        <v>1218</v>
      </c>
      <c r="D119" s="226"/>
      <c r="E119" s="224" t="s">
        <v>276</v>
      </c>
      <c r="F119" s="224" t="s">
        <v>1219</v>
      </c>
      <c r="G119" s="224" t="s">
        <v>271</v>
      </c>
      <c r="H119" s="227" t="s">
        <v>2183</v>
      </c>
      <c r="I119" s="228" t="s">
        <v>1220</v>
      </c>
      <c r="J119" s="228" t="s">
        <v>278</v>
      </c>
      <c r="K119" s="229" t="s">
        <v>2179</v>
      </c>
      <c r="L119" s="229" t="s">
        <v>2180</v>
      </c>
      <c r="M119" s="229" t="s">
        <v>2181</v>
      </c>
      <c r="N119" s="229" t="s">
        <v>2184</v>
      </c>
      <c r="O119" s="229" t="s">
        <v>2185</v>
      </c>
      <c r="P119" s="230" t="s">
        <v>239</v>
      </c>
      <c r="Q119" s="231"/>
      <c r="R119" s="224" t="s">
        <v>1218</v>
      </c>
      <c r="S119" s="232" t="e">
        <f t="shared" ca="1" si="11"/>
        <v>#REF!</v>
      </c>
      <c r="T119" s="232" t="e">
        <f ca="1">IF(B119="","",IF(ISERROR(MATCH($J119,[2]SorP!$B$1:$B$6230,0)),"",INDIRECT("'SorP'!$A$"&amp;MATCH($J119,[2]SorP!$B$1:$B$6230,0))))</f>
        <v>#REF!</v>
      </c>
      <c r="U119" s="184"/>
      <c r="V119" s="94">
        <f>IF(C119="",NA(),MATCH($B119&amp;$C119,'[2]Smelter Look-up'!$J:$J,0))</f>
        <v>305</v>
      </c>
      <c r="X119" s="58">
        <f t="shared" si="9"/>
        <v>0</v>
      </c>
      <c r="AB119" s="95" t="str">
        <f t="shared" si="12"/>
        <v>TantalumGlobal Advanced Metals Boyertown</v>
      </c>
    </row>
    <row r="120" spans="1:28" s="58" customFormat="1" ht="102">
      <c r="A120" s="232" t="s">
        <v>1222</v>
      </c>
      <c r="B120" s="224" t="s">
        <v>254</v>
      </c>
      <c r="C120" s="225" t="s">
        <v>1221</v>
      </c>
      <c r="D120" s="226"/>
      <c r="E120" s="224" t="s">
        <v>391</v>
      </c>
      <c r="F120" s="224" t="s">
        <v>1222</v>
      </c>
      <c r="G120" s="224" t="s">
        <v>271</v>
      </c>
      <c r="H120" s="227" t="s">
        <v>2186</v>
      </c>
      <c r="I120" s="228" t="s">
        <v>1223</v>
      </c>
      <c r="J120" s="228" t="s">
        <v>446</v>
      </c>
      <c r="K120" s="229" t="s">
        <v>2187</v>
      </c>
      <c r="L120" s="229" t="s">
        <v>2188</v>
      </c>
      <c r="M120" s="229" t="s">
        <v>2189</v>
      </c>
      <c r="N120" s="229" t="s">
        <v>2190</v>
      </c>
      <c r="O120" s="229" t="s">
        <v>2191</v>
      </c>
      <c r="P120" s="230" t="s">
        <v>239</v>
      </c>
      <c r="Q120" s="231"/>
      <c r="R120" s="224" t="s">
        <v>1221</v>
      </c>
      <c r="S120" s="232" t="e">
        <f t="shared" ca="1" si="11"/>
        <v>#REF!</v>
      </c>
      <c r="T120" s="232" t="e">
        <f ca="1">IF(B120="","",IF(ISERROR(MATCH($J120,[2]SorP!$B$1:$B$6230,0)),"",INDIRECT("'SorP'!$A$"&amp;MATCH($J120,[2]SorP!$B$1:$B$6230,0))))</f>
        <v>#REF!</v>
      </c>
      <c r="U120" s="184"/>
      <c r="V120" s="94">
        <f>IF(C120="",NA(),MATCH($B120&amp;$C120,'[2]Smelter Look-up'!$J:$J,0))</f>
        <v>306</v>
      </c>
      <c r="X120" s="58">
        <f t="shared" si="9"/>
        <v>0</v>
      </c>
      <c r="AB120" s="95" t="str">
        <f t="shared" si="12"/>
        <v>TantalumGuangdong Zhiyuan New Material Co., Ltd.</v>
      </c>
    </row>
    <row r="121" spans="1:28" s="58" customFormat="1" ht="90">
      <c r="A121" s="232" t="s">
        <v>1225</v>
      </c>
      <c r="B121" s="224" t="s">
        <v>254</v>
      </c>
      <c r="C121" s="225" t="s">
        <v>1224</v>
      </c>
      <c r="D121" s="226"/>
      <c r="E121" s="224" t="s">
        <v>813</v>
      </c>
      <c r="F121" s="224" t="s">
        <v>1225</v>
      </c>
      <c r="G121" s="224" t="s">
        <v>271</v>
      </c>
      <c r="H121" s="227" t="s">
        <v>2192</v>
      </c>
      <c r="I121" s="228" t="s">
        <v>1226</v>
      </c>
      <c r="J121" s="228" t="s">
        <v>1227</v>
      </c>
      <c r="K121" s="229" t="s">
        <v>2193</v>
      </c>
      <c r="L121" s="229" t="s">
        <v>2194</v>
      </c>
      <c r="M121" s="229" t="s">
        <v>1752</v>
      </c>
      <c r="N121" s="229" t="s">
        <v>2195</v>
      </c>
      <c r="O121" s="229" t="s">
        <v>2196</v>
      </c>
      <c r="P121" s="230" t="s">
        <v>239</v>
      </c>
      <c r="Q121" s="231"/>
      <c r="R121" s="224" t="s">
        <v>1224</v>
      </c>
      <c r="S121" s="232" t="e">
        <f t="shared" ca="1" si="11"/>
        <v>#REF!</v>
      </c>
      <c r="T121" s="232" t="e">
        <f ca="1">IF(B121="","",IF(ISERROR(MATCH($J121,[2]SorP!$B$1:$B$6230,0)),"",INDIRECT("'SorP'!$A$"&amp;MATCH($J121,[2]SorP!$B$1:$B$6230,0))))</f>
        <v>#REF!</v>
      </c>
      <c r="U121" s="184"/>
      <c r="V121" s="94">
        <f>IF(C121="",NA(),MATCH($B121&amp;$C121,'[2]Smelter Look-up'!$J:$J,0))</f>
        <v>307</v>
      </c>
      <c r="X121" s="58">
        <f t="shared" si="9"/>
        <v>0</v>
      </c>
      <c r="AB121" s="95" t="str">
        <f t="shared" si="12"/>
        <v>TantalumH.C. Starck Co., Ltd.</v>
      </c>
    </row>
    <row r="122" spans="1:28" s="58" customFormat="1" ht="63.75">
      <c r="A122" s="232" t="s">
        <v>1229</v>
      </c>
      <c r="B122" s="224" t="s">
        <v>254</v>
      </c>
      <c r="C122" s="225" t="s">
        <v>1228</v>
      </c>
      <c r="D122" s="226"/>
      <c r="E122" s="224" t="s">
        <v>300</v>
      </c>
      <c r="F122" s="224" t="s">
        <v>1229</v>
      </c>
      <c r="G122" s="224" t="s">
        <v>271</v>
      </c>
      <c r="H122" s="227" t="s">
        <v>2197</v>
      </c>
      <c r="I122" s="228" t="s">
        <v>1230</v>
      </c>
      <c r="J122" s="228" t="s">
        <v>1231</v>
      </c>
      <c r="K122" s="229" t="s">
        <v>2198</v>
      </c>
      <c r="L122" s="229" t="s">
        <v>2199</v>
      </c>
      <c r="M122" s="229" t="s">
        <v>1752</v>
      </c>
      <c r="N122" s="229" t="s">
        <v>1753</v>
      </c>
      <c r="O122" s="229" t="s">
        <v>2164</v>
      </c>
      <c r="P122" s="230" t="s">
        <v>239</v>
      </c>
      <c r="Q122" s="231"/>
      <c r="R122" s="224" t="s">
        <v>1228</v>
      </c>
      <c r="S122" s="232" t="e">
        <f t="shared" ca="1" si="11"/>
        <v>#REF!</v>
      </c>
      <c r="T122" s="232" t="e">
        <f ca="1">IF(B122="","",IF(ISERROR(MATCH($J122,[2]SorP!$B$1:$B$6230,0)),"",INDIRECT("'SorP'!$A$"&amp;MATCH($J122,[2]SorP!$B$1:$B$6230,0))))</f>
        <v>#REF!</v>
      </c>
      <c r="U122" s="184"/>
      <c r="V122" s="94">
        <f>IF(C122="",NA(),MATCH($B122&amp;$C122,'[2]Smelter Look-up'!$J:$J,0))</f>
        <v>308</v>
      </c>
      <c r="X122" s="58">
        <f t="shared" si="9"/>
        <v>0</v>
      </c>
      <c r="AB122" s="95" t="str">
        <f t="shared" si="12"/>
        <v>TantalumH.C. Starck Hermsdorf GmbH</v>
      </c>
    </row>
    <row r="123" spans="1:28" s="58" customFormat="1" ht="75">
      <c r="A123" s="232" t="s">
        <v>1233</v>
      </c>
      <c r="B123" s="224" t="s">
        <v>254</v>
      </c>
      <c r="C123" s="225" t="s">
        <v>1232</v>
      </c>
      <c r="D123" s="226"/>
      <c r="E123" s="224" t="s">
        <v>276</v>
      </c>
      <c r="F123" s="224" t="s">
        <v>1233</v>
      </c>
      <c r="G123" s="224" t="s">
        <v>271</v>
      </c>
      <c r="H123" s="227" t="s">
        <v>2200</v>
      </c>
      <c r="I123" s="228" t="s">
        <v>1234</v>
      </c>
      <c r="J123" s="228" t="s">
        <v>597</v>
      </c>
      <c r="K123" s="229" t="s">
        <v>2201</v>
      </c>
      <c r="L123" s="229" t="s">
        <v>2202</v>
      </c>
      <c r="M123" s="229" t="s">
        <v>1752</v>
      </c>
      <c r="N123" s="229" t="s">
        <v>2203</v>
      </c>
      <c r="O123" s="229" t="s">
        <v>2204</v>
      </c>
      <c r="P123" s="230" t="s">
        <v>239</v>
      </c>
      <c r="Q123" s="231"/>
      <c r="R123" s="224" t="s">
        <v>1232</v>
      </c>
      <c r="S123" s="232" t="e">
        <f t="shared" ca="1" si="11"/>
        <v>#REF!</v>
      </c>
      <c r="T123" s="232" t="e">
        <f ca="1">IF(B123="","",IF(ISERROR(MATCH($J123,[2]SorP!$B$1:$B$6230,0)),"",INDIRECT("'SorP'!$A$"&amp;MATCH($J123,[2]SorP!$B$1:$B$6230,0))))</f>
        <v>#REF!</v>
      </c>
      <c r="U123" s="184"/>
      <c r="V123" s="94">
        <f>IF(C123="",NA(),MATCH($B123&amp;$C123,'[2]Smelter Look-up'!$J:$J,0))</f>
        <v>309</v>
      </c>
      <c r="X123" s="58">
        <f t="shared" si="9"/>
        <v>0</v>
      </c>
      <c r="AB123" s="95" t="str">
        <f t="shared" si="12"/>
        <v>TantalumH.C. Starck Inc.</v>
      </c>
    </row>
    <row r="124" spans="1:28" s="58" customFormat="1" ht="75">
      <c r="A124" s="232" t="s">
        <v>1236</v>
      </c>
      <c r="B124" s="224" t="s">
        <v>254</v>
      </c>
      <c r="C124" s="225" t="s">
        <v>1235</v>
      </c>
      <c r="D124" s="226"/>
      <c r="E124" s="224" t="s">
        <v>290</v>
      </c>
      <c r="F124" s="224" t="s">
        <v>1236</v>
      </c>
      <c r="G124" s="224" t="s">
        <v>271</v>
      </c>
      <c r="H124" s="227" t="s">
        <v>2205</v>
      </c>
      <c r="I124" s="228" t="s">
        <v>1237</v>
      </c>
      <c r="J124" s="228" t="s">
        <v>1238</v>
      </c>
      <c r="K124" s="229" t="s">
        <v>2193</v>
      </c>
      <c r="L124" s="229" t="s">
        <v>2194</v>
      </c>
      <c r="M124" s="229" t="s">
        <v>1752</v>
      </c>
      <c r="N124" s="229" t="s">
        <v>2206</v>
      </c>
      <c r="O124" s="229" t="s">
        <v>2204</v>
      </c>
      <c r="P124" s="230" t="s">
        <v>239</v>
      </c>
      <c r="Q124" s="231"/>
      <c r="R124" s="224" t="s">
        <v>1235</v>
      </c>
      <c r="S124" s="232" t="e">
        <f t="shared" ca="1" si="11"/>
        <v>#REF!</v>
      </c>
      <c r="T124" s="232" t="e">
        <f ca="1">IF(B124="","",IF(ISERROR(MATCH($J124,[2]SorP!$B$1:$B$6230,0)),"",INDIRECT("'SorP'!$A$"&amp;MATCH($J124,[2]SorP!$B$1:$B$6230,0))))</f>
        <v>#REF!</v>
      </c>
      <c r="U124" s="184"/>
      <c r="V124" s="94">
        <f>IF(C124="",NA(),MATCH($B124&amp;$C124,'[2]Smelter Look-up'!$J:$J,0))</f>
        <v>310</v>
      </c>
      <c r="X124" s="58">
        <f t="shared" si="9"/>
        <v>0</v>
      </c>
      <c r="AB124" s="95" t="str">
        <f t="shared" si="12"/>
        <v>TantalumH.C. Starck Ltd.</v>
      </c>
    </row>
    <row r="125" spans="1:28" s="58" customFormat="1" ht="90">
      <c r="A125" s="232" t="s">
        <v>1240</v>
      </c>
      <c r="B125" s="224" t="s">
        <v>254</v>
      </c>
      <c r="C125" s="225" t="s">
        <v>1239</v>
      </c>
      <c r="D125" s="226"/>
      <c r="E125" s="224" t="s">
        <v>300</v>
      </c>
      <c r="F125" s="224" t="s">
        <v>1240</v>
      </c>
      <c r="G125" s="224" t="s">
        <v>271</v>
      </c>
      <c r="H125" s="227" t="s">
        <v>2207</v>
      </c>
      <c r="I125" s="228" t="s">
        <v>1241</v>
      </c>
      <c r="J125" s="228" t="s">
        <v>302</v>
      </c>
      <c r="K125" s="229" t="s">
        <v>2193</v>
      </c>
      <c r="L125" s="229" t="s">
        <v>2194</v>
      </c>
      <c r="M125" s="229" t="s">
        <v>1752</v>
      </c>
      <c r="N125" s="229" t="s">
        <v>2172</v>
      </c>
      <c r="O125" s="229" t="s">
        <v>2208</v>
      </c>
      <c r="P125" s="230" t="s">
        <v>239</v>
      </c>
      <c r="Q125" s="231"/>
      <c r="R125" s="224" t="s">
        <v>1239</v>
      </c>
      <c r="S125" s="232" t="e">
        <f t="shared" ca="1" si="11"/>
        <v>#REF!</v>
      </c>
      <c r="T125" s="232" t="e">
        <f ca="1">IF(B125="","",IF(ISERROR(MATCH($J125,[2]SorP!$B$1:$B$6230,0)),"",INDIRECT("'SorP'!$A$"&amp;MATCH($J125,[2]SorP!$B$1:$B$6230,0))))</f>
        <v>#REF!</v>
      </c>
      <c r="U125" s="184"/>
      <c r="V125" s="94">
        <f>IF(C125="",NA(),MATCH($B125&amp;$C125,'[2]Smelter Look-up'!$J:$J,0))</f>
        <v>311</v>
      </c>
      <c r="X125" s="58">
        <f t="shared" si="9"/>
        <v>0</v>
      </c>
      <c r="AB125" s="95" t="str">
        <f t="shared" si="12"/>
        <v>TantalumH.C. Starck Smelting GmbH &amp; Co. KG</v>
      </c>
    </row>
    <row r="126" spans="1:28" s="58" customFormat="1" ht="90">
      <c r="A126" s="232" t="s">
        <v>1243</v>
      </c>
      <c r="B126" s="224" t="s">
        <v>254</v>
      </c>
      <c r="C126" s="225" t="s">
        <v>1242</v>
      </c>
      <c r="D126" s="226"/>
      <c r="E126" s="224" t="s">
        <v>300</v>
      </c>
      <c r="F126" s="224" t="s">
        <v>1243</v>
      </c>
      <c r="G126" s="224" t="s">
        <v>271</v>
      </c>
      <c r="H126" s="227" t="s">
        <v>2209</v>
      </c>
      <c r="I126" s="228" t="s">
        <v>1244</v>
      </c>
      <c r="J126" s="228" t="s">
        <v>1245</v>
      </c>
      <c r="K126" s="229" t="s">
        <v>2193</v>
      </c>
      <c r="L126" s="229" t="s">
        <v>2194</v>
      </c>
      <c r="M126" s="229" t="s">
        <v>1752</v>
      </c>
      <c r="N126" s="229" t="s">
        <v>2210</v>
      </c>
      <c r="O126" s="229" t="s">
        <v>2211</v>
      </c>
      <c r="P126" s="230" t="s">
        <v>239</v>
      </c>
      <c r="Q126" s="231"/>
      <c r="R126" s="224" t="s">
        <v>1242</v>
      </c>
      <c r="S126" s="232" t="e">
        <f t="shared" ca="1" si="11"/>
        <v>#REF!</v>
      </c>
      <c r="T126" s="232" t="e">
        <f ca="1">IF(B126="","",IF(ISERROR(MATCH($J126,[2]SorP!$B$1:$B$6230,0)),"",INDIRECT("'SorP'!$A$"&amp;MATCH($J126,[2]SorP!$B$1:$B$6230,0))))</f>
        <v>#REF!</v>
      </c>
      <c r="U126" s="184"/>
      <c r="V126" s="94">
        <f>IF(C126="",NA(),MATCH($B126&amp;$C126,'[2]Smelter Look-up'!$J:$J,0))</f>
        <v>312</v>
      </c>
      <c r="X126" s="58">
        <f t="shared" si="9"/>
        <v>0</v>
      </c>
      <c r="AB126" s="95" t="str">
        <f t="shared" si="12"/>
        <v>TantalumH.C. Starck Tantalum and Niobium GmbH</v>
      </c>
    </row>
    <row r="127" spans="1:28" s="58" customFormat="1" ht="114.75">
      <c r="A127" s="232" t="s">
        <v>1247</v>
      </c>
      <c r="B127" s="224" t="s">
        <v>254</v>
      </c>
      <c r="C127" s="225" t="s">
        <v>1246</v>
      </c>
      <c r="D127" s="226"/>
      <c r="E127" s="224" t="s">
        <v>391</v>
      </c>
      <c r="F127" s="224" t="s">
        <v>1247</v>
      </c>
      <c r="G127" s="224" t="s">
        <v>271</v>
      </c>
      <c r="H127" s="227" t="s">
        <v>2212</v>
      </c>
      <c r="I127" s="228" t="s">
        <v>1248</v>
      </c>
      <c r="J127" s="228" t="s">
        <v>468</v>
      </c>
      <c r="K127" s="229" t="s">
        <v>2213</v>
      </c>
      <c r="L127" s="229" t="s">
        <v>2214</v>
      </c>
      <c r="M127" s="229" t="s">
        <v>1752</v>
      </c>
      <c r="N127" s="229" t="s">
        <v>2215</v>
      </c>
      <c r="O127" s="229" t="s">
        <v>2216</v>
      </c>
      <c r="P127" s="230" t="s">
        <v>239</v>
      </c>
      <c r="Q127" s="231"/>
      <c r="R127" s="224" t="s">
        <v>1246</v>
      </c>
      <c r="S127" s="232" t="e">
        <f t="shared" ca="1" si="11"/>
        <v>#REF!</v>
      </c>
      <c r="T127" s="232" t="e">
        <f ca="1">IF(B127="","",IF(ISERROR(MATCH($J127,[2]SorP!$B$1:$B$6230,0)),"",INDIRECT("'SorP'!$A$"&amp;MATCH($J127,[2]SorP!$B$1:$B$6230,0))))</f>
        <v>#REF!</v>
      </c>
      <c r="U127" s="184"/>
      <c r="V127" s="94">
        <f>IF(C127="",NA(),MATCH($B127&amp;$C127,'[2]Smelter Look-up'!$J:$J,0))</f>
        <v>313</v>
      </c>
      <c r="X127" s="58">
        <f t="shared" si="9"/>
        <v>0</v>
      </c>
      <c r="AB127" s="95" t="str">
        <f t="shared" si="12"/>
        <v>TantalumHengyang King Xing Lifeng New Materials Co., Ltd.</v>
      </c>
    </row>
    <row r="128" spans="1:28" s="58" customFormat="1" ht="102">
      <c r="A128" s="232" t="s">
        <v>1250</v>
      </c>
      <c r="B128" s="224" t="s">
        <v>254</v>
      </c>
      <c r="C128" s="225" t="s">
        <v>1249</v>
      </c>
      <c r="D128" s="226"/>
      <c r="E128" s="224" t="s">
        <v>391</v>
      </c>
      <c r="F128" s="224" t="s">
        <v>1250</v>
      </c>
      <c r="G128" s="224" t="s">
        <v>271</v>
      </c>
      <c r="H128" s="227" t="s">
        <v>2217</v>
      </c>
      <c r="I128" s="228" t="s">
        <v>1251</v>
      </c>
      <c r="J128" s="228" t="s">
        <v>495</v>
      </c>
      <c r="K128" s="229" t="s">
        <v>2218</v>
      </c>
      <c r="L128" s="229" t="s">
        <v>2219</v>
      </c>
      <c r="M128" s="229" t="s">
        <v>1752</v>
      </c>
      <c r="N128" s="229" t="s">
        <v>1747</v>
      </c>
      <c r="O128" s="229" t="s">
        <v>1929</v>
      </c>
      <c r="P128" s="230" t="s">
        <v>239</v>
      </c>
      <c r="Q128" s="231"/>
      <c r="R128" s="224" t="s">
        <v>1249</v>
      </c>
      <c r="S128" s="232" t="e">
        <f t="shared" ca="1" si="11"/>
        <v>#REF!</v>
      </c>
      <c r="T128" s="232" t="e">
        <f ca="1">IF(B128="","",IF(ISERROR(MATCH($J128,[2]SorP!$B$1:$B$6230,0)),"",INDIRECT("'SorP'!$A$"&amp;MATCH($J128,[2]SorP!$B$1:$B$6230,0))))</f>
        <v>#REF!</v>
      </c>
      <c r="U128" s="184"/>
      <c r="V128" s="94">
        <f>IF(C128="",NA(),MATCH($B128&amp;$C128,'[2]Smelter Look-up'!$J:$J,0))</f>
        <v>314</v>
      </c>
      <c r="X128" s="58">
        <f t="shared" si="9"/>
        <v>0</v>
      </c>
      <c r="AB128" s="95" t="str">
        <f t="shared" si="12"/>
        <v>TantalumJiangxi Dinghai Tantalum &amp; Niobium Co., Ltd.</v>
      </c>
    </row>
    <row r="129" spans="1:28" s="58" customFormat="1" ht="76.5">
      <c r="A129" s="232" t="s">
        <v>1253</v>
      </c>
      <c r="B129" s="224" t="s">
        <v>254</v>
      </c>
      <c r="C129" s="225" t="s">
        <v>1252</v>
      </c>
      <c r="D129" s="226"/>
      <c r="E129" s="224" t="s">
        <v>391</v>
      </c>
      <c r="F129" s="224" t="s">
        <v>1253</v>
      </c>
      <c r="G129" s="224" t="s">
        <v>271</v>
      </c>
      <c r="H129" s="227" t="s">
        <v>2220</v>
      </c>
      <c r="I129" s="228" t="s">
        <v>1254</v>
      </c>
      <c r="J129" s="228" t="s">
        <v>495</v>
      </c>
      <c r="K129" s="229" t="s">
        <v>2221</v>
      </c>
      <c r="L129" s="229" t="s">
        <v>2222</v>
      </c>
      <c r="M129" s="229" t="s">
        <v>1752</v>
      </c>
      <c r="N129" s="229" t="s">
        <v>2223</v>
      </c>
      <c r="O129" s="229" t="s">
        <v>1929</v>
      </c>
      <c r="P129" s="230" t="s">
        <v>239</v>
      </c>
      <c r="Q129" s="231"/>
      <c r="R129" s="224" t="s">
        <v>1252</v>
      </c>
      <c r="S129" s="232" t="e">
        <f t="shared" ca="1" si="11"/>
        <v>#REF!</v>
      </c>
      <c r="T129" s="232" t="e">
        <f ca="1">IF(B129="","",IF(ISERROR(MATCH($J129,[2]SorP!$B$1:$B$6230,0)),"",INDIRECT("'SorP'!$A$"&amp;MATCH($J129,[2]SorP!$B$1:$B$6230,0))))</f>
        <v>#REF!</v>
      </c>
      <c r="U129" s="184"/>
      <c r="V129" s="94">
        <f>IF(C129="",NA(),MATCH($B129&amp;$C129,'[2]Smelter Look-up'!$J:$J,0))</f>
        <v>315</v>
      </c>
      <c r="X129" s="58">
        <f t="shared" si="9"/>
        <v>0</v>
      </c>
      <c r="AB129" s="95" t="str">
        <f t="shared" si="12"/>
        <v>TantalumJiangxi Tuohong New Raw Material</v>
      </c>
    </row>
    <row r="130" spans="1:28" s="58" customFormat="1" ht="102">
      <c r="A130" s="232" t="s">
        <v>1256</v>
      </c>
      <c r="B130" s="224" t="s">
        <v>254</v>
      </c>
      <c r="C130" s="225" t="s">
        <v>1255</v>
      </c>
      <c r="D130" s="226"/>
      <c r="E130" s="224" t="s">
        <v>391</v>
      </c>
      <c r="F130" s="224" t="s">
        <v>1256</v>
      </c>
      <c r="G130" s="224" t="s">
        <v>271</v>
      </c>
      <c r="H130" s="227" t="s">
        <v>2224</v>
      </c>
      <c r="I130" s="228" t="s">
        <v>1257</v>
      </c>
      <c r="J130" s="228" t="s">
        <v>495</v>
      </c>
      <c r="K130" s="229" t="s">
        <v>2225</v>
      </c>
      <c r="L130" s="229" t="s">
        <v>2226</v>
      </c>
      <c r="M130" s="229" t="s">
        <v>1752</v>
      </c>
      <c r="N130" s="229" t="s">
        <v>2223</v>
      </c>
      <c r="O130" s="229" t="s">
        <v>2227</v>
      </c>
      <c r="P130" s="230" t="s">
        <v>239</v>
      </c>
      <c r="Q130" s="231"/>
      <c r="R130" s="224" t="s">
        <v>1255</v>
      </c>
      <c r="S130" s="232" t="e">
        <f t="shared" ca="1" si="11"/>
        <v>#REF!</v>
      </c>
      <c r="T130" s="232" t="e">
        <f ca="1">IF(B130="","",IF(ISERROR(MATCH($J130,[2]SorP!$B$1:$B$6230,0)),"",INDIRECT("'SorP'!$A$"&amp;MATCH($J130,[2]SorP!$B$1:$B$6230,0))))</f>
        <v>#REF!</v>
      </c>
      <c r="U130" s="184"/>
      <c r="V130" s="94">
        <f>IF(C130="",NA(),MATCH($B130&amp;$C130,'[2]Smelter Look-up'!$J:$J,0))</f>
        <v>316</v>
      </c>
      <c r="X130" s="58">
        <f t="shared" si="9"/>
        <v>0</v>
      </c>
      <c r="AB130" s="95" t="str">
        <f t="shared" si="12"/>
        <v>TantalumJiuJiang JinXin Nonferrous Metals Co., Ltd.</v>
      </c>
    </row>
    <row r="131" spans="1:28" s="58" customFormat="1" ht="76.5">
      <c r="A131" s="232" t="s">
        <v>1260</v>
      </c>
      <c r="B131" s="224" t="s">
        <v>254</v>
      </c>
      <c r="C131" s="225" t="s">
        <v>1259</v>
      </c>
      <c r="D131" s="226"/>
      <c r="E131" s="224" t="s">
        <v>391</v>
      </c>
      <c r="F131" s="224" t="s">
        <v>1260</v>
      </c>
      <c r="G131" s="224" t="s">
        <v>271</v>
      </c>
      <c r="H131" s="227" t="s">
        <v>2228</v>
      </c>
      <c r="I131" s="228" t="s">
        <v>1257</v>
      </c>
      <c r="J131" s="228" t="s">
        <v>495</v>
      </c>
      <c r="K131" s="229" t="s">
        <v>2229</v>
      </c>
      <c r="L131" s="229" t="s">
        <v>2230</v>
      </c>
      <c r="M131" s="229" t="s">
        <v>1752</v>
      </c>
      <c r="N131" s="229" t="s">
        <v>2231</v>
      </c>
      <c r="O131" s="229" t="s">
        <v>2232</v>
      </c>
      <c r="P131" s="230" t="s">
        <v>239</v>
      </c>
      <c r="Q131" s="231"/>
      <c r="R131" s="224" t="s">
        <v>1259</v>
      </c>
      <c r="S131" s="232" t="e">
        <f t="shared" ca="1" si="11"/>
        <v>#REF!</v>
      </c>
      <c r="T131" s="232" t="e">
        <f ca="1">IF(B131="","",IF(ISERROR(MATCH($J131,[2]SorP!$B$1:$B$6230,0)),"",INDIRECT("'SorP'!$A$"&amp;MATCH($J131,[2]SorP!$B$1:$B$6230,0))))</f>
        <v>#REF!</v>
      </c>
      <c r="U131" s="184"/>
      <c r="V131" s="94">
        <f>IF(C131="",NA(),MATCH($B131&amp;$C131,'[2]Smelter Look-up'!$J:$J,0))</f>
        <v>318</v>
      </c>
      <c r="X131" s="58">
        <f t="shared" si="9"/>
        <v>0</v>
      </c>
      <c r="AB131" s="95" t="str">
        <f t="shared" si="12"/>
        <v>TantalumJiujiang Tanbre Co., Ltd.</v>
      </c>
    </row>
    <row r="132" spans="1:28" s="58" customFormat="1" ht="127.5">
      <c r="A132" s="232" t="s">
        <v>1262</v>
      </c>
      <c r="B132" s="224" t="s">
        <v>254</v>
      </c>
      <c r="C132" s="225" t="s">
        <v>1261</v>
      </c>
      <c r="D132" s="226"/>
      <c r="E132" s="224" t="s">
        <v>391</v>
      </c>
      <c r="F132" s="224" t="s">
        <v>1262</v>
      </c>
      <c r="G132" s="224" t="s">
        <v>271</v>
      </c>
      <c r="H132" s="227" t="s">
        <v>2233</v>
      </c>
      <c r="I132" s="228" t="s">
        <v>1257</v>
      </c>
      <c r="J132" s="228" t="s">
        <v>495</v>
      </c>
      <c r="K132" s="229" t="s">
        <v>2234</v>
      </c>
      <c r="L132" s="229" t="s">
        <v>2235</v>
      </c>
      <c r="M132" s="229" t="s">
        <v>1752</v>
      </c>
      <c r="N132" s="229" t="s">
        <v>1747</v>
      </c>
      <c r="O132" s="229" t="s">
        <v>2030</v>
      </c>
      <c r="P132" s="230" t="s">
        <v>239</v>
      </c>
      <c r="Q132" s="231"/>
      <c r="R132" s="224" t="s">
        <v>1261</v>
      </c>
      <c r="S132" s="232" t="e">
        <f t="shared" ca="1" si="11"/>
        <v>#REF!</v>
      </c>
      <c r="T132" s="232" t="e">
        <f ca="1">IF(B132="","",IF(ISERROR(MATCH($J132,[2]SorP!$B$1:$B$6230,0)),"",INDIRECT("'SorP'!$A$"&amp;MATCH($J132,[2]SorP!$B$1:$B$6230,0))))</f>
        <v>#REF!</v>
      </c>
      <c r="U132" s="184"/>
      <c r="V132" s="94">
        <f>IF(C132="",NA(),MATCH($B132&amp;$C132,'[2]Smelter Look-up'!$J:$J,0))</f>
        <v>319</v>
      </c>
      <c r="X132" s="58">
        <f t="shared" si="9"/>
        <v>0</v>
      </c>
      <c r="AB132" s="95" t="str">
        <f t="shared" si="12"/>
        <v>TantalumJiujiang Zhongao Tantalum &amp; Niobium Co., Ltd.</v>
      </c>
    </row>
    <row r="133" spans="1:28" s="58" customFormat="1" ht="51">
      <c r="A133" s="232" t="s">
        <v>1264</v>
      </c>
      <c r="B133" s="224" t="s">
        <v>254</v>
      </c>
      <c r="C133" s="225" t="s">
        <v>1263</v>
      </c>
      <c r="D133" s="226"/>
      <c r="E133" s="224" t="s">
        <v>367</v>
      </c>
      <c r="F133" s="224" t="s">
        <v>1264</v>
      </c>
      <c r="G133" s="224" t="s">
        <v>271</v>
      </c>
      <c r="H133" s="227" t="s">
        <v>2236</v>
      </c>
      <c r="I133" s="228" t="s">
        <v>1265</v>
      </c>
      <c r="J133" s="228" t="s">
        <v>1266</v>
      </c>
      <c r="K133" s="229" t="s">
        <v>2237</v>
      </c>
      <c r="L133" s="229" t="s">
        <v>2238</v>
      </c>
      <c r="M133" s="229" t="s">
        <v>1752</v>
      </c>
      <c r="N133" s="229" t="s">
        <v>1753</v>
      </c>
      <c r="O133" s="229" t="s">
        <v>1754</v>
      </c>
      <c r="P133" s="230" t="s">
        <v>239</v>
      </c>
      <c r="Q133" s="231"/>
      <c r="R133" s="224" t="s">
        <v>1263</v>
      </c>
      <c r="S133" s="232" t="e">
        <f t="shared" ref="S133" ca="1" si="13">IF(B133="","",IF(ISERROR(MATCH($E133,CL,0)),"Unknown",INDIRECT("'C'!$A$"&amp;MATCH($E133,CL,0)+1)))</f>
        <v>#REF!</v>
      </c>
      <c r="T133" s="232" t="e">
        <f ca="1">IF(B133="","",IF(ISERROR(MATCH($J133,[2]SorP!$B$1:$B$6230,0)),"",INDIRECT("'SorP'!$A$"&amp;MATCH($J133,[2]SorP!$B$1:$B$6230,0))))</f>
        <v>#REF!</v>
      </c>
      <c r="U133" s="184"/>
      <c r="V133" s="94">
        <f>IF(C133="",NA(),MATCH($B133&amp;$C133,'[2]Smelter Look-up'!$J:$J,0))</f>
        <v>320</v>
      </c>
      <c r="X133" s="58">
        <f t="shared" ref="X133:X196" si="14">IF(AND(C133="Smelter not listed",OR(LEN(D133)=0,LEN(E133)=0)),1,0)</f>
        <v>0</v>
      </c>
      <c r="AB133" s="95" t="str">
        <f t="shared" si="12"/>
        <v>TantalumKEMET Blue Metals</v>
      </c>
    </row>
    <row r="134" spans="1:28" s="58" customFormat="1" ht="51">
      <c r="A134" s="232" t="s">
        <v>1268</v>
      </c>
      <c r="B134" s="224" t="s">
        <v>254</v>
      </c>
      <c r="C134" s="225" t="s">
        <v>1267</v>
      </c>
      <c r="D134" s="226"/>
      <c r="E134" s="224" t="s">
        <v>310</v>
      </c>
      <c r="F134" s="224" t="s">
        <v>1268</v>
      </c>
      <c r="G134" s="224" t="s">
        <v>271</v>
      </c>
      <c r="H134" s="227" t="s">
        <v>2239</v>
      </c>
      <c r="I134" s="228" t="s">
        <v>911</v>
      </c>
      <c r="J134" s="228" t="s">
        <v>312</v>
      </c>
      <c r="K134" s="229" t="s">
        <v>2240</v>
      </c>
      <c r="L134" s="229" t="s">
        <v>2241</v>
      </c>
      <c r="M134" s="229" t="s">
        <v>2242</v>
      </c>
      <c r="N134" s="229" t="s">
        <v>1747</v>
      </c>
      <c r="O134" s="229" t="s">
        <v>2030</v>
      </c>
      <c r="P134" s="230"/>
      <c r="Q134" s="231"/>
      <c r="R134" s="224" t="s">
        <v>1267</v>
      </c>
      <c r="S134" s="232" t="e">
        <f t="shared" ref="S134:S165" ca="1" si="15">IF(B134="","",IF(ISERROR(MATCH($E134,CL,0)),"Unknown",INDIRECT("'C'!$A$"&amp;MATCH($E134,CL,0)+1)))</f>
        <v>#REF!</v>
      </c>
      <c r="T134" s="232" t="e">
        <f ca="1">IF(B134="","",IF(ISERROR(MATCH($J134,[2]SorP!$B$1:$B$6230,0)),"",INDIRECT("'SorP'!$A$"&amp;MATCH($J134,[2]SorP!$B$1:$B$6230,0))))</f>
        <v>#REF!</v>
      </c>
      <c r="U134" s="184"/>
      <c r="V134" s="94">
        <f>IF(C134="",NA(),MATCH($B134&amp;$C134,'[2]Smelter Look-up'!$J:$J,0))</f>
        <v>321</v>
      </c>
      <c r="X134" s="58">
        <f t="shared" si="14"/>
        <v>0</v>
      </c>
      <c r="AB134" s="95" t="str">
        <f t="shared" si="12"/>
        <v>TantalumLSM Brasil S.A.</v>
      </c>
    </row>
    <row r="135" spans="1:28" s="58" customFormat="1" ht="89.25">
      <c r="A135" s="232" t="s">
        <v>1271</v>
      </c>
      <c r="B135" s="224" t="s">
        <v>254</v>
      </c>
      <c r="C135" s="225" t="s">
        <v>1270</v>
      </c>
      <c r="D135" s="226"/>
      <c r="E135" s="224" t="s">
        <v>350</v>
      </c>
      <c r="F135" s="224" t="s">
        <v>1271</v>
      </c>
      <c r="G135" s="224" t="s">
        <v>271</v>
      </c>
      <c r="H135" s="227" t="s">
        <v>2243</v>
      </c>
      <c r="I135" s="228" t="s">
        <v>1272</v>
      </c>
      <c r="J135" s="228" t="s">
        <v>1048</v>
      </c>
      <c r="K135" s="229" t="s">
        <v>2244</v>
      </c>
      <c r="L135" s="229" t="s">
        <v>2245</v>
      </c>
      <c r="M135" s="229" t="s">
        <v>1752</v>
      </c>
      <c r="N135" s="229" t="s">
        <v>1753</v>
      </c>
      <c r="O135" s="229" t="s">
        <v>2246</v>
      </c>
      <c r="P135" s="230" t="s">
        <v>239</v>
      </c>
      <c r="Q135" s="231"/>
      <c r="R135" s="224" t="s">
        <v>1270</v>
      </c>
      <c r="S135" s="232" t="e">
        <f t="shared" ca="1" si="15"/>
        <v>#REF!</v>
      </c>
      <c r="T135" s="232" t="e">
        <f ca="1">IF(B135="","",IF(ISERROR(MATCH($J135,[2]SorP!$B$1:$B$6230,0)),"",INDIRECT("'SorP'!$A$"&amp;MATCH($J135,[2]SorP!$B$1:$B$6230,0))))</f>
        <v>#REF!</v>
      </c>
      <c r="U135" s="184"/>
      <c r="V135" s="94">
        <f>IF(C135="",NA(),MATCH($B135&amp;$C135,'[2]Smelter Look-up'!$J:$J,0))</f>
        <v>323</v>
      </c>
      <c r="X135" s="58">
        <f t="shared" si="14"/>
        <v>0</v>
      </c>
      <c r="AB135" s="95" t="str">
        <f t="shared" si="12"/>
        <v>TantalumMetallurgical Products India Pvt., Ltd.</v>
      </c>
    </row>
    <row r="136" spans="1:28" s="58" customFormat="1" ht="63.75">
      <c r="A136" s="232" t="s">
        <v>1273</v>
      </c>
      <c r="B136" s="224" t="s">
        <v>254</v>
      </c>
      <c r="C136" s="225" t="s">
        <v>929</v>
      </c>
      <c r="D136" s="226"/>
      <c r="E136" s="224" t="s">
        <v>310</v>
      </c>
      <c r="F136" s="224" t="s">
        <v>1273</v>
      </c>
      <c r="G136" s="224" t="s">
        <v>271</v>
      </c>
      <c r="H136" s="227" t="s">
        <v>2247</v>
      </c>
      <c r="I136" s="228" t="s">
        <v>1274</v>
      </c>
      <c r="J136" s="228" t="s">
        <v>1275</v>
      </c>
      <c r="K136" s="229" t="s">
        <v>2248</v>
      </c>
      <c r="L136" s="229" t="s">
        <v>2249</v>
      </c>
      <c r="M136" s="229" t="s">
        <v>2250</v>
      </c>
      <c r="N136" s="229" t="s">
        <v>1747</v>
      </c>
      <c r="O136" s="229" t="s">
        <v>1929</v>
      </c>
      <c r="P136" s="230"/>
      <c r="Q136" s="231"/>
      <c r="R136" s="224" t="s">
        <v>929</v>
      </c>
      <c r="S136" s="232" t="e">
        <f t="shared" ca="1" si="15"/>
        <v>#REF!</v>
      </c>
      <c r="T136" s="232" t="e">
        <f ca="1">IF(B136="","",IF(ISERROR(MATCH($J136,[2]SorP!$B$1:$B$6230,0)),"",INDIRECT("'SorP'!$A$"&amp;MATCH($J136,[2]SorP!$B$1:$B$6230,0))))</f>
        <v>#REF!</v>
      </c>
      <c r="U136" s="184"/>
      <c r="V136" s="94">
        <f>IF(C136="",NA(),MATCH($B136&amp;$C136,'[2]Smelter Look-up'!$J:$J,0))</f>
        <v>324</v>
      </c>
      <c r="X136" s="58">
        <f t="shared" si="14"/>
        <v>0</v>
      </c>
      <c r="AB136" s="95" t="str">
        <f t="shared" si="12"/>
        <v>TantalumMineracao Taboca S.A.</v>
      </c>
    </row>
    <row r="137" spans="1:28" s="58" customFormat="1" ht="89.25">
      <c r="A137" s="232" t="s">
        <v>1279</v>
      </c>
      <c r="B137" s="224" t="s">
        <v>254</v>
      </c>
      <c r="C137" s="225" t="s">
        <v>607</v>
      </c>
      <c r="D137" s="226"/>
      <c r="E137" s="224" t="s">
        <v>290</v>
      </c>
      <c r="F137" s="224" t="s">
        <v>1279</v>
      </c>
      <c r="G137" s="224" t="s">
        <v>271</v>
      </c>
      <c r="H137" s="227" t="s">
        <v>2251</v>
      </c>
      <c r="I137" s="228" t="s">
        <v>1280</v>
      </c>
      <c r="J137" s="228" t="s">
        <v>1281</v>
      </c>
      <c r="K137" s="229" t="s">
        <v>1987</v>
      </c>
      <c r="L137" s="229" t="s">
        <v>1988</v>
      </c>
      <c r="M137" s="229" t="s">
        <v>1752</v>
      </c>
      <c r="N137" s="229" t="s">
        <v>1753</v>
      </c>
      <c r="O137" s="229" t="s">
        <v>1925</v>
      </c>
      <c r="P137" s="230" t="s">
        <v>239</v>
      </c>
      <c r="Q137" s="231"/>
      <c r="R137" s="224" t="s">
        <v>607</v>
      </c>
      <c r="S137" s="232" t="e">
        <f t="shared" ca="1" si="15"/>
        <v>#REF!</v>
      </c>
      <c r="T137" s="232" t="e">
        <f ca="1">IF(B137="","",IF(ISERROR(MATCH($J137,[2]SorP!$B$1:$B$6230,0)),"",INDIRECT("'SorP'!$A$"&amp;MATCH($J137,[2]SorP!$B$1:$B$6230,0))))</f>
        <v>#REF!</v>
      </c>
      <c r="U137" s="184"/>
      <c r="V137" s="94">
        <f>IF(C137="",NA(),MATCH($B137&amp;$C137,'[2]Smelter Look-up'!$J:$J,0))</f>
        <v>328</v>
      </c>
      <c r="X137" s="58">
        <f t="shared" si="14"/>
        <v>0</v>
      </c>
      <c r="AB137" s="95" t="str">
        <f t="shared" si="12"/>
        <v>TantalumMitsui Mining and Smelting Co., Ltd.</v>
      </c>
    </row>
    <row r="138" spans="1:28" s="58" customFormat="1" ht="102">
      <c r="A138" s="232" t="s">
        <v>1290</v>
      </c>
      <c r="B138" s="224" t="s">
        <v>254</v>
      </c>
      <c r="C138" s="225" t="s">
        <v>1289</v>
      </c>
      <c r="D138" s="226"/>
      <c r="E138" s="224" t="s">
        <v>391</v>
      </c>
      <c r="F138" s="224" t="s">
        <v>1290</v>
      </c>
      <c r="G138" s="224" t="s">
        <v>271</v>
      </c>
      <c r="H138" s="227" t="s">
        <v>2252</v>
      </c>
      <c r="I138" s="228" t="s">
        <v>1291</v>
      </c>
      <c r="J138" s="228" t="s">
        <v>1292</v>
      </c>
      <c r="K138" s="229" t="s">
        <v>2253</v>
      </c>
      <c r="L138" s="229" t="s">
        <v>2254</v>
      </c>
      <c r="M138" s="229" t="s">
        <v>1752</v>
      </c>
      <c r="N138" s="229" t="s">
        <v>2255</v>
      </c>
      <c r="O138" s="229" t="s">
        <v>2256</v>
      </c>
      <c r="P138" s="230" t="s">
        <v>239</v>
      </c>
      <c r="Q138" s="231"/>
      <c r="R138" s="224" t="s">
        <v>1289</v>
      </c>
      <c r="S138" s="232" t="e">
        <f t="shared" ca="1" si="15"/>
        <v>#REF!</v>
      </c>
      <c r="T138" s="232" t="e">
        <f ca="1">IF(B138="","",IF(ISERROR(MATCH($J138,[2]SorP!$B$1:$B$6230,0)),"",INDIRECT("'SorP'!$A$"&amp;MATCH($J138,[2]SorP!$B$1:$B$6230,0))))</f>
        <v>#REF!</v>
      </c>
      <c r="U138" s="184"/>
      <c r="V138" s="94">
        <f>IF(C138="",NA(),MATCH($B138&amp;$C138,'[2]Smelter Look-up'!$J:$J,0))</f>
        <v>331</v>
      </c>
      <c r="X138" s="58">
        <f t="shared" si="14"/>
        <v>0</v>
      </c>
      <c r="AB138" s="95" t="str">
        <f t="shared" si="12"/>
        <v>TantalumNingxia Orient Tantalum Industry Co., Ltd.</v>
      </c>
    </row>
    <row r="139" spans="1:28" s="58" customFormat="1" ht="51">
      <c r="A139" s="232" t="s">
        <v>1285</v>
      </c>
      <c r="B139" s="224" t="s">
        <v>254</v>
      </c>
      <c r="C139" s="225" t="s">
        <v>1283</v>
      </c>
      <c r="D139" s="226"/>
      <c r="E139" s="224" t="s">
        <v>1284</v>
      </c>
      <c r="F139" s="224" t="s">
        <v>1285</v>
      </c>
      <c r="G139" s="224" t="s">
        <v>271</v>
      </c>
      <c r="H139" s="227" t="s">
        <v>2257</v>
      </c>
      <c r="I139" s="228" t="s">
        <v>1286</v>
      </c>
      <c r="J139" s="228" t="s">
        <v>1287</v>
      </c>
      <c r="K139" s="229" t="s">
        <v>2258</v>
      </c>
      <c r="L139" s="229" t="s">
        <v>2259</v>
      </c>
      <c r="M139" s="229"/>
      <c r="N139" s="229" t="s">
        <v>2223</v>
      </c>
      <c r="O139" s="229" t="s">
        <v>2260</v>
      </c>
      <c r="P139" s="230" t="s">
        <v>239</v>
      </c>
      <c r="Q139" s="231"/>
      <c r="R139" s="224" t="s">
        <v>1283</v>
      </c>
      <c r="S139" s="232" t="e">
        <f t="shared" ca="1" si="15"/>
        <v>#REF!</v>
      </c>
      <c r="T139" s="232" t="e">
        <f ca="1">IF(B139="","",IF(ISERROR(MATCH($J139,[2]SorP!$B$1:$B$6230,0)),"",INDIRECT("'SorP'!$A$"&amp;MATCH($J139,[2]SorP!$B$1:$B$6230,0))))</f>
        <v>#REF!</v>
      </c>
      <c r="U139" s="184"/>
      <c r="V139" s="94">
        <f>IF(C139="",NA(),MATCH($B139&amp;$C139,'[2]Smelter Look-up'!$J:$J,0))</f>
        <v>332</v>
      </c>
      <c r="X139" s="58">
        <f t="shared" si="14"/>
        <v>0</v>
      </c>
      <c r="AB139" s="95" t="str">
        <f t="shared" si="12"/>
        <v>TantalumNPM Silmet AS</v>
      </c>
    </row>
    <row r="140" spans="1:28" s="58" customFormat="1" ht="38.25">
      <c r="A140" s="232" t="s">
        <v>1296</v>
      </c>
      <c r="B140" s="224" t="s">
        <v>254</v>
      </c>
      <c r="C140" s="225" t="s">
        <v>1294</v>
      </c>
      <c r="D140" s="226"/>
      <c r="E140" s="224" t="s">
        <v>1295</v>
      </c>
      <c r="F140" s="224" t="s">
        <v>1296</v>
      </c>
      <c r="G140" s="224" t="s">
        <v>271</v>
      </c>
      <c r="H140" s="227" t="s">
        <v>2261</v>
      </c>
      <c r="I140" s="228" t="s">
        <v>1297</v>
      </c>
      <c r="J140" s="228" t="s">
        <v>1297</v>
      </c>
      <c r="K140" s="229" t="s">
        <v>2262</v>
      </c>
      <c r="L140" s="229" t="s">
        <v>2263</v>
      </c>
      <c r="M140" s="229" t="s">
        <v>1752</v>
      </c>
      <c r="N140" s="229" t="s">
        <v>2264</v>
      </c>
      <c r="O140" s="229" t="s">
        <v>2265</v>
      </c>
      <c r="P140" s="230" t="s">
        <v>239</v>
      </c>
      <c r="Q140" s="231"/>
      <c r="R140" s="224" t="s">
        <v>1294</v>
      </c>
      <c r="S140" s="232" t="e">
        <f t="shared" ca="1" si="15"/>
        <v>#REF!</v>
      </c>
      <c r="T140" s="232" t="e">
        <f ca="1">IF(B140="","",IF(ISERROR(MATCH($J140,[2]SorP!$B$1:$B$6230,0)),"",INDIRECT("'SorP'!$A$"&amp;MATCH($J140,[2]SorP!$B$1:$B$6230,0))))</f>
        <v>#REF!</v>
      </c>
      <c r="U140" s="184"/>
      <c r="V140" s="94">
        <f>IF(C140="",NA(),MATCH($B140&amp;$C140,'[2]Smelter Look-up'!$J:$J,0))</f>
        <v>335</v>
      </c>
      <c r="X140" s="58">
        <f t="shared" si="14"/>
        <v>0</v>
      </c>
      <c r="AB140" s="95" t="str">
        <f t="shared" si="12"/>
        <v>TantalumPRG Dooel</v>
      </c>
    </row>
    <row r="141" spans="1:28" s="58" customFormat="1" ht="38.25">
      <c r="A141" s="232" t="s">
        <v>1300</v>
      </c>
      <c r="B141" s="224" t="s">
        <v>254</v>
      </c>
      <c r="C141" s="225" t="s">
        <v>1299</v>
      </c>
      <c r="D141" s="226"/>
      <c r="E141" s="224" t="s">
        <v>276</v>
      </c>
      <c r="F141" s="224" t="s">
        <v>1300</v>
      </c>
      <c r="G141" s="224" t="s">
        <v>271</v>
      </c>
      <c r="H141" s="227" t="s">
        <v>2266</v>
      </c>
      <c r="I141" s="228" t="s">
        <v>1301</v>
      </c>
      <c r="J141" s="228" t="s">
        <v>1302</v>
      </c>
      <c r="K141" s="229" t="s">
        <v>2267</v>
      </c>
      <c r="L141" s="229" t="s">
        <v>2268</v>
      </c>
      <c r="M141" s="229" t="s">
        <v>1752</v>
      </c>
      <c r="N141" s="229" t="s">
        <v>2006</v>
      </c>
      <c r="O141" s="229" t="s">
        <v>1858</v>
      </c>
      <c r="P141" s="230"/>
      <c r="Q141" s="231"/>
      <c r="R141" s="224" t="s">
        <v>1299</v>
      </c>
      <c r="S141" s="232" t="e">
        <f t="shared" ca="1" si="15"/>
        <v>#REF!</v>
      </c>
      <c r="T141" s="232" t="e">
        <f ca="1">IF(B141="","",IF(ISERROR(MATCH($J141,[2]SorP!$B$1:$B$6230,0)),"",INDIRECT("'SorP'!$A$"&amp;MATCH($J141,[2]SorP!$B$1:$B$6230,0))))</f>
        <v>#REF!</v>
      </c>
      <c r="U141" s="184"/>
      <c r="V141" s="94">
        <f>IF(C141="",NA(),MATCH($B141&amp;$C141,'[2]Smelter Look-up'!$J:$J,0))</f>
        <v>336</v>
      </c>
      <c r="X141" s="58">
        <f t="shared" si="14"/>
        <v>0</v>
      </c>
      <c r="AB141" s="95" t="str">
        <f t="shared" si="12"/>
        <v>TantalumQuantumClean</v>
      </c>
    </row>
    <row r="142" spans="1:28" s="58" customFormat="1" ht="76.5">
      <c r="A142" s="232" t="s">
        <v>1304</v>
      </c>
      <c r="B142" s="224" t="s">
        <v>254</v>
      </c>
      <c r="C142" s="225" t="s">
        <v>977</v>
      </c>
      <c r="D142" s="226"/>
      <c r="E142" s="224" t="s">
        <v>310</v>
      </c>
      <c r="F142" s="224" t="s">
        <v>1304</v>
      </c>
      <c r="G142" s="224" t="s">
        <v>271</v>
      </c>
      <c r="H142" s="227" t="s">
        <v>2269</v>
      </c>
      <c r="I142" s="228" t="s">
        <v>911</v>
      </c>
      <c r="J142" s="228" t="s">
        <v>978</v>
      </c>
      <c r="K142" s="229" t="s">
        <v>2270</v>
      </c>
      <c r="L142" s="229" t="s">
        <v>2271</v>
      </c>
      <c r="M142" s="229" t="s">
        <v>2272</v>
      </c>
      <c r="N142" s="229" t="s">
        <v>1747</v>
      </c>
      <c r="O142" s="229" t="s">
        <v>2030</v>
      </c>
      <c r="P142" s="230"/>
      <c r="Q142" s="231"/>
      <c r="R142" s="224" t="s">
        <v>977</v>
      </c>
      <c r="S142" s="232" t="e">
        <f t="shared" ca="1" si="15"/>
        <v>#REF!</v>
      </c>
      <c r="T142" s="232" t="e">
        <f ca="1">IF(B142="","",IF(ISERROR(MATCH($J142,[2]SorP!$B$1:$B$6230,0)),"",INDIRECT("'SorP'!$A$"&amp;MATCH($J142,[2]SorP!$B$1:$B$6230,0))))</f>
        <v>#REF!</v>
      </c>
      <c r="U142" s="184"/>
      <c r="V142" s="94">
        <f>IF(C142="",NA(),MATCH($B142&amp;$C142,'[2]Smelter Look-up'!$J:$J,0))</f>
        <v>338</v>
      </c>
      <c r="X142" s="58">
        <f t="shared" si="14"/>
        <v>0</v>
      </c>
      <c r="AB142" s="95" t="str">
        <f t="shared" si="12"/>
        <v>TantalumResind Industria e Comercio Ltda.</v>
      </c>
    </row>
    <row r="143" spans="1:28" s="58" customFormat="1" ht="89.25">
      <c r="A143" s="232" t="s">
        <v>1312</v>
      </c>
      <c r="B143" s="224" t="s">
        <v>254</v>
      </c>
      <c r="C143" s="225" t="s">
        <v>1311</v>
      </c>
      <c r="D143" s="226"/>
      <c r="E143" s="224" t="s">
        <v>498</v>
      </c>
      <c r="F143" s="224" t="s">
        <v>1312</v>
      </c>
      <c r="G143" s="224" t="s">
        <v>271</v>
      </c>
      <c r="H143" s="227" t="s">
        <v>2273</v>
      </c>
      <c r="I143" s="228" t="s">
        <v>1310</v>
      </c>
      <c r="J143" s="228" t="s">
        <v>1313</v>
      </c>
      <c r="K143" s="229" t="s">
        <v>2274</v>
      </c>
      <c r="L143" s="229" t="s">
        <v>2275</v>
      </c>
      <c r="M143" s="229" t="s">
        <v>2276</v>
      </c>
      <c r="N143" s="229" t="s">
        <v>1747</v>
      </c>
      <c r="O143" s="229" t="s">
        <v>1929</v>
      </c>
      <c r="P143" s="230" t="s">
        <v>239</v>
      </c>
      <c r="Q143" s="231"/>
      <c r="R143" s="224" t="s">
        <v>1311</v>
      </c>
      <c r="S143" s="232" t="e">
        <f t="shared" ca="1" si="15"/>
        <v>#REF!</v>
      </c>
      <c r="T143" s="232" t="e">
        <f ca="1">IF(B143="","",IF(ISERROR(MATCH($J143,[2]SorP!$B$1:$B$6230,0)),"",INDIRECT("'SorP'!$A$"&amp;MATCH($J143,[2]SorP!$B$1:$B$6230,0))))</f>
        <v>#REF!</v>
      </c>
      <c r="U143" s="184"/>
      <c r="V143" s="94">
        <f>IF(C143="",NA(),MATCH($B143&amp;$C143,'[2]Smelter Look-up'!$J:$J,0))</f>
        <v>343</v>
      </c>
      <c r="X143" s="58">
        <f t="shared" si="14"/>
        <v>0</v>
      </c>
      <c r="AB143" s="95" t="str">
        <f t="shared" si="12"/>
        <v>TantalumSolikamsk Magnesium Works OAO</v>
      </c>
    </row>
    <row r="144" spans="1:28" s="58" customFormat="1" ht="63.75">
      <c r="A144" s="232" t="s">
        <v>1316</v>
      </c>
      <c r="B144" s="224" t="s">
        <v>254</v>
      </c>
      <c r="C144" s="225" t="s">
        <v>1315</v>
      </c>
      <c r="D144" s="226"/>
      <c r="E144" s="224" t="s">
        <v>290</v>
      </c>
      <c r="F144" s="224" t="s">
        <v>1316</v>
      </c>
      <c r="G144" s="224" t="s">
        <v>271</v>
      </c>
      <c r="H144" s="227" t="s">
        <v>2277</v>
      </c>
      <c r="I144" s="228" t="s">
        <v>1317</v>
      </c>
      <c r="J144" s="228" t="s">
        <v>321</v>
      </c>
      <c r="K144" s="229" t="s">
        <v>2278</v>
      </c>
      <c r="L144" s="229" t="s">
        <v>2279</v>
      </c>
      <c r="M144" s="229" t="s">
        <v>2280</v>
      </c>
      <c r="N144" s="229" t="s">
        <v>2281</v>
      </c>
      <c r="O144" s="229" t="s">
        <v>1760</v>
      </c>
      <c r="P144" s="230"/>
      <c r="Q144" s="231"/>
      <c r="R144" s="224" t="s">
        <v>1315</v>
      </c>
      <c r="S144" s="232" t="e">
        <f t="shared" ca="1" si="15"/>
        <v>#REF!</v>
      </c>
      <c r="T144" s="232" t="e">
        <f ca="1">IF(B144="","",IF(ISERROR(MATCH($J144,[2]SorP!$B$1:$B$6230,0)),"",INDIRECT("'SorP'!$A$"&amp;MATCH($J144,[2]SorP!$B$1:$B$6230,0))))</f>
        <v>#REF!</v>
      </c>
      <c r="U144" s="184"/>
      <c r="V144" s="94">
        <f>IF(C144="",NA(),MATCH($B144&amp;$C144,'[2]Smelter Look-up'!$J:$J,0))</f>
        <v>345</v>
      </c>
      <c r="X144" s="58">
        <f t="shared" si="14"/>
        <v>0</v>
      </c>
      <c r="AB144" s="95" t="str">
        <f t="shared" si="12"/>
        <v>TantalumTaki Chemical Co., Ltd.</v>
      </c>
    </row>
    <row r="145" spans="1:28" s="58" customFormat="1" ht="45">
      <c r="A145" s="232" t="s">
        <v>1320</v>
      </c>
      <c r="B145" s="224" t="s">
        <v>254</v>
      </c>
      <c r="C145" s="225" t="s">
        <v>1319</v>
      </c>
      <c r="D145" s="226"/>
      <c r="E145" s="224" t="s">
        <v>276</v>
      </c>
      <c r="F145" s="224" t="s">
        <v>1320</v>
      </c>
      <c r="G145" s="224" t="s">
        <v>271</v>
      </c>
      <c r="H145" s="227" t="s">
        <v>2282</v>
      </c>
      <c r="I145" s="228" t="s">
        <v>1321</v>
      </c>
      <c r="J145" s="228" t="s">
        <v>278</v>
      </c>
      <c r="K145" s="229" t="s">
        <v>2283</v>
      </c>
      <c r="L145" s="229" t="s">
        <v>2284</v>
      </c>
      <c r="M145" s="229" t="s">
        <v>2285</v>
      </c>
      <c r="N145" s="229" t="s">
        <v>1753</v>
      </c>
      <c r="O145" s="229" t="s">
        <v>1754</v>
      </c>
      <c r="P145" s="230" t="s">
        <v>239</v>
      </c>
      <c r="Q145" s="231"/>
      <c r="R145" s="224" t="s">
        <v>1319</v>
      </c>
      <c r="S145" s="232" t="e">
        <f t="shared" ca="1" si="15"/>
        <v>#REF!</v>
      </c>
      <c r="T145" s="232" t="e">
        <f ca="1">IF(B145="","",IF(ISERROR(MATCH($J145,[2]SorP!$B$1:$B$6230,0)),"",INDIRECT("'SorP'!$A$"&amp;MATCH($J145,[2]SorP!$B$1:$B$6230,0))))</f>
        <v>#REF!</v>
      </c>
      <c r="U145" s="184"/>
      <c r="V145" s="94">
        <f>IF(C145="",NA(),MATCH($B145&amp;$C145,'[2]Smelter Look-up'!$J:$J,0))</f>
        <v>347</v>
      </c>
      <c r="X145" s="58">
        <f t="shared" si="14"/>
        <v>0</v>
      </c>
      <c r="AB145" s="95" t="str">
        <f t="shared" si="12"/>
        <v>TantalumTelex Metals</v>
      </c>
    </row>
    <row r="146" spans="1:28" s="58" customFormat="1" ht="76.5">
      <c r="A146" s="232" t="s">
        <v>1324</v>
      </c>
      <c r="B146" s="224" t="s">
        <v>254</v>
      </c>
      <c r="C146" s="225" t="s">
        <v>1323</v>
      </c>
      <c r="D146" s="226"/>
      <c r="E146" s="224" t="s">
        <v>511</v>
      </c>
      <c r="F146" s="224" t="s">
        <v>1324</v>
      </c>
      <c r="G146" s="224" t="s">
        <v>271</v>
      </c>
      <c r="H146" s="227" t="s">
        <v>2286</v>
      </c>
      <c r="I146" s="228" t="s">
        <v>516</v>
      </c>
      <c r="J146" s="228" t="s">
        <v>513</v>
      </c>
      <c r="K146" s="229" t="s">
        <v>2287</v>
      </c>
      <c r="L146" s="229" t="s">
        <v>2288</v>
      </c>
      <c r="M146" s="229" t="s">
        <v>1752</v>
      </c>
      <c r="N146" s="229" t="s">
        <v>2289</v>
      </c>
      <c r="O146" s="229" t="s">
        <v>2290</v>
      </c>
      <c r="P146" s="230" t="s">
        <v>239</v>
      </c>
      <c r="Q146" s="231"/>
      <c r="R146" s="224" t="s">
        <v>1323</v>
      </c>
      <c r="S146" s="232" t="e">
        <f t="shared" ca="1" si="15"/>
        <v>#REF!</v>
      </c>
      <c r="T146" s="232" t="e">
        <f ca="1">IF(B146="","",IF(ISERROR(MATCH($J146,[2]SorP!$B$1:$B$6230,0)),"",INDIRECT("'SorP'!$A$"&amp;MATCH($J146,[2]SorP!$B$1:$B$6230,0))))</f>
        <v>#REF!</v>
      </c>
      <c r="U146" s="184"/>
      <c r="V146" s="94">
        <f>IF(C146="",NA(),MATCH($B146&amp;$C146,'[2]Smelter Look-up'!$J:$J,0))</f>
        <v>349</v>
      </c>
      <c r="X146" s="58">
        <f t="shared" si="14"/>
        <v>0</v>
      </c>
      <c r="AB146" s="95" t="str">
        <f t="shared" si="12"/>
        <v>TantalumUlba Metallurgical Plant JSC</v>
      </c>
    </row>
    <row r="147" spans="1:28" s="58" customFormat="1" ht="127.5">
      <c r="A147" s="232" t="s">
        <v>1326</v>
      </c>
      <c r="B147" s="224" t="s">
        <v>254</v>
      </c>
      <c r="C147" s="225" t="s">
        <v>1325</v>
      </c>
      <c r="D147" s="226"/>
      <c r="E147" s="224" t="s">
        <v>391</v>
      </c>
      <c r="F147" s="224" t="s">
        <v>1326</v>
      </c>
      <c r="G147" s="224" t="s">
        <v>271</v>
      </c>
      <c r="H147" s="227" t="s">
        <v>2291</v>
      </c>
      <c r="I147" s="228" t="s">
        <v>1327</v>
      </c>
      <c r="J147" s="228" t="s">
        <v>446</v>
      </c>
      <c r="K147" s="229" t="s">
        <v>2292</v>
      </c>
      <c r="L147" s="229" t="s">
        <v>2293</v>
      </c>
      <c r="M147" s="229" t="s">
        <v>1752</v>
      </c>
      <c r="N147" s="229" t="s">
        <v>1747</v>
      </c>
      <c r="O147" s="229" t="s">
        <v>2073</v>
      </c>
      <c r="P147" s="230" t="s">
        <v>239</v>
      </c>
      <c r="Q147" s="231"/>
      <c r="R147" s="224" t="s">
        <v>1325</v>
      </c>
      <c r="S147" s="232" t="e">
        <f t="shared" ca="1" si="15"/>
        <v>#REF!</v>
      </c>
      <c r="T147" s="232" t="e">
        <f ca="1">IF(B147="","",IF(ISERROR(MATCH($J147,[2]SorP!$B$1:$B$6230,0)),"",INDIRECT("'SorP'!$A$"&amp;MATCH($J147,[2]SorP!$B$1:$B$6230,0))))</f>
        <v>#REF!</v>
      </c>
      <c r="U147" s="184"/>
      <c r="V147" s="94">
        <f>IF(C147="",NA(),MATCH($B147&amp;$C147,'[2]Smelter Look-up'!$J:$J,0))</f>
        <v>350</v>
      </c>
      <c r="X147" s="58">
        <f t="shared" si="14"/>
        <v>0</v>
      </c>
      <c r="AB147" s="95" t="str">
        <f t="shared" si="12"/>
        <v>TantalumXinXing HaoRong Electronic Material Co., Ltd.</v>
      </c>
    </row>
    <row r="148" spans="1:28" s="58" customFormat="1" ht="127.5">
      <c r="A148" s="232" t="s">
        <v>1308</v>
      </c>
      <c r="B148" s="224" t="s">
        <v>254</v>
      </c>
      <c r="C148" s="225" t="s">
        <v>1307</v>
      </c>
      <c r="D148" s="226"/>
      <c r="E148" s="224" t="s">
        <v>391</v>
      </c>
      <c r="F148" s="224" t="s">
        <v>1308</v>
      </c>
      <c r="G148" s="224" t="s">
        <v>271</v>
      </c>
      <c r="H148" s="227" t="s">
        <v>2294</v>
      </c>
      <c r="I148" s="228" t="s">
        <v>1214</v>
      </c>
      <c r="J148" s="228" t="s">
        <v>468</v>
      </c>
      <c r="K148" s="229" t="s">
        <v>2295</v>
      </c>
      <c r="L148" s="229" t="s">
        <v>2296</v>
      </c>
      <c r="M148" s="229" t="s">
        <v>1752</v>
      </c>
      <c r="N148" s="229" t="s">
        <v>1753</v>
      </c>
      <c r="O148" s="229" t="s">
        <v>2073</v>
      </c>
      <c r="P148" s="230" t="s">
        <v>239</v>
      </c>
      <c r="Q148" s="231"/>
      <c r="R148" s="224" t="s">
        <v>1307</v>
      </c>
      <c r="S148" s="232" t="e">
        <f t="shared" ca="1" si="15"/>
        <v>#REF!</v>
      </c>
      <c r="T148" s="232" t="e">
        <f ca="1">IF(B148="","",IF(ISERROR(MATCH($J148,[2]SorP!$B$1:$B$6230,0)),"",INDIRECT("'SorP'!$A$"&amp;MATCH($J148,[2]SorP!$B$1:$B$6230,0))))</f>
        <v>#REF!</v>
      </c>
      <c r="U148" s="184"/>
      <c r="V148" s="94">
        <f>IF(C148="",NA(),MATCH($B148&amp;$C148,'[2]Smelter Look-up'!$J:$J,0))</f>
        <v>351</v>
      </c>
      <c r="X148" s="58">
        <f t="shared" si="14"/>
        <v>0</v>
      </c>
      <c r="AB148" s="95" t="str">
        <f t="shared" si="12"/>
        <v>TantalumYanling Jincheng Tantalum &amp; Niobium Co., Ltd.</v>
      </c>
    </row>
    <row r="149" spans="1:28" s="58" customFormat="1" ht="30">
      <c r="A149" s="232" t="s">
        <v>846</v>
      </c>
      <c r="B149" s="224" t="s">
        <v>255</v>
      </c>
      <c r="C149" s="225" t="s">
        <v>847</v>
      </c>
      <c r="D149" s="226"/>
      <c r="E149" s="224" t="s">
        <v>276</v>
      </c>
      <c r="F149" s="224" t="s">
        <v>846</v>
      </c>
      <c r="G149" s="224" t="s">
        <v>271</v>
      </c>
      <c r="H149" s="227" t="s">
        <v>2297</v>
      </c>
      <c r="I149" s="228" t="s">
        <v>848</v>
      </c>
      <c r="J149" s="228" t="s">
        <v>278</v>
      </c>
      <c r="K149" s="229" t="s">
        <v>2298</v>
      </c>
      <c r="L149" s="229" t="s">
        <v>2299</v>
      </c>
      <c r="M149" s="229"/>
      <c r="N149" s="229" t="s">
        <v>1753</v>
      </c>
      <c r="O149" s="229" t="s">
        <v>2300</v>
      </c>
      <c r="P149" s="230" t="s">
        <v>239</v>
      </c>
      <c r="Q149" s="231"/>
      <c r="R149" s="224" t="s">
        <v>847</v>
      </c>
      <c r="S149" s="232" t="e">
        <f t="shared" ca="1" si="15"/>
        <v>#REF!</v>
      </c>
      <c r="T149" s="232" t="e">
        <f ca="1">IF(B149="","",IF(ISERROR(MATCH($J149,[2]SorP!$B$1:$B$6230,0)),"",INDIRECT("'SorP'!$A$"&amp;MATCH($J149,[2]SorP!$B$1:$B$6230,0))))</f>
        <v>#REF!</v>
      </c>
      <c r="U149" s="184"/>
      <c r="V149" s="94">
        <f>IF(C149="",NA(),MATCH($B149&amp;$C149,'[2]Smelter Look-up'!$J:$J,0))</f>
        <v>356</v>
      </c>
      <c r="X149" s="58">
        <f t="shared" si="14"/>
        <v>0</v>
      </c>
      <c r="AB149" s="95" t="str">
        <f t="shared" si="12"/>
        <v>TinAlpha</v>
      </c>
    </row>
    <row r="150" spans="1:28" s="58" customFormat="1" ht="102">
      <c r="A150" s="232" t="s">
        <v>854</v>
      </c>
      <c r="B150" s="224" t="s">
        <v>255</v>
      </c>
      <c r="C150" s="225" t="s">
        <v>855</v>
      </c>
      <c r="D150" s="226"/>
      <c r="E150" s="224" t="s">
        <v>391</v>
      </c>
      <c r="F150" s="224" t="s">
        <v>854</v>
      </c>
      <c r="G150" s="224" t="s">
        <v>271</v>
      </c>
      <c r="H150" s="227" t="s">
        <v>2301</v>
      </c>
      <c r="I150" s="228" t="s">
        <v>471</v>
      </c>
      <c r="J150" s="228" t="s">
        <v>468</v>
      </c>
      <c r="K150" s="229" t="s">
        <v>2302</v>
      </c>
      <c r="L150" s="229" t="s">
        <v>2303</v>
      </c>
      <c r="M150" s="229" t="s">
        <v>2304</v>
      </c>
      <c r="N150" s="229" t="s">
        <v>2289</v>
      </c>
      <c r="O150" s="229" t="s">
        <v>2073</v>
      </c>
      <c r="P150" s="230" t="s">
        <v>239</v>
      </c>
      <c r="Q150" s="231"/>
      <c r="R150" s="224" t="s">
        <v>855</v>
      </c>
      <c r="S150" s="232" t="e">
        <f t="shared" ca="1" si="15"/>
        <v>#REF!</v>
      </c>
      <c r="T150" s="232" t="e">
        <f ca="1">IF(B150="","",IF(ISERROR(MATCH($J150,[2]SorP!$B$1:$B$6230,0)),"",INDIRECT("'SorP'!$A$"&amp;MATCH($J150,[2]SorP!$B$1:$B$6230,0))))</f>
        <v>#REF!</v>
      </c>
      <c r="U150" s="184"/>
      <c r="V150" s="94">
        <f>IF(C150="",NA(),MATCH($B150&amp;$C150,'[2]Smelter Look-up'!$J:$J,0))</f>
        <v>364</v>
      </c>
      <c r="X150" s="58">
        <f t="shared" si="14"/>
        <v>0</v>
      </c>
      <c r="AB150" s="95" t="str">
        <f t="shared" si="12"/>
        <v>TinChenzhou Yunxiang Mining and Metallurgy Co., Ltd.</v>
      </c>
    </row>
    <row r="151" spans="1:28" s="58" customFormat="1" ht="89.25">
      <c r="A151" s="232" t="s">
        <v>856</v>
      </c>
      <c r="B151" s="224" t="s">
        <v>255</v>
      </c>
      <c r="C151" s="225" t="s">
        <v>857</v>
      </c>
      <c r="D151" s="226"/>
      <c r="E151" s="224" t="s">
        <v>391</v>
      </c>
      <c r="F151" s="224" t="s">
        <v>856</v>
      </c>
      <c r="G151" s="224" t="s">
        <v>271</v>
      </c>
      <c r="H151" s="227" t="s">
        <v>2305</v>
      </c>
      <c r="I151" s="228" t="s">
        <v>858</v>
      </c>
      <c r="J151" s="228" t="s">
        <v>478</v>
      </c>
      <c r="K151" s="229" t="s">
        <v>2306</v>
      </c>
      <c r="L151" s="229" t="s">
        <v>2307</v>
      </c>
      <c r="M151" s="229" t="s">
        <v>2308</v>
      </c>
      <c r="N151" s="229" t="s">
        <v>1753</v>
      </c>
      <c r="O151" s="229" t="s">
        <v>2073</v>
      </c>
      <c r="P151" s="230" t="s">
        <v>239</v>
      </c>
      <c r="Q151" s="231"/>
      <c r="R151" s="224" t="s">
        <v>857</v>
      </c>
      <c r="S151" s="232" t="e">
        <f t="shared" ca="1" si="15"/>
        <v>#REF!</v>
      </c>
      <c r="T151" s="232" t="e">
        <f ca="1">IF(B151="","",IF(ISERROR(MATCH($J151,[2]SorP!$B$1:$B$6230,0)),"",INDIRECT("'SorP'!$A$"&amp;MATCH($J151,[2]SorP!$B$1:$B$6230,0))))</f>
        <v>#REF!</v>
      </c>
      <c r="U151" s="184"/>
      <c r="V151" s="94">
        <f>IF(C151="",NA(),MATCH($B151&amp;$C151,'[2]Smelter Look-up'!$J:$J,0))</f>
        <v>365</v>
      </c>
      <c r="X151" s="58">
        <f t="shared" si="14"/>
        <v>0</v>
      </c>
      <c r="AB151" s="95" t="str">
        <f t="shared" si="12"/>
        <v>TinChifeng Dajingzi Tin Industry Co., Ltd.</v>
      </c>
    </row>
    <row r="152" spans="1:28" s="58" customFormat="1" ht="63.75">
      <c r="A152" s="232" t="s">
        <v>859</v>
      </c>
      <c r="B152" s="224" t="s">
        <v>255</v>
      </c>
      <c r="C152" s="225" t="s">
        <v>860</v>
      </c>
      <c r="D152" s="226"/>
      <c r="E152" s="224" t="s">
        <v>391</v>
      </c>
      <c r="F152" s="224" t="s">
        <v>859</v>
      </c>
      <c r="G152" s="224" t="s">
        <v>271</v>
      </c>
      <c r="H152" s="227" t="s">
        <v>2309</v>
      </c>
      <c r="I152" s="228" t="s">
        <v>861</v>
      </c>
      <c r="J152" s="228" t="s">
        <v>862</v>
      </c>
      <c r="K152" s="229" t="s">
        <v>2310</v>
      </c>
      <c r="L152" s="229" t="s">
        <v>2311</v>
      </c>
      <c r="M152" s="229" t="s">
        <v>1752</v>
      </c>
      <c r="N152" s="229" t="s">
        <v>2312</v>
      </c>
      <c r="O152" s="229" t="s">
        <v>2313</v>
      </c>
      <c r="P152" s="230" t="s">
        <v>239</v>
      </c>
      <c r="Q152" s="231"/>
      <c r="R152" s="224" t="s">
        <v>860</v>
      </c>
      <c r="S152" s="232" t="e">
        <f t="shared" ca="1" si="15"/>
        <v>#REF!</v>
      </c>
      <c r="T152" s="232" t="e">
        <f ca="1">IF(B152="","",IF(ISERROR(MATCH($J152,[2]SorP!$B$1:$B$6230,0)),"",INDIRECT("'SorP'!$A$"&amp;MATCH($J152,[2]SorP!$B$1:$B$6230,0))))</f>
        <v>#REF!</v>
      </c>
      <c r="U152" s="184"/>
      <c r="V152" s="94">
        <f>IF(C152="",NA(),MATCH($B152&amp;$C152,'[2]Smelter Look-up'!$J:$J,0))</f>
        <v>367</v>
      </c>
      <c r="X152" s="58">
        <f t="shared" si="14"/>
        <v>0</v>
      </c>
      <c r="AB152" s="95" t="str">
        <f t="shared" si="12"/>
        <v>TinChina Tin Group Co., Ltd.</v>
      </c>
    </row>
    <row r="153" spans="1:28" s="58" customFormat="1" ht="45">
      <c r="A153" s="232" t="s">
        <v>866</v>
      </c>
      <c r="B153" s="224" t="s">
        <v>255</v>
      </c>
      <c r="C153" s="225" t="s">
        <v>403</v>
      </c>
      <c r="D153" s="226"/>
      <c r="E153" s="224" t="s">
        <v>290</v>
      </c>
      <c r="F153" s="224" t="s">
        <v>866</v>
      </c>
      <c r="G153" s="224" t="s">
        <v>271</v>
      </c>
      <c r="H153" s="227" t="s">
        <v>1840</v>
      </c>
      <c r="I153" s="228" t="s">
        <v>404</v>
      </c>
      <c r="J153" s="228" t="s">
        <v>405</v>
      </c>
      <c r="K153" s="229" t="s">
        <v>1841</v>
      </c>
      <c r="L153" s="229" t="s">
        <v>1842</v>
      </c>
      <c r="M153" s="229" t="s">
        <v>1752</v>
      </c>
      <c r="N153" s="229" t="s">
        <v>2006</v>
      </c>
      <c r="O153" s="229" t="s">
        <v>1760</v>
      </c>
      <c r="P153" s="230" t="s">
        <v>240</v>
      </c>
      <c r="Q153" s="231"/>
      <c r="R153" s="224" t="s">
        <v>403</v>
      </c>
      <c r="S153" s="232" t="e">
        <f t="shared" ca="1" si="15"/>
        <v>#REF!</v>
      </c>
      <c r="T153" s="232" t="e">
        <f ca="1">IF(B153="","",IF(ISERROR(MATCH($J153,[2]SorP!$B$1:$B$6230,0)),"",INDIRECT("'SorP'!$A$"&amp;MATCH($J153,[2]SorP!$B$1:$B$6230,0))))</f>
        <v>#REF!</v>
      </c>
      <c r="U153" s="184"/>
      <c r="V153" s="94">
        <f>IF(C153="",NA(),MATCH($B153&amp;$C153,'[2]Smelter Look-up'!$J:$J,0))</f>
        <v>374</v>
      </c>
      <c r="X153" s="58">
        <f t="shared" si="14"/>
        <v>0</v>
      </c>
      <c r="AB153" s="95" t="str">
        <f t="shared" si="12"/>
        <v>TinDowa</v>
      </c>
    </row>
    <row r="154" spans="1:28" s="58" customFormat="1" ht="45">
      <c r="A154" s="232" t="s">
        <v>871</v>
      </c>
      <c r="B154" s="224" t="s">
        <v>255</v>
      </c>
      <c r="C154" s="225" t="s">
        <v>872</v>
      </c>
      <c r="D154" s="226"/>
      <c r="E154" s="224" t="s">
        <v>873</v>
      </c>
      <c r="F154" s="224" t="s">
        <v>871</v>
      </c>
      <c r="G154" s="224" t="s">
        <v>271</v>
      </c>
      <c r="H154" s="227" t="s">
        <v>2314</v>
      </c>
      <c r="I154" s="228" t="s">
        <v>874</v>
      </c>
      <c r="J154" s="228" t="s">
        <v>874</v>
      </c>
      <c r="K154" s="229" t="s">
        <v>2315</v>
      </c>
      <c r="L154" s="229" t="s">
        <v>2316</v>
      </c>
      <c r="M154" s="229" t="s">
        <v>1752</v>
      </c>
      <c r="N154" s="229" t="s">
        <v>1747</v>
      </c>
      <c r="O154" s="229" t="s">
        <v>1929</v>
      </c>
      <c r="P154" s="230" t="s">
        <v>239</v>
      </c>
      <c r="Q154" s="231"/>
      <c r="R154" s="224" t="s">
        <v>872</v>
      </c>
      <c r="S154" s="232" t="e">
        <f t="shared" ca="1" si="15"/>
        <v>#REF!</v>
      </c>
      <c r="T154" s="232" t="e">
        <f ca="1">IF(B154="","",IF(ISERROR(MATCH($J154,[2]SorP!$B$1:$B$6230,0)),"",INDIRECT("'SorP'!$A$"&amp;MATCH($J154,[2]SorP!$B$1:$B$6230,0))))</f>
        <v>#REF!</v>
      </c>
      <c r="U154" s="184"/>
      <c r="V154" s="94">
        <f>IF(C154="",NA(),MATCH($B154&amp;$C154,'[2]Smelter Look-up'!$J:$J,0))</f>
        <v>377</v>
      </c>
      <c r="X154" s="58">
        <f t="shared" si="14"/>
        <v>0</v>
      </c>
      <c r="AB154" s="95" t="str">
        <f t="shared" si="12"/>
        <v>TinEM Vinto</v>
      </c>
    </row>
    <row r="155" spans="1:28" s="58" customFormat="1" ht="30">
      <c r="A155" s="232" t="s">
        <v>879</v>
      </c>
      <c r="B155" s="224" t="s">
        <v>255</v>
      </c>
      <c r="C155" s="225" t="s">
        <v>880</v>
      </c>
      <c r="D155" s="226"/>
      <c r="E155" s="224" t="s">
        <v>522</v>
      </c>
      <c r="F155" s="224" t="s">
        <v>879</v>
      </c>
      <c r="G155" s="224" t="s">
        <v>271</v>
      </c>
      <c r="H155" s="227" t="s">
        <v>2317</v>
      </c>
      <c r="I155" s="228" t="s">
        <v>881</v>
      </c>
      <c r="J155" s="228" t="s">
        <v>882</v>
      </c>
      <c r="K155" s="229" t="s">
        <v>2318</v>
      </c>
      <c r="L155" s="229" t="s">
        <v>2319</v>
      </c>
      <c r="M155" s="229" t="s">
        <v>1752</v>
      </c>
      <c r="N155" s="229" t="s">
        <v>1747</v>
      </c>
      <c r="O155" s="229" t="s">
        <v>1929</v>
      </c>
      <c r="P155" s="230" t="s">
        <v>239</v>
      </c>
      <c r="Q155" s="231"/>
      <c r="R155" s="224" t="s">
        <v>880</v>
      </c>
      <c r="S155" s="232" t="e">
        <f t="shared" ca="1" si="15"/>
        <v>#REF!</v>
      </c>
      <c r="T155" s="232" t="e">
        <f ca="1">IF(B155="","",IF(ISERROR(MATCH($J155,[2]SorP!$B$1:$B$6230,0)),"",INDIRECT("'SorP'!$A$"&amp;MATCH($J155,[2]SorP!$B$1:$B$6230,0))))</f>
        <v>#REF!</v>
      </c>
      <c r="U155" s="184"/>
      <c r="V155" s="94">
        <f>IF(C155="",NA(),MATCH($B155&amp;$C155,'[2]Smelter Look-up'!$J:$J,0))</f>
        <v>383</v>
      </c>
      <c r="X155" s="58">
        <f t="shared" si="14"/>
        <v>0</v>
      </c>
      <c r="AB155" s="95" t="str">
        <f t="shared" si="12"/>
        <v>TinFenix Metals</v>
      </c>
    </row>
    <row r="156" spans="1:28" s="58" customFormat="1" ht="89.25">
      <c r="A156" s="232" t="s">
        <v>885</v>
      </c>
      <c r="B156" s="224" t="s">
        <v>255</v>
      </c>
      <c r="C156" s="225" t="s">
        <v>886</v>
      </c>
      <c r="D156" s="226"/>
      <c r="E156" s="224" t="s">
        <v>391</v>
      </c>
      <c r="F156" s="224" t="s">
        <v>885</v>
      </c>
      <c r="G156" s="224" t="s">
        <v>271</v>
      </c>
      <c r="H156" s="227" t="s">
        <v>2320</v>
      </c>
      <c r="I156" s="228" t="s">
        <v>884</v>
      </c>
      <c r="J156" s="228" t="s">
        <v>842</v>
      </c>
      <c r="K156" s="229" t="s">
        <v>2321</v>
      </c>
      <c r="L156" s="229" t="s">
        <v>2322</v>
      </c>
      <c r="M156" s="229" t="s">
        <v>1752</v>
      </c>
      <c r="N156" s="229" t="s">
        <v>1747</v>
      </c>
      <c r="O156" s="229" t="s">
        <v>1929</v>
      </c>
      <c r="P156" s="230" t="s">
        <v>239</v>
      </c>
      <c r="Q156" s="231"/>
      <c r="R156" s="224" t="s">
        <v>886</v>
      </c>
      <c r="S156" s="232" t="e">
        <f t="shared" ca="1" si="15"/>
        <v>#REF!</v>
      </c>
      <c r="T156" s="232" t="e">
        <f ca="1">IF(B156="","",IF(ISERROR(MATCH($J156,[2]SorP!$B$1:$B$6230,0)),"",INDIRECT("'SorP'!$A$"&amp;MATCH($J156,[2]SorP!$B$1:$B$6230,0))))</f>
        <v>#REF!</v>
      </c>
      <c r="U156" s="184"/>
      <c r="V156" s="94">
        <f>IF(C156="",NA(),MATCH($B156&amp;$C156,'[2]Smelter Look-up'!$J:$J,0))</f>
        <v>388</v>
      </c>
      <c r="X156" s="58">
        <f t="shared" si="14"/>
        <v>0</v>
      </c>
      <c r="AB156" s="95" t="str">
        <f t="shared" si="12"/>
        <v>TinGejiu Kai Meng Industry and Trade LLC</v>
      </c>
    </row>
    <row r="157" spans="1:28" s="58" customFormat="1" ht="89.25">
      <c r="A157" s="232" t="s">
        <v>887</v>
      </c>
      <c r="B157" s="224" t="s">
        <v>255</v>
      </c>
      <c r="C157" s="225" t="s">
        <v>888</v>
      </c>
      <c r="D157" s="226"/>
      <c r="E157" s="224" t="s">
        <v>391</v>
      </c>
      <c r="F157" s="224" t="s">
        <v>887</v>
      </c>
      <c r="G157" s="224" t="s">
        <v>271</v>
      </c>
      <c r="H157" s="227" t="s">
        <v>2323</v>
      </c>
      <c r="I157" s="228" t="s">
        <v>884</v>
      </c>
      <c r="J157" s="228" t="s">
        <v>842</v>
      </c>
      <c r="K157" s="229" t="s">
        <v>2324</v>
      </c>
      <c r="L157" s="229" t="s">
        <v>2325</v>
      </c>
      <c r="M157" s="229"/>
      <c r="N157" s="229" t="s">
        <v>2326</v>
      </c>
      <c r="O157" s="229" t="s">
        <v>2313</v>
      </c>
      <c r="P157" s="230" t="s">
        <v>239</v>
      </c>
      <c r="Q157" s="231"/>
      <c r="R157" s="224" t="s">
        <v>888</v>
      </c>
      <c r="S157" s="232" t="e">
        <f t="shared" ca="1" si="15"/>
        <v>#REF!</v>
      </c>
      <c r="T157" s="232" t="e">
        <f ca="1">IF(B157="","",IF(ISERROR(MATCH($J157,[2]SorP!$B$1:$B$6230,0)),"",INDIRECT("'SorP'!$A$"&amp;MATCH($J157,[2]SorP!$B$1:$B$6230,0))))</f>
        <v>#REF!</v>
      </c>
      <c r="U157" s="184"/>
      <c r="V157" s="94">
        <f>IF(C157="",NA(),MATCH($B157&amp;$C157,'[2]Smelter Look-up'!$J:$J,0))</f>
        <v>389</v>
      </c>
      <c r="X157" s="58">
        <f t="shared" si="14"/>
        <v>0</v>
      </c>
      <c r="AB157" s="95" t="str">
        <f t="shared" si="12"/>
        <v>TinGejiu Non-Ferrous Metal Processing Co., Ltd.</v>
      </c>
    </row>
    <row r="158" spans="1:28" s="58" customFormat="1" ht="102">
      <c r="A158" s="232" t="s">
        <v>889</v>
      </c>
      <c r="B158" s="224" t="s">
        <v>255</v>
      </c>
      <c r="C158" s="225" t="s">
        <v>890</v>
      </c>
      <c r="D158" s="226"/>
      <c r="E158" s="224" t="s">
        <v>391</v>
      </c>
      <c r="F158" s="224" t="s">
        <v>889</v>
      </c>
      <c r="G158" s="224" t="s">
        <v>271</v>
      </c>
      <c r="H158" s="227" t="s">
        <v>2327</v>
      </c>
      <c r="I158" s="228" t="s">
        <v>884</v>
      </c>
      <c r="J158" s="228" t="s">
        <v>842</v>
      </c>
      <c r="K158" s="229" t="s">
        <v>2328</v>
      </c>
      <c r="L158" s="229" t="s">
        <v>2329</v>
      </c>
      <c r="M158" s="229" t="s">
        <v>1752</v>
      </c>
      <c r="N158" s="229" t="s">
        <v>1753</v>
      </c>
      <c r="O158" s="229" t="s">
        <v>2073</v>
      </c>
      <c r="P158" s="230" t="s">
        <v>239</v>
      </c>
      <c r="Q158" s="231"/>
      <c r="R158" s="224" t="s">
        <v>890</v>
      </c>
      <c r="S158" s="232" t="e">
        <f t="shared" ca="1" si="15"/>
        <v>#REF!</v>
      </c>
      <c r="T158" s="232" t="e">
        <f ca="1">IF(B158="","",IF(ISERROR(MATCH($J158,[2]SorP!$B$1:$B$6230,0)),"",INDIRECT("'SorP'!$A$"&amp;MATCH($J158,[2]SorP!$B$1:$B$6230,0))))</f>
        <v>#REF!</v>
      </c>
      <c r="U158" s="184"/>
      <c r="V158" s="94">
        <f>IF(C158="",NA(),MATCH($B158&amp;$C158,'[2]Smelter Look-up'!$J:$J,0))</f>
        <v>390</v>
      </c>
      <c r="X158" s="58">
        <f t="shared" si="14"/>
        <v>0</v>
      </c>
      <c r="AB158" s="95" t="str">
        <f t="shared" si="12"/>
        <v>TinGejiu Yunxin Nonferrous Electrolysis Co., Ltd.</v>
      </c>
    </row>
    <row r="159" spans="1:28" s="58" customFormat="1" ht="89.25">
      <c r="A159" s="232" t="s">
        <v>891</v>
      </c>
      <c r="B159" s="224" t="s">
        <v>255</v>
      </c>
      <c r="C159" s="225" t="s">
        <v>892</v>
      </c>
      <c r="D159" s="226"/>
      <c r="E159" s="224" t="s">
        <v>391</v>
      </c>
      <c r="F159" s="224" t="s">
        <v>891</v>
      </c>
      <c r="G159" s="224" t="s">
        <v>271</v>
      </c>
      <c r="H159" s="227" t="s">
        <v>2330</v>
      </c>
      <c r="I159" s="228" t="s">
        <v>884</v>
      </c>
      <c r="J159" s="228" t="s">
        <v>842</v>
      </c>
      <c r="K159" s="229" t="s">
        <v>2331</v>
      </c>
      <c r="L159" s="229" t="s">
        <v>2332</v>
      </c>
      <c r="M159" s="229" t="s">
        <v>1752</v>
      </c>
      <c r="N159" s="229" t="s">
        <v>1747</v>
      </c>
      <c r="O159" s="229" t="s">
        <v>1929</v>
      </c>
      <c r="P159" s="230" t="s">
        <v>239</v>
      </c>
      <c r="Q159" s="231"/>
      <c r="R159" s="224" t="s">
        <v>892</v>
      </c>
      <c r="S159" s="232" t="e">
        <f t="shared" ca="1" si="15"/>
        <v>#REF!</v>
      </c>
      <c r="T159" s="232" t="e">
        <f ca="1">IF(B159="","",IF(ISERROR(MATCH($J159,[2]SorP!$B$1:$B$6230,0)),"",INDIRECT("'SorP'!$A$"&amp;MATCH($J159,[2]SorP!$B$1:$B$6230,0))))</f>
        <v>#REF!</v>
      </c>
      <c r="U159" s="184"/>
      <c r="V159" s="94">
        <f>IF(C159="",NA(),MATCH($B159&amp;$C159,'[2]Smelter Look-up'!$J:$J,0))</f>
        <v>392</v>
      </c>
      <c r="X159" s="58">
        <f t="shared" si="14"/>
        <v>0</v>
      </c>
      <c r="AB159" s="95" t="str">
        <f t="shared" si="12"/>
        <v>TinGejiu Zili Mining And Metallurgy Co., Ltd.</v>
      </c>
    </row>
    <row r="160" spans="1:28" s="58" customFormat="1" ht="102">
      <c r="A160" s="232" t="s">
        <v>893</v>
      </c>
      <c r="B160" s="224" t="s">
        <v>255</v>
      </c>
      <c r="C160" s="225" t="s">
        <v>894</v>
      </c>
      <c r="D160" s="226"/>
      <c r="E160" s="224" t="s">
        <v>391</v>
      </c>
      <c r="F160" s="224" t="s">
        <v>893</v>
      </c>
      <c r="G160" s="224" t="s">
        <v>271</v>
      </c>
      <c r="H160" s="227" t="s">
        <v>2333</v>
      </c>
      <c r="I160" s="228" t="s">
        <v>895</v>
      </c>
      <c r="J160" s="228" t="s">
        <v>446</v>
      </c>
      <c r="K160" s="229" t="s">
        <v>2334</v>
      </c>
      <c r="L160" s="229" t="s">
        <v>2335</v>
      </c>
      <c r="M160" s="229" t="s">
        <v>1752</v>
      </c>
      <c r="N160" s="229" t="s">
        <v>2190</v>
      </c>
      <c r="O160" s="229" t="s">
        <v>2073</v>
      </c>
      <c r="P160" s="230" t="s">
        <v>239</v>
      </c>
      <c r="Q160" s="231"/>
      <c r="R160" s="224" t="s">
        <v>894</v>
      </c>
      <c r="S160" s="232" t="e">
        <f t="shared" ca="1" si="15"/>
        <v>#REF!</v>
      </c>
      <c r="T160" s="232" t="e">
        <f ca="1">IF(B160="","",IF(ISERROR(MATCH($J160,[2]SorP!$B$1:$B$6230,0)),"",INDIRECT("'SorP'!$A$"&amp;MATCH($J160,[2]SorP!$B$1:$B$6230,0))))</f>
        <v>#REF!</v>
      </c>
      <c r="U160" s="184"/>
      <c r="V160" s="94">
        <f>IF(C160="",NA(),MATCH($B160&amp;$C160,'[2]Smelter Look-up'!$J:$J,0))</f>
        <v>395</v>
      </c>
      <c r="X160" s="58">
        <f t="shared" si="14"/>
        <v>0</v>
      </c>
      <c r="AB160" s="95" t="str">
        <f t="shared" si="12"/>
        <v>TinGuangdong Hanhe Non-Ferrous Metal Co., Ltd.</v>
      </c>
    </row>
    <row r="161" spans="1:28" s="58" customFormat="1" ht="89.25">
      <c r="A161" s="232" t="s">
        <v>896</v>
      </c>
      <c r="B161" s="224" t="s">
        <v>255</v>
      </c>
      <c r="C161" s="225" t="s">
        <v>897</v>
      </c>
      <c r="D161" s="226"/>
      <c r="E161" s="224" t="s">
        <v>391</v>
      </c>
      <c r="F161" s="224" t="s">
        <v>896</v>
      </c>
      <c r="G161" s="224" t="s">
        <v>271</v>
      </c>
      <c r="H161" s="227" t="s">
        <v>2336</v>
      </c>
      <c r="I161" s="228" t="s">
        <v>898</v>
      </c>
      <c r="J161" s="228" t="s">
        <v>862</v>
      </c>
      <c r="K161" s="229" t="s">
        <v>2337</v>
      </c>
      <c r="L161" s="229" t="s">
        <v>2338</v>
      </c>
      <c r="M161" s="229" t="s">
        <v>2339</v>
      </c>
      <c r="N161" s="229" t="s">
        <v>1747</v>
      </c>
      <c r="O161" s="229" t="s">
        <v>1929</v>
      </c>
      <c r="P161" s="230" t="s">
        <v>239</v>
      </c>
      <c r="Q161" s="231"/>
      <c r="R161" s="224" t="s">
        <v>897</v>
      </c>
      <c r="S161" s="232" t="e">
        <f t="shared" ca="1" si="15"/>
        <v>#REF!</v>
      </c>
      <c r="T161" s="232" t="e">
        <f ca="1">IF(B161="","",IF(ISERROR(MATCH($J161,[2]SorP!$B$1:$B$6230,0)),"",INDIRECT("'SorP'!$A$"&amp;MATCH($J161,[2]SorP!$B$1:$B$6230,0))))</f>
        <v>#REF!</v>
      </c>
      <c r="U161" s="184"/>
      <c r="V161" s="94">
        <f>IF(C161="",NA(),MATCH($B161&amp;$C161,'[2]Smelter Look-up'!$J:$J,0))</f>
        <v>398</v>
      </c>
      <c r="X161" s="58">
        <f t="shared" si="14"/>
        <v>0</v>
      </c>
      <c r="AB161" s="95" t="str">
        <f t="shared" si="12"/>
        <v>TinGuanyang Guida Nonferrous Metal Smelting Plant</v>
      </c>
    </row>
    <row r="162" spans="1:28" s="58" customFormat="1" ht="76.5">
      <c r="A162" s="232" t="s">
        <v>899</v>
      </c>
      <c r="B162" s="224" t="s">
        <v>255</v>
      </c>
      <c r="C162" s="225" t="s">
        <v>900</v>
      </c>
      <c r="D162" s="226"/>
      <c r="E162" s="224" t="s">
        <v>391</v>
      </c>
      <c r="F162" s="224" t="s">
        <v>899</v>
      </c>
      <c r="G162" s="224" t="s">
        <v>271</v>
      </c>
      <c r="H162" s="227" t="s">
        <v>2340</v>
      </c>
      <c r="I162" s="228" t="s">
        <v>901</v>
      </c>
      <c r="J162" s="228" t="s">
        <v>495</v>
      </c>
      <c r="K162" s="229" t="s">
        <v>2341</v>
      </c>
      <c r="L162" s="229" t="s">
        <v>2342</v>
      </c>
      <c r="M162" s="229" t="s">
        <v>2343</v>
      </c>
      <c r="N162" s="229" t="s">
        <v>1747</v>
      </c>
      <c r="O162" s="229" t="s">
        <v>1929</v>
      </c>
      <c r="P162" s="230" t="s">
        <v>239</v>
      </c>
      <c r="Q162" s="231"/>
      <c r="R162" s="224" t="s">
        <v>900</v>
      </c>
      <c r="S162" s="232" t="e">
        <f t="shared" ca="1" si="15"/>
        <v>#REF!</v>
      </c>
      <c r="T162" s="232" t="e">
        <f ca="1">IF(B162="","",IF(ISERROR(MATCH($J162,[2]SorP!$B$1:$B$6230,0)),"",INDIRECT("'SorP'!$A$"&amp;MATCH($J162,[2]SorP!$B$1:$B$6230,0))))</f>
        <v>#REF!</v>
      </c>
      <c r="U162" s="184"/>
      <c r="V162" s="94">
        <f>IF(C162="",NA(),MATCH($B162&amp;$C162,'[2]Smelter Look-up'!$J:$J,0))</f>
        <v>399</v>
      </c>
      <c r="X162" s="58">
        <f t="shared" si="14"/>
        <v>0</v>
      </c>
      <c r="AB162" s="95" t="str">
        <f t="shared" si="12"/>
        <v>TinHuiChang Hill Tin Industry Co., Ltd.</v>
      </c>
    </row>
    <row r="163" spans="1:28" s="58" customFormat="1" ht="76.5">
      <c r="A163" s="232" t="s">
        <v>902</v>
      </c>
      <c r="B163" s="224" t="s">
        <v>255</v>
      </c>
      <c r="C163" s="225" t="s">
        <v>903</v>
      </c>
      <c r="D163" s="226"/>
      <c r="E163" s="224" t="s">
        <v>391</v>
      </c>
      <c r="F163" s="224" t="s">
        <v>902</v>
      </c>
      <c r="G163" s="224" t="s">
        <v>271</v>
      </c>
      <c r="H163" s="227" t="s">
        <v>2344</v>
      </c>
      <c r="I163" s="228" t="s">
        <v>901</v>
      </c>
      <c r="J163" s="228" t="s">
        <v>495</v>
      </c>
      <c r="K163" s="229" t="s">
        <v>2345</v>
      </c>
      <c r="L163" s="229" t="s">
        <v>2346</v>
      </c>
      <c r="M163" s="229" t="s">
        <v>2347</v>
      </c>
      <c r="N163" s="229" t="s">
        <v>1747</v>
      </c>
      <c r="O163" s="229" t="s">
        <v>1929</v>
      </c>
      <c r="P163" s="230" t="s">
        <v>239</v>
      </c>
      <c r="Q163" s="231"/>
      <c r="R163" s="224" t="s">
        <v>903</v>
      </c>
      <c r="S163" s="232" t="e">
        <f t="shared" ca="1" si="15"/>
        <v>#REF!</v>
      </c>
      <c r="T163" s="232" t="e">
        <f ca="1">IF(B163="","",IF(ISERROR(MATCH($J163,[2]SorP!$B$1:$B$6230,0)),"",INDIRECT("'SorP'!$A$"&amp;MATCH($J163,[2]SorP!$B$1:$B$6230,0))))</f>
        <v>#REF!</v>
      </c>
      <c r="U163" s="184"/>
      <c r="V163" s="94">
        <f>IF(C163="",NA(),MATCH($B163&amp;$C163,'[2]Smelter Look-up'!$J:$J,0))</f>
        <v>400</v>
      </c>
      <c r="X163" s="58">
        <f t="shared" si="14"/>
        <v>0</v>
      </c>
      <c r="AB163" s="95" t="str">
        <f t="shared" si="12"/>
        <v>TinHuichang Jinshunda Tin Co., Ltd.</v>
      </c>
    </row>
    <row r="164" spans="1:28" s="58" customFormat="1" ht="63.75">
      <c r="A164" s="232" t="s">
        <v>904</v>
      </c>
      <c r="B164" s="224" t="s">
        <v>255</v>
      </c>
      <c r="C164" s="225" t="s">
        <v>905</v>
      </c>
      <c r="D164" s="226"/>
      <c r="E164" s="224" t="s">
        <v>391</v>
      </c>
      <c r="F164" s="224" t="s">
        <v>904</v>
      </c>
      <c r="G164" s="224" t="s">
        <v>271</v>
      </c>
      <c r="H164" s="227" t="s">
        <v>2348</v>
      </c>
      <c r="I164" s="228" t="s">
        <v>901</v>
      </c>
      <c r="J164" s="228" t="s">
        <v>495</v>
      </c>
      <c r="K164" s="229" t="s">
        <v>2349</v>
      </c>
      <c r="L164" s="229" t="s">
        <v>2350</v>
      </c>
      <c r="M164" s="229" t="s">
        <v>1752</v>
      </c>
      <c r="N164" s="229" t="s">
        <v>1753</v>
      </c>
      <c r="O164" s="229" t="s">
        <v>2073</v>
      </c>
      <c r="P164" s="230" t="s">
        <v>239</v>
      </c>
      <c r="Q164" s="231"/>
      <c r="R164" s="224" t="s">
        <v>905</v>
      </c>
      <c r="S164" s="232" t="e">
        <f t="shared" ca="1" si="15"/>
        <v>#REF!</v>
      </c>
      <c r="T164" s="232" t="e">
        <f ca="1">IF(B164="","",IF(ISERROR(MATCH($J164,[2]SorP!$B$1:$B$6230,0)),"",INDIRECT("'SorP'!$A$"&amp;MATCH($J164,[2]SorP!$B$1:$B$6230,0))))</f>
        <v>#REF!</v>
      </c>
      <c r="U164" s="184"/>
      <c r="V164" s="94">
        <f>IF(C164="",NA(),MATCH($B164&amp;$C164,'[2]Smelter Look-up'!$J:$J,0))</f>
        <v>404</v>
      </c>
      <c r="X164" s="58">
        <f t="shared" si="14"/>
        <v>0</v>
      </c>
      <c r="AB164" s="95" t="str">
        <f t="shared" si="12"/>
        <v>TinJiangxi New Nanshan Technology Ltd.</v>
      </c>
    </row>
    <row r="165" spans="1:28" s="58" customFormat="1" ht="38.25">
      <c r="A165" s="232" t="s">
        <v>1367</v>
      </c>
      <c r="B165" s="224" t="s">
        <v>255</v>
      </c>
      <c r="C165" s="225" t="s">
        <v>1365</v>
      </c>
      <c r="D165" s="226"/>
      <c r="E165" s="224" t="s">
        <v>1366</v>
      </c>
      <c r="F165" s="224" t="s">
        <v>1367</v>
      </c>
      <c r="G165" s="224" t="s">
        <v>271</v>
      </c>
      <c r="H165" s="227" t="s">
        <v>2351</v>
      </c>
      <c r="I165" s="228" t="s">
        <v>1368</v>
      </c>
      <c r="J165" s="228" t="s">
        <v>1369</v>
      </c>
      <c r="K165" s="229" t="s">
        <v>2352</v>
      </c>
      <c r="L165" s="229" t="s">
        <v>2353</v>
      </c>
      <c r="M165" s="229" t="s">
        <v>1752</v>
      </c>
      <c r="N165" s="229" t="s">
        <v>1747</v>
      </c>
      <c r="O165" s="229" t="s">
        <v>2354</v>
      </c>
      <c r="P165" s="230" t="s">
        <v>239</v>
      </c>
      <c r="Q165" s="231"/>
      <c r="R165" s="224" t="s">
        <v>1365</v>
      </c>
      <c r="S165" s="232" t="e">
        <f t="shared" ca="1" si="15"/>
        <v>#REF!</v>
      </c>
      <c r="T165" s="232" t="e">
        <f ca="1">IF(B165="","",IF(ISERROR(MATCH($J165,[2]SorP!$B$1:$B$6230,0)),"",INDIRECT("'SorP'!$A$"&amp;MATCH($J165,[2]SorP!$B$1:$B$6230,0))))</f>
        <v>#REF!</v>
      </c>
      <c r="U165" s="184"/>
      <c r="V165" s="94">
        <f>IF(C165="",NA(),MATCH($B165&amp;$C165,'[2]Smelter Look-up'!$J:$J,0))</f>
        <v>411</v>
      </c>
      <c r="X165" s="58">
        <f t="shared" si="14"/>
        <v>0</v>
      </c>
      <c r="AB165" s="95" t="str">
        <f t="shared" si="12"/>
        <v>TinLuna Smelter, Ltd.</v>
      </c>
    </row>
    <row r="166" spans="1:28" s="58" customFormat="1" ht="63.75">
      <c r="A166" s="232" t="s">
        <v>906</v>
      </c>
      <c r="B166" s="224" t="s">
        <v>255</v>
      </c>
      <c r="C166" s="225" t="s">
        <v>907</v>
      </c>
      <c r="D166" s="226"/>
      <c r="E166" s="224" t="s">
        <v>391</v>
      </c>
      <c r="F166" s="224" t="s">
        <v>906</v>
      </c>
      <c r="G166" s="224" t="s">
        <v>271</v>
      </c>
      <c r="H166" s="227" t="s">
        <v>2355</v>
      </c>
      <c r="I166" s="228" t="s">
        <v>908</v>
      </c>
      <c r="J166" s="228" t="s">
        <v>794</v>
      </c>
      <c r="K166" s="229" t="s">
        <v>2356</v>
      </c>
      <c r="L166" s="229" t="s">
        <v>2357</v>
      </c>
      <c r="M166" s="229" t="s">
        <v>1752</v>
      </c>
      <c r="N166" s="229" t="s">
        <v>2006</v>
      </c>
      <c r="O166" s="229" t="s">
        <v>1760</v>
      </c>
      <c r="P166" s="230" t="s">
        <v>240</v>
      </c>
      <c r="Q166" s="231"/>
      <c r="R166" s="224" t="s">
        <v>907</v>
      </c>
      <c r="S166" s="232" t="e">
        <f t="shared" ref="S166:S196" ca="1" si="16">IF(B166="","",IF(ISERROR(MATCH($E166,CL,0)),"Unknown",INDIRECT("'C'!$A$"&amp;MATCH($E166,CL,0)+1)))</f>
        <v>#REF!</v>
      </c>
      <c r="T166" s="232" t="e">
        <f ca="1">IF(B166="","",IF(ISERROR(MATCH($J166,[2]SorP!$B$1:$B$6230,0)),"",INDIRECT("'SorP'!$A$"&amp;MATCH($J166,[2]SorP!$B$1:$B$6230,0))))</f>
        <v>#REF!</v>
      </c>
      <c r="U166" s="184"/>
      <c r="V166" s="94">
        <f>IF(C166="",NA(),MATCH($B166&amp;$C166,'[2]Smelter Look-up'!$J:$J,0))</f>
        <v>412</v>
      </c>
      <c r="X166" s="58">
        <f t="shared" si="14"/>
        <v>0</v>
      </c>
      <c r="AB166" s="95" t="str">
        <f t="shared" si="12"/>
        <v>TinMa'anshan Weitai Tin Co., Ltd.</v>
      </c>
    </row>
    <row r="167" spans="1:28" s="58" customFormat="1" ht="76.5">
      <c r="A167" s="232" t="s">
        <v>909</v>
      </c>
      <c r="B167" s="224" t="s">
        <v>255</v>
      </c>
      <c r="C167" s="225" t="s">
        <v>910</v>
      </c>
      <c r="D167" s="226"/>
      <c r="E167" s="224" t="s">
        <v>310</v>
      </c>
      <c r="F167" s="224" t="s">
        <v>909</v>
      </c>
      <c r="G167" s="224" t="s">
        <v>271</v>
      </c>
      <c r="H167" s="227" t="s">
        <v>2358</v>
      </c>
      <c r="I167" s="228" t="s">
        <v>911</v>
      </c>
      <c r="J167" s="228" t="s">
        <v>312</v>
      </c>
      <c r="K167" s="229" t="s">
        <v>2359</v>
      </c>
      <c r="L167" s="229" t="s">
        <v>2360</v>
      </c>
      <c r="M167" s="229" t="s">
        <v>2361</v>
      </c>
      <c r="N167" s="229" t="s">
        <v>1753</v>
      </c>
      <c r="O167" s="229" t="s">
        <v>1925</v>
      </c>
      <c r="P167" s="230" t="s">
        <v>239</v>
      </c>
      <c r="Q167" s="231"/>
      <c r="R167" s="224" t="s">
        <v>910</v>
      </c>
      <c r="S167" s="232" t="e">
        <f t="shared" ca="1" si="16"/>
        <v>#REF!</v>
      </c>
      <c r="T167" s="232" t="e">
        <f ca="1">IF(B167="","",IF(ISERROR(MATCH($J167,[2]SorP!$B$1:$B$6230,0)),"",INDIRECT("'SorP'!$A$"&amp;MATCH($J167,[2]SorP!$B$1:$B$6230,0))))</f>
        <v>#REF!</v>
      </c>
      <c r="U167" s="184"/>
      <c r="V167" s="94">
        <f>IF(C167="",NA(),MATCH($B167&amp;$C167,'[2]Smelter Look-up'!$J:$J,0))</f>
        <v>413</v>
      </c>
      <c r="X167" s="58">
        <f t="shared" si="14"/>
        <v>0</v>
      </c>
      <c r="AB167" s="95" t="str">
        <f t="shared" si="12"/>
        <v>TinMagnu's Minerais Metais e Ligas Ltda.</v>
      </c>
    </row>
    <row r="168" spans="1:28" s="58" customFormat="1" ht="76.5">
      <c r="A168" s="232" t="s">
        <v>912</v>
      </c>
      <c r="B168" s="224" t="s">
        <v>255</v>
      </c>
      <c r="C168" s="225" t="s">
        <v>913</v>
      </c>
      <c r="D168" s="226"/>
      <c r="E168" s="224" t="s">
        <v>616</v>
      </c>
      <c r="F168" s="224" t="s">
        <v>912</v>
      </c>
      <c r="G168" s="224" t="s">
        <v>271</v>
      </c>
      <c r="H168" s="227" t="s">
        <v>2362</v>
      </c>
      <c r="I168" s="228" t="s">
        <v>914</v>
      </c>
      <c r="J168" s="228" t="s">
        <v>915</v>
      </c>
      <c r="K168" s="229" t="s">
        <v>2363</v>
      </c>
      <c r="L168" s="229" t="s">
        <v>2364</v>
      </c>
      <c r="M168" s="229" t="s">
        <v>1752</v>
      </c>
      <c r="N168" s="229" t="s">
        <v>2365</v>
      </c>
      <c r="O168" s="229" t="s">
        <v>2366</v>
      </c>
      <c r="P168" s="230" t="s">
        <v>239</v>
      </c>
      <c r="Q168" s="231"/>
      <c r="R168" s="224" t="s">
        <v>913</v>
      </c>
      <c r="S168" s="232" t="e">
        <f t="shared" ca="1" si="16"/>
        <v>#REF!</v>
      </c>
      <c r="T168" s="232" t="e">
        <f ca="1">IF(B168="","",IF(ISERROR(MATCH($J168,[2]SorP!$B$1:$B$6230,0)),"",INDIRECT("'SorP'!$A$"&amp;MATCH($J168,[2]SorP!$B$1:$B$6230,0))))</f>
        <v>#REF!</v>
      </c>
      <c r="U168" s="184"/>
      <c r="V168" s="94">
        <f>IF(C168="",NA(),MATCH($B168&amp;$C168,'[2]Smelter Look-up'!$J:$J,0))</f>
        <v>414</v>
      </c>
      <c r="X168" s="58">
        <f t="shared" si="14"/>
        <v>0</v>
      </c>
      <c r="AB168" s="95" t="str">
        <f t="shared" si="12"/>
        <v>TinMalaysia Smelting Corporation (MSC)</v>
      </c>
    </row>
    <row r="169" spans="1:28" s="58" customFormat="1" ht="51">
      <c r="A169" s="232" t="s">
        <v>916</v>
      </c>
      <c r="B169" s="224" t="s">
        <v>255</v>
      </c>
      <c r="C169" s="225" t="s">
        <v>917</v>
      </c>
      <c r="D169" s="226"/>
      <c r="E169" s="224" t="s">
        <v>310</v>
      </c>
      <c r="F169" s="224" t="s">
        <v>916</v>
      </c>
      <c r="G169" s="224" t="s">
        <v>271</v>
      </c>
      <c r="H169" s="227" t="s">
        <v>2367</v>
      </c>
      <c r="I169" s="228" t="s">
        <v>877</v>
      </c>
      <c r="J169" s="228" t="s">
        <v>878</v>
      </c>
      <c r="K169" s="229" t="s">
        <v>2368</v>
      </c>
      <c r="L169" s="229" t="s">
        <v>2369</v>
      </c>
      <c r="M169" s="229" t="s">
        <v>2370</v>
      </c>
      <c r="N169" s="229" t="s">
        <v>1747</v>
      </c>
      <c r="O169" s="229" t="s">
        <v>1929</v>
      </c>
      <c r="P169" s="230" t="s">
        <v>239</v>
      </c>
      <c r="Q169" s="231"/>
      <c r="R169" s="224" t="s">
        <v>917</v>
      </c>
      <c r="S169" s="232" t="e">
        <f t="shared" ca="1" si="16"/>
        <v>#REF!</v>
      </c>
      <c r="T169" s="232" t="e">
        <f ca="1">IF(B169="","",IF(ISERROR(MATCH($J169,[2]SorP!$B$1:$B$6230,0)),"",INDIRECT("'SorP'!$A$"&amp;MATCH($J169,[2]SorP!$B$1:$B$6230,0))))</f>
        <v>#REF!</v>
      </c>
      <c r="U169" s="184"/>
      <c r="V169" s="94">
        <f>IF(C169="",NA(),MATCH($B169&amp;$C169,'[2]Smelter Look-up'!$J:$J,0))</f>
        <v>415</v>
      </c>
      <c r="X169" s="58">
        <f t="shared" si="14"/>
        <v>0</v>
      </c>
      <c r="AB169" s="95" t="str">
        <f t="shared" si="12"/>
        <v>TinMelt Metais e Ligas S.A.</v>
      </c>
    </row>
    <row r="170" spans="1:28" s="58" customFormat="1" ht="51">
      <c r="A170" s="232" t="s">
        <v>918</v>
      </c>
      <c r="B170" s="224" t="s">
        <v>255</v>
      </c>
      <c r="C170" s="225" t="s">
        <v>919</v>
      </c>
      <c r="D170" s="226"/>
      <c r="E170" s="224" t="s">
        <v>276</v>
      </c>
      <c r="F170" s="224" t="s">
        <v>918</v>
      </c>
      <c r="G170" s="224" t="s">
        <v>271</v>
      </c>
      <c r="H170" s="227" t="s">
        <v>2371</v>
      </c>
      <c r="I170" s="228" t="s">
        <v>920</v>
      </c>
      <c r="J170" s="228" t="s">
        <v>687</v>
      </c>
      <c r="K170" s="229" t="s">
        <v>2372</v>
      </c>
      <c r="L170" s="229" t="s">
        <v>2373</v>
      </c>
      <c r="M170" s="229" t="s">
        <v>2374</v>
      </c>
      <c r="N170" s="229" t="s">
        <v>1753</v>
      </c>
      <c r="O170" s="229" t="s">
        <v>1754</v>
      </c>
      <c r="P170" s="230" t="s">
        <v>239</v>
      </c>
      <c r="Q170" s="231"/>
      <c r="R170" s="224" t="s">
        <v>919</v>
      </c>
      <c r="S170" s="232" t="e">
        <f t="shared" ca="1" si="16"/>
        <v>#REF!</v>
      </c>
      <c r="T170" s="232" t="e">
        <f ca="1">IF(B170="","",IF(ISERROR(MATCH($J170,[2]SorP!$B$1:$B$6230,0)),"",INDIRECT("'SorP'!$A$"&amp;MATCH($J170,[2]SorP!$B$1:$B$6230,0))))</f>
        <v>#REF!</v>
      </c>
      <c r="U170" s="184"/>
      <c r="V170" s="94">
        <f>IF(C170="",NA(),MATCH($B170&amp;$C170,'[2]Smelter Look-up'!$J:$J,0))</f>
        <v>418</v>
      </c>
      <c r="X170" s="58">
        <f t="shared" si="14"/>
        <v>0</v>
      </c>
      <c r="AB170" s="95" t="str">
        <f t="shared" si="12"/>
        <v>TinMetallic Resources, Inc.</v>
      </c>
    </row>
    <row r="171" spans="1:28" s="58" customFormat="1" ht="51">
      <c r="A171" s="232" t="s">
        <v>921</v>
      </c>
      <c r="B171" s="224" t="s">
        <v>255</v>
      </c>
      <c r="C171" s="225" t="s">
        <v>922</v>
      </c>
      <c r="D171" s="226"/>
      <c r="E171" s="224" t="s">
        <v>797</v>
      </c>
      <c r="F171" s="224" t="s">
        <v>921</v>
      </c>
      <c r="G171" s="224" t="s">
        <v>271</v>
      </c>
      <c r="H171" s="227" t="s">
        <v>2375</v>
      </c>
      <c r="I171" s="228" t="s">
        <v>923</v>
      </c>
      <c r="J171" s="228" t="s">
        <v>799</v>
      </c>
      <c r="K171" s="229" t="s">
        <v>2376</v>
      </c>
      <c r="L171" s="229" t="s">
        <v>2377</v>
      </c>
      <c r="M171" s="229" t="s">
        <v>1752</v>
      </c>
      <c r="N171" s="229" t="s">
        <v>1753</v>
      </c>
      <c r="O171" s="229" t="s">
        <v>1754</v>
      </c>
      <c r="P171" s="230" t="s">
        <v>239</v>
      </c>
      <c r="Q171" s="231"/>
      <c r="R171" s="224" t="s">
        <v>922</v>
      </c>
      <c r="S171" s="232" t="e">
        <f t="shared" ca="1" si="16"/>
        <v>#REF!</v>
      </c>
      <c r="T171" s="232" t="e">
        <f ca="1">IF(B171="","",IF(ISERROR(MATCH($J171,[2]SorP!$B$1:$B$6230,0)),"",INDIRECT("'SorP'!$A$"&amp;MATCH($J171,[2]SorP!$B$1:$B$6230,0))))</f>
        <v>#REF!</v>
      </c>
      <c r="U171" s="184"/>
      <c r="V171" s="94">
        <f>IF(C171="",NA(),MATCH($B171&amp;$C171,'[2]Smelter Look-up'!$J:$J,0))</f>
        <v>419</v>
      </c>
      <c r="X171" s="58">
        <f t="shared" si="14"/>
        <v>0</v>
      </c>
      <c r="AB171" s="95" t="str">
        <f t="shared" si="12"/>
        <v>TinMetallo Belgium N.V.</v>
      </c>
    </row>
    <row r="172" spans="1:28" s="58" customFormat="1" ht="38.25">
      <c r="A172" s="232" t="s">
        <v>924</v>
      </c>
      <c r="B172" s="224" t="s">
        <v>255</v>
      </c>
      <c r="C172" s="225" t="s">
        <v>925</v>
      </c>
      <c r="D172" s="226"/>
      <c r="E172" s="224" t="s">
        <v>736</v>
      </c>
      <c r="F172" s="224" t="s">
        <v>924</v>
      </c>
      <c r="G172" s="224" t="s">
        <v>271</v>
      </c>
      <c r="H172" s="227" t="s">
        <v>2378</v>
      </c>
      <c r="I172" s="228" t="s">
        <v>926</v>
      </c>
      <c r="J172" s="228" t="s">
        <v>927</v>
      </c>
      <c r="K172" s="229" t="s">
        <v>2376</v>
      </c>
      <c r="L172" s="229" t="s">
        <v>2377</v>
      </c>
      <c r="M172" s="229" t="s">
        <v>2379</v>
      </c>
      <c r="N172" s="229" t="s">
        <v>1753</v>
      </c>
      <c r="O172" s="229" t="s">
        <v>1754</v>
      </c>
      <c r="P172" s="230" t="s">
        <v>239</v>
      </c>
      <c r="Q172" s="231"/>
      <c r="R172" s="224" t="s">
        <v>925</v>
      </c>
      <c r="S172" s="232" t="e">
        <f t="shared" ca="1" si="16"/>
        <v>#REF!</v>
      </c>
      <c r="T172" s="232" t="e">
        <f ca="1">IF(B172="","",IF(ISERROR(MATCH($J172,[2]SorP!$B$1:$B$6230,0)),"",INDIRECT("'SorP'!$A$"&amp;MATCH($J172,[2]SorP!$B$1:$B$6230,0))))</f>
        <v>#REF!</v>
      </c>
      <c r="U172" s="184"/>
      <c r="V172" s="94">
        <f>IF(C172="",NA(),MATCH($B172&amp;$C172,'[2]Smelter Look-up'!$J:$J,0))</f>
        <v>420</v>
      </c>
      <c r="X172" s="58">
        <f t="shared" si="14"/>
        <v>0</v>
      </c>
      <c r="AB172" s="95" t="str">
        <f t="shared" si="12"/>
        <v>TinMetallo Spain S.L.U.</v>
      </c>
    </row>
    <row r="173" spans="1:28" s="58" customFormat="1" ht="60">
      <c r="A173" s="232" t="s">
        <v>928</v>
      </c>
      <c r="B173" s="224" t="s">
        <v>255</v>
      </c>
      <c r="C173" s="225" t="s">
        <v>929</v>
      </c>
      <c r="D173" s="226"/>
      <c r="E173" s="224" t="s">
        <v>310</v>
      </c>
      <c r="F173" s="224" t="s">
        <v>928</v>
      </c>
      <c r="G173" s="224" t="s">
        <v>271</v>
      </c>
      <c r="H173" s="227" t="s">
        <v>2380</v>
      </c>
      <c r="I173" s="228" t="s">
        <v>930</v>
      </c>
      <c r="J173" s="228" t="s">
        <v>570</v>
      </c>
      <c r="K173" s="229" t="s">
        <v>2248</v>
      </c>
      <c r="L173" s="229" t="s">
        <v>2249</v>
      </c>
      <c r="M173" s="229" t="s">
        <v>2250</v>
      </c>
      <c r="N173" s="229" t="s">
        <v>2381</v>
      </c>
      <c r="O173" s="229" t="s">
        <v>2382</v>
      </c>
      <c r="P173" s="230" t="s">
        <v>239</v>
      </c>
      <c r="Q173" s="231"/>
      <c r="R173" s="224" t="s">
        <v>929</v>
      </c>
      <c r="S173" s="232" t="e">
        <f t="shared" ca="1" si="16"/>
        <v>#REF!</v>
      </c>
      <c r="T173" s="232" t="e">
        <f ca="1">IF(B173="","",IF(ISERROR(MATCH($J173,[2]SorP!$B$1:$B$6230,0)),"",INDIRECT("'SorP'!$A$"&amp;MATCH($J173,[2]SorP!$B$1:$B$6230,0))))</f>
        <v>#REF!</v>
      </c>
      <c r="U173" s="184"/>
      <c r="V173" s="94">
        <f>IF(C173="",NA(),MATCH($B173&amp;$C173,'[2]Smelter Look-up'!$J:$J,0))</f>
        <v>421</v>
      </c>
      <c r="X173" s="58">
        <f t="shared" si="14"/>
        <v>0</v>
      </c>
      <c r="AB173" s="95" t="str">
        <f t="shared" si="12"/>
        <v>TinMineracao Taboca S.A.</v>
      </c>
    </row>
    <row r="174" spans="1:28" s="58" customFormat="1" ht="30">
      <c r="A174" s="232" t="s">
        <v>931</v>
      </c>
      <c r="B174" s="224" t="s">
        <v>255</v>
      </c>
      <c r="C174" s="225" t="s">
        <v>932</v>
      </c>
      <c r="D174" s="226"/>
      <c r="E174" s="224" t="s">
        <v>933</v>
      </c>
      <c r="F174" s="224" t="s">
        <v>931</v>
      </c>
      <c r="G174" s="224" t="s">
        <v>271</v>
      </c>
      <c r="H174" s="227" t="s">
        <v>2383</v>
      </c>
      <c r="I174" s="228" t="s">
        <v>934</v>
      </c>
      <c r="J174" s="228" t="s">
        <v>935</v>
      </c>
      <c r="K174" s="229" t="s">
        <v>2384</v>
      </c>
      <c r="L174" s="229" t="s">
        <v>2385</v>
      </c>
      <c r="M174" s="229" t="s">
        <v>2386</v>
      </c>
      <c r="N174" s="229" t="s">
        <v>2387</v>
      </c>
      <c r="O174" s="229" t="s">
        <v>2388</v>
      </c>
      <c r="P174" s="230" t="s">
        <v>239</v>
      </c>
      <c r="Q174" s="231"/>
      <c r="R174" s="224" t="s">
        <v>932</v>
      </c>
      <c r="S174" s="232" t="e">
        <f t="shared" ca="1" si="16"/>
        <v>#REF!</v>
      </c>
      <c r="T174" s="232" t="e">
        <f ca="1">IF(B174="","",IF(ISERROR(MATCH($J174,[2]SorP!$B$1:$B$6230,0)),"",INDIRECT("'SorP'!$A$"&amp;MATCH($J174,[2]SorP!$B$1:$B$6230,0))))</f>
        <v>#REF!</v>
      </c>
      <c r="U174" s="184"/>
      <c r="V174" s="94">
        <f>IF(C174="",NA(),MATCH($B174&amp;$C174,'[2]Smelter Look-up'!$J:$J,0))</f>
        <v>424</v>
      </c>
      <c r="X174" s="58">
        <f t="shared" si="14"/>
        <v>0</v>
      </c>
      <c r="AB174" s="95" t="str">
        <f t="shared" si="12"/>
        <v>TinMinsur</v>
      </c>
    </row>
    <row r="175" spans="1:28" s="58" customFormat="1" ht="76.5">
      <c r="A175" s="232" t="s">
        <v>936</v>
      </c>
      <c r="B175" s="224" t="s">
        <v>255</v>
      </c>
      <c r="C175" s="225" t="s">
        <v>603</v>
      </c>
      <c r="D175" s="226"/>
      <c r="E175" s="224" t="s">
        <v>290</v>
      </c>
      <c r="F175" s="224" t="s">
        <v>936</v>
      </c>
      <c r="G175" s="224" t="s">
        <v>271</v>
      </c>
      <c r="H175" s="227" t="s">
        <v>2389</v>
      </c>
      <c r="I175" s="228" t="s">
        <v>937</v>
      </c>
      <c r="J175" s="228" t="s">
        <v>321</v>
      </c>
      <c r="K175" s="229" t="s">
        <v>1981</v>
      </c>
      <c r="L175" s="229" t="s">
        <v>1982</v>
      </c>
      <c r="M175" s="229" t="s">
        <v>2390</v>
      </c>
      <c r="N175" s="229" t="s">
        <v>2006</v>
      </c>
      <c r="O175" s="229" t="s">
        <v>1760</v>
      </c>
      <c r="P175" s="230" t="s">
        <v>240</v>
      </c>
      <c r="Q175" s="231"/>
      <c r="R175" s="224" t="s">
        <v>603</v>
      </c>
      <c r="S175" s="232" t="e">
        <f t="shared" ca="1" si="16"/>
        <v>#REF!</v>
      </c>
      <c r="T175" s="232" t="e">
        <f ca="1">IF(B175="","",IF(ISERROR(MATCH($J175,[2]SorP!$B$1:$B$6230,0)),"",INDIRECT("'SorP'!$A$"&amp;MATCH($J175,[2]SorP!$B$1:$B$6230,0))))</f>
        <v>#REF!</v>
      </c>
      <c r="U175" s="184"/>
      <c r="V175" s="94">
        <f>IF(C175="",NA(),MATCH($B175&amp;$C175,'[2]Smelter Look-up'!$J:$J,0))</f>
        <v>425</v>
      </c>
      <c r="X175" s="58">
        <f t="shared" si="14"/>
        <v>0</v>
      </c>
      <c r="AB175" s="95" t="str">
        <f t="shared" si="12"/>
        <v>TinMitsubishi Materials Corporation</v>
      </c>
    </row>
    <row r="176" spans="1:28" s="58" customFormat="1" ht="76.5">
      <c r="A176" s="232" t="s">
        <v>941</v>
      </c>
      <c r="B176" s="224" t="s">
        <v>255</v>
      </c>
      <c r="C176" s="225" t="s">
        <v>942</v>
      </c>
      <c r="D176" s="226"/>
      <c r="E176" s="224" t="s">
        <v>813</v>
      </c>
      <c r="F176" s="224" t="s">
        <v>941</v>
      </c>
      <c r="G176" s="224" t="s">
        <v>271</v>
      </c>
      <c r="H176" s="227" t="s">
        <v>2391</v>
      </c>
      <c r="I176" s="228" t="s">
        <v>943</v>
      </c>
      <c r="J176" s="228" t="s">
        <v>944</v>
      </c>
      <c r="K176" s="229" t="s">
        <v>2392</v>
      </c>
      <c r="L176" s="229" t="s">
        <v>2393</v>
      </c>
      <c r="M176" s="229" t="s">
        <v>2394</v>
      </c>
      <c r="N176" s="229" t="s">
        <v>2006</v>
      </c>
      <c r="O176" s="229" t="s">
        <v>1760</v>
      </c>
      <c r="P176" s="230" t="s">
        <v>240</v>
      </c>
      <c r="Q176" s="231"/>
      <c r="R176" s="224" t="s">
        <v>942</v>
      </c>
      <c r="S176" s="232" t="e">
        <f t="shared" ca="1" si="16"/>
        <v>#REF!</v>
      </c>
      <c r="T176" s="232" t="e">
        <f ca="1">IF(B176="","",IF(ISERROR(MATCH($J176,[2]SorP!$B$1:$B$6230,0)),"",INDIRECT("'SorP'!$A$"&amp;MATCH($J176,[2]SorP!$B$1:$B$6230,0))))</f>
        <v>#REF!</v>
      </c>
      <c r="U176" s="184"/>
      <c r="V176" s="94">
        <f>IF(C176="",NA(),MATCH($B176&amp;$C176,'[2]Smelter Look-up'!$J:$J,0))</f>
        <v>431</v>
      </c>
      <c r="X176" s="58">
        <f t="shared" si="14"/>
        <v>0</v>
      </c>
      <c r="AB176" s="95" t="str">
        <f t="shared" si="12"/>
        <v>TinO.M. Manufacturing (Thailand) Co., Ltd.</v>
      </c>
    </row>
    <row r="177" spans="1:28" s="58" customFormat="1" ht="63.75">
      <c r="A177" s="232" t="s">
        <v>945</v>
      </c>
      <c r="B177" s="224" t="s">
        <v>255</v>
      </c>
      <c r="C177" s="225" t="s">
        <v>946</v>
      </c>
      <c r="D177" s="226"/>
      <c r="E177" s="224" t="s">
        <v>355</v>
      </c>
      <c r="F177" s="224" t="s">
        <v>945</v>
      </c>
      <c r="G177" s="224" t="s">
        <v>271</v>
      </c>
      <c r="H177" s="227" t="s">
        <v>2395</v>
      </c>
      <c r="I177" s="228" t="s">
        <v>947</v>
      </c>
      <c r="J177" s="228" t="s">
        <v>948</v>
      </c>
      <c r="K177" s="229" t="s">
        <v>2396</v>
      </c>
      <c r="L177" s="229" t="s">
        <v>2397</v>
      </c>
      <c r="M177" s="229" t="s">
        <v>1752</v>
      </c>
      <c r="N177" s="229" t="s">
        <v>2006</v>
      </c>
      <c r="O177" s="229" t="s">
        <v>1760</v>
      </c>
      <c r="P177" s="230" t="s">
        <v>240</v>
      </c>
      <c r="Q177" s="231"/>
      <c r="R177" s="224" t="s">
        <v>946</v>
      </c>
      <c r="S177" s="232" t="e">
        <f t="shared" ca="1" si="16"/>
        <v>#REF!</v>
      </c>
      <c r="T177" s="232" t="e">
        <f ca="1">IF(B177="","",IF(ISERROR(MATCH($J177,[2]SorP!$B$1:$B$6230,0)),"",INDIRECT("'SorP'!$A$"&amp;MATCH($J177,[2]SorP!$B$1:$B$6230,0))))</f>
        <v>#REF!</v>
      </c>
      <c r="U177" s="184"/>
      <c r="V177" s="94">
        <f>IF(C177="",NA(),MATCH($B177&amp;$C177,'[2]Smelter Look-up'!$J:$J,0))</f>
        <v>432</v>
      </c>
      <c r="X177" s="58">
        <f t="shared" si="14"/>
        <v>0</v>
      </c>
      <c r="AB177" s="95" t="str">
        <f t="shared" si="12"/>
        <v>TinO.M. Manufacturing Philippines, Inc.</v>
      </c>
    </row>
    <row r="178" spans="1:28" s="58" customFormat="1" ht="63.75">
      <c r="A178" s="232" t="s">
        <v>949</v>
      </c>
      <c r="B178" s="224" t="s">
        <v>255</v>
      </c>
      <c r="C178" s="225" t="s">
        <v>950</v>
      </c>
      <c r="D178" s="226"/>
      <c r="E178" s="224" t="s">
        <v>873</v>
      </c>
      <c r="F178" s="224" t="s">
        <v>949</v>
      </c>
      <c r="G178" s="224" t="s">
        <v>271</v>
      </c>
      <c r="H178" s="227" t="s">
        <v>2398</v>
      </c>
      <c r="I178" s="228" t="s">
        <v>874</v>
      </c>
      <c r="J178" s="228" t="s">
        <v>874</v>
      </c>
      <c r="K178" s="229" t="s">
        <v>2399</v>
      </c>
      <c r="L178" s="229" t="s">
        <v>2400</v>
      </c>
      <c r="M178" s="229" t="s">
        <v>2401</v>
      </c>
      <c r="N178" s="229" t="s">
        <v>1747</v>
      </c>
      <c r="O178" s="229" t="s">
        <v>2402</v>
      </c>
      <c r="P178" s="230" t="s">
        <v>239</v>
      </c>
      <c r="Q178" s="231"/>
      <c r="R178" s="224" t="s">
        <v>950</v>
      </c>
      <c r="S178" s="232" t="e">
        <f t="shared" ca="1" si="16"/>
        <v>#REF!</v>
      </c>
      <c r="T178" s="232" t="e">
        <f ca="1">IF(B178="","",IF(ISERROR(MATCH($J178,[2]SorP!$B$1:$B$6230,0)),"",INDIRECT("'SorP'!$A$"&amp;MATCH($J178,[2]SorP!$B$1:$B$6230,0))))</f>
        <v>#REF!</v>
      </c>
      <c r="U178" s="184"/>
      <c r="V178" s="94">
        <f>IF(C178="",NA(),MATCH($B178&amp;$C178,'[2]Smelter Look-up'!$J:$J,0))</f>
        <v>434</v>
      </c>
      <c r="X178" s="58">
        <f t="shared" si="14"/>
        <v>0</v>
      </c>
      <c r="AB178" s="95" t="str">
        <f t="shared" si="12"/>
        <v>TinOperaciones Metalurgicas S.A.</v>
      </c>
    </row>
    <row r="179" spans="1:28" s="58" customFormat="1" ht="90">
      <c r="A179" s="232" t="s">
        <v>959</v>
      </c>
      <c r="B179" s="224" t="s">
        <v>255</v>
      </c>
      <c r="C179" s="225" t="s">
        <v>960</v>
      </c>
      <c r="D179" s="226"/>
      <c r="E179" s="224" t="s">
        <v>678</v>
      </c>
      <c r="F179" s="224" t="s">
        <v>959</v>
      </c>
      <c r="G179" s="224" t="s">
        <v>271</v>
      </c>
      <c r="H179" s="227" t="s">
        <v>2403</v>
      </c>
      <c r="I179" s="228" t="s">
        <v>961</v>
      </c>
      <c r="J179" s="228" t="s">
        <v>962</v>
      </c>
      <c r="K179" s="229" t="s">
        <v>2404</v>
      </c>
      <c r="L179" s="229" t="s">
        <v>2405</v>
      </c>
      <c r="M179" s="229" t="s">
        <v>1752</v>
      </c>
      <c r="N179" s="229" t="s">
        <v>2406</v>
      </c>
      <c r="O179" s="229" t="s">
        <v>2407</v>
      </c>
      <c r="P179" s="230" t="s">
        <v>239</v>
      </c>
      <c r="Q179" s="231"/>
      <c r="R179" s="224" t="s">
        <v>960</v>
      </c>
      <c r="S179" s="232" t="e">
        <f t="shared" ca="1" si="16"/>
        <v>#REF!</v>
      </c>
      <c r="T179" s="232" t="e">
        <f ca="1">IF(B179="","",IF(ISERROR(MATCH($J179,[2]SorP!$B$1:$B$6230,0)),"",INDIRECT("'SorP'!$A$"&amp;MATCH($J179,[2]SorP!$B$1:$B$6230,0))))</f>
        <v>#REF!</v>
      </c>
      <c r="U179" s="184"/>
      <c r="V179" s="94">
        <f>IF(C179="",NA(),MATCH($B179&amp;$C179,'[2]Smelter Look-up'!$J:$J,0))</f>
        <v>438</v>
      </c>
      <c r="X179" s="58">
        <f t="shared" si="14"/>
        <v>0</v>
      </c>
      <c r="AB179" s="95" t="str">
        <f t="shared" ref="AB179:AB242" si="17">B179&amp;C179</f>
        <v>TinPT Artha Cipta Langgeng</v>
      </c>
    </row>
    <row r="180" spans="1:28" s="58" customFormat="1" ht="63.75">
      <c r="A180" s="232" t="s">
        <v>963</v>
      </c>
      <c r="B180" s="224" t="s">
        <v>255</v>
      </c>
      <c r="C180" s="225" t="s">
        <v>964</v>
      </c>
      <c r="D180" s="226"/>
      <c r="E180" s="224" t="s">
        <v>678</v>
      </c>
      <c r="F180" s="224" t="s">
        <v>963</v>
      </c>
      <c r="G180" s="224" t="s">
        <v>271</v>
      </c>
      <c r="H180" s="227" t="s">
        <v>2408</v>
      </c>
      <c r="I180" s="228" t="s">
        <v>961</v>
      </c>
      <c r="J180" s="228" t="s">
        <v>962</v>
      </c>
      <c r="K180" s="229" t="s">
        <v>2409</v>
      </c>
      <c r="L180" s="229" t="s">
        <v>2410</v>
      </c>
      <c r="M180" s="229" t="s">
        <v>2411</v>
      </c>
      <c r="N180" s="229" t="s">
        <v>1747</v>
      </c>
      <c r="O180" s="229" t="s">
        <v>2030</v>
      </c>
      <c r="P180" s="230"/>
      <c r="Q180" s="231"/>
      <c r="R180" s="224" t="s">
        <v>964</v>
      </c>
      <c r="S180" s="232" t="e">
        <f t="shared" ca="1" si="16"/>
        <v>#REF!</v>
      </c>
      <c r="T180" s="232" t="e">
        <f ca="1">IF(B180="","",IF(ISERROR(MATCH($J180,[2]SorP!$B$1:$B$6230,0)),"",INDIRECT("'SorP'!$A$"&amp;MATCH($J180,[2]SorP!$B$1:$B$6230,0))))</f>
        <v>#REF!</v>
      </c>
      <c r="U180" s="184"/>
      <c r="V180" s="94">
        <f>IF(C180="",NA(),MATCH($B180&amp;$C180,'[2]Smelter Look-up'!$J:$J,0))</f>
        <v>439</v>
      </c>
      <c r="X180" s="58">
        <f t="shared" si="14"/>
        <v>0</v>
      </c>
      <c r="AB180" s="95" t="str">
        <f t="shared" si="17"/>
        <v>TinPT ATD Makmur Mandiri Jaya</v>
      </c>
    </row>
    <row r="181" spans="1:28" s="58" customFormat="1" ht="51">
      <c r="A181" s="232" t="s">
        <v>1378</v>
      </c>
      <c r="B181" s="224" t="s">
        <v>255</v>
      </c>
      <c r="C181" s="225" t="s">
        <v>1377</v>
      </c>
      <c r="D181" s="226"/>
      <c r="E181" s="224" t="s">
        <v>678</v>
      </c>
      <c r="F181" s="224" t="s">
        <v>1378</v>
      </c>
      <c r="G181" s="224" t="s">
        <v>271</v>
      </c>
      <c r="H181" s="227" t="s">
        <v>2412</v>
      </c>
      <c r="I181" s="228" t="s">
        <v>242</v>
      </c>
      <c r="J181" s="228" t="s">
        <v>962</v>
      </c>
      <c r="K181" s="229" t="s">
        <v>2413</v>
      </c>
      <c r="L181" s="229" t="s">
        <v>2414</v>
      </c>
      <c r="M181" s="229" t="s">
        <v>2415</v>
      </c>
      <c r="N181" s="229" t="s">
        <v>1747</v>
      </c>
      <c r="O181" s="229" t="s">
        <v>2416</v>
      </c>
      <c r="P181" s="230"/>
      <c r="Q181" s="231"/>
      <c r="R181" s="224" t="s">
        <v>1377</v>
      </c>
      <c r="S181" s="232" t="e">
        <f t="shared" ca="1" si="16"/>
        <v>#REF!</v>
      </c>
      <c r="T181" s="232" t="e">
        <f ca="1">IF(B181="","",IF(ISERROR(MATCH($J181,[2]SorP!$B$1:$B$6230,0)),"",INDIRECT("'SorP'!$A$"&amp;MATCH($J181,[2]SorP!$B$1:$B$6230,0))))</f>
        <v>#REF!</v>
      </c>
      <c r="U181" s="184"/>
      <c r="V181" s="94">
        <f>IF(C181="",NA(),MATCH($B181&amp;$C181,'[2]Smelter Look-up'!$J:$J,0))</f>
        <v>440</v>
      </c>
      <c r="X181" s="58">
        <f t="shared" si="14"/>
        <v>0</v>
      </c>
      <c r="AB181" s="95" t="str">
        <f t="shared" si="17"/>
        <v>TinPT Bangka Serumpun</v>
      </c>
    </row>
    <row r="182" spans="1:28" s="58" customFormat="1" ht="75">
      <c r="A182" s="232" t="s">
        <v>965</v>
      </c>
      <c r="B182" s="224" t="s">
        <v>255</v>
      </c>
      <c r="C182" s="225" t="s">
        <v>966</v>
      </c>
      <c r="D182" s="226"/>
      <c r="E182" s="224" t="s">
        <v>678</v>
      </c>
      <c r="F182" s="224" t="s">
        <v>965</v>
      </c>
      <c r="G182" s="224" t="s">
        <v>271</v>
      </c>
      <c r="H182" s="227" t="s">
        <v>2417</v>
      </c>
      <c r="I182" s="228" t="s">
        <v>961</v>
      </c>
      <c r="J182" s="228" t="s">
        <v>962</v>
      </c>
      <c r="K182" s="229" t="s">
        <v>2418</v>
      </c>
      <c r="L182" s="229" t="s">
        <v>2419</v>
      </c>
      <c r="M182" s="229" t="s">
        <v>1752</v>
      </c>
      <c r="N182" s="229" t="s">
        <v>2420</v>
      </c>
      <c r="O182" s="229" t="s">
        <v>2421</v>
      </c>
      <c r="P182" s="230" t="s">
        <v>239</v>
      </c>
      <c r="Q182" s="231"/>
      <c r="R182" s="224" t="s">
        <v>966</v>
      </c>
      <c r="S182" s="232" t="e">
        <f t="shared" ca="1" si="16"/>
        <v>#REF!</v>
      </c>
      <c r="T182" s="232" t="e">
        <f ca="1">IF(B182="","",IF(ISERROR(MATCH($J182,[2]SorP!$B$1:$B$6230,0)),"",INDIRECT("'SorP'!$A$"&amp;MATCH($J182,[2]SorP!$B$1:$B$6230,0))))</f>
        <v>#REF!</v>
      </c>
      <c r="U182" s="184"/>
      <c r="V182" s="94">
        <f>IF(C182="",NA(),MATCH($B182&amp;$C182,'[2]Smelter Look-up'!$J:$J,0))</f>
        <v>441</v>
      </c>
      <c r="X182" s="58">
        <f t="shared" si="14"/>
        <v>0</v>
      </c>
      <c r="AB182" s="95" t="str">
        <f t="shared" si="17"/>
        <v>TinPT Mitra Stania Prima</v>
      </c>
    </row>
    <row r="183" spans="1:28" s="58" customFormat="1" ht="75">
      <c r="A183" s="232" t="s">
        <v>967</v>
      </c>
      <c r="B183" s="224" t="s">
        <v>255</v>
      </c>
      <c r="C183" s="225" t="s">
        <v>968</v>
      </c>
      <c r="D183" s="226"/>
      <c r="E183" s="224" t="s">
        <v>678</v>
      </c>
      <c r="F183" s="224" t="s">
        <v>967</v>
      </c>
      <c r="G183" s="224" t="s">
        <v>271</v>
      </c>
      <c r="H183" s="227" t="s">
        <v>2422</v>
      </c>
      <c r="I183" s="228" t="s">
        <v>961</v>
      </c>
      <c r="J183" s="228" t="s">
        <v>962</v>
      </c>
      <c r="K183" s="229" t="s">
        <v>2423</v>
      </c>
      <c r="L183" s="229" t="s">
        <v>2424</v>
      </c>
      <c r="M183" s="229" t="s">
        <v>2425</v>
      </c>
      <c r="N183" s="229" t="s">
        <v>2426</v>
      </c>
      <c r="O183" s="229" t="s">
        <v>2427</v>
      </c>
      <c r="P183" s="230" t="s">
        <v>239</v>
      </c>
      <c r="Q183" s="231"/>
      <c r="R183" s="224" t="s">
        <v>968</v>
      </c>
      <c r="S183" s="232" t="e">
        <f t="shared" ca="1" si="16"/>
        <v>#REF!</v>
      </c>
      <c r="T183" s="232" t="e">
        <f ca="1">IF(B183="","",IF(ISERROR(MATCH($J183,[2]SorP!$B$1:$B$6230,0)),"",INDIRECT("'SorP'!$A$"&amp;MATCH($J183,[2]SorP!$B$1:$B$6230,0))))</f>
        <v>#REF!</v>
      </c>
      <c r="U183" s="184"/>
      <c r="V183" s="94">
        <f>IF(C183="",NA(),MATCH($B183&amp;$C183,'[2]Smelter Look-up'!$J:$J,0))</f>
        <v>443</v>
      </c>
      <c r="X183" s="58">
        <f t="shared" si="14"/>
        <v>0</v>
      </c>
      <c r="AB183" s="95" t="str">
        <f t="shared" si="17"/>
        <v>TinPT Refined Bangka Tin</v>
      </c>
    </row>
    <row r="184" spans="1:28" s="58" customFormat="1" ht="60">
      <c r="A184" s="232" t="s">
        <v>969</v>
      </c>
      <c r="B184" s="224" t="s">
        <v>255</v>
      </c>
      <c r="C184" s="225" t="s">
        <v>970</v>
      </c>
      <c r="D184" s="226"/>
      <c r="E184" s="224" t="s">
        <v>678</v>
      </c>
      <c r="F184" s="224" t="s">
        <v>969</v>
      </c>
      <c r="G184" s="224" t="s">
        <v>271</v>
      </c>
      <c r="H184" s="227" t="s">
        <v>2428</v>
      </c>
      <c r="I184" s="228" t="s">
        <v>971</v>
      </c>
      <c r="J184" s="228" t="s">
        <v>972</v>
      </c>
      <c r="K184" s="229" t="s">
        <v>2429</v>
      </c>
      <c r="L184" s="229" t="s">
        <v>2430</v>
      </c>
      <c r="M184" s="229" t="s">
        <v>2431</v>
      </c>
      <c r="N184" s="229" t="s">
        <v>2432</v>
      </c>
      <c r="O184" s="229" t="s">
        <v>2427</v>
      </c>
      <c r="P184" s="230" t="s">
        <v>239</v>
      </c>
      <c r="Q184" s="231"/>
      <c r="R184" s="224" t="s">
        <v>970</v>
      </c>
      <c r="S184" s="232" t="e">
        <f t="shared" ca="1" si="16"/>
        <v>#REF!</v>
      </c>
      <c r="T184" s="232" t="e">
        <f ca="1">IF(B184="","",IF(ISERROR(MATCH($J184,[2]SorP!$B$1:$B$6230,0)),"",INDIRECT("'SorP'!$A$"&amp;MATCH($J184,[2]SorP!$B$1:$B$6230,0))))</f>
        <v>#REF!</v>
      </c>
      <c r="U184" s="184"/>
      <c r="V184" s="94">
        <f>IF(C184="",NA(),MATCH($B184&amp;$C184,'[2]Smelter Look-up'!$J:$J,0))</f>
        <v>445</v>
      </c>
      <c r="X184" s="58">
        <f t="shared" si="14"/>
        <v>0</v>
      </c>
      <c r="AB184" s="95" t="str">
        <f t="shared" si="17"/>
        <v>TinPT Timah Tbk Kundur</v>
      </c>
    </row>
    <row r="185" spans="1:28" s="58" customFormat="1" ht="60">
      <c r="A185" s="232" t="s">
        <v>973</v>
      </c>
      <c r="B185" s="224" t="s">
        <v>255</v>
      </c>
      <c r="C185" s="225" t="s">
        <v>974</v>
      </c>
      <c r="D185" s="226"/>
      <c r="E185" s="224" t="s">
        <v>678</v>
      </c>
      <c r="F185" s="224" t="s">
        <v>973</v>
      </c>
      <c r="G185" s="224" t="s">
        <v>271</v>
      </c>
      <c r="H185" s="227" t="s">
        <v>2433</v>
      </c>
      <c r="I185" s="228" t="s">
        <v>975</v>
      </c>
      <c r="J185" s="228" t="s">
        <v>962</v>
      </c>
      <c r="K185" s="229" t="s">
        <v>2429</v>
      </c>
      <c r="L185" s="229" t="s">
        <v>2430</v>
      </c>
      <c r="M185" s="229" t="s">
        <v>2431</v>
      </c>
      <c r="N185" s="229" t="s">
        <v>2434</v>
      </c>
      <c r="O185" s="229" t="s">
        <v>2427</v>
      </c>
      <c r="P185" s="230" t="s">
        <v>239</v>
      </c>
      <c r="Q185" s="231"/>
      <c r="R185" s="224" t="s">
        <v>974</v>
      </c>
      <c r="S185" s="232" t="e">
        <f t="shared" ca="1" si="16"/>
        <v>#REF!</v>
      </c>
      <c r="T185" s="232" t="e">
        <f ca="1">IF(B185="","",IF(ISERROR(MATCH($J185,[2]SorP!$B$1:$B$6230,0)),"",INDIRECT("'SorP'!$A$"&amp;MATCH($J185,[2]SorP!$B$1:$B$6230,0))))</f>
        <v>#REF!</v>
      </c>
      <c r="U185" s="184"/>
      <c r="V185" s="94">
        <f>IF(C185="",NA(),MATCH($B185&amp;$C185,'[2]Smelter Look-up'!$J:$J,0))</f>
        <v>446</v>
      </c>
      <c r="X185" s="58">
        <f t="shared" si="14"/>
        <v>0</v>
      </c>
      <c r="AB185" s="95" t="str">
        <f t="shared" si="17"/>
        <v>TinPT Timah Tbk Mentok</v>
      </c>
    </row>
    <row r="186" spans="1:28" s="58" customFormat="1" ht="76.5">
      <c r="A186" s="232" t="s">
        <v>976</v>
      </c>
      <c r="B186" s="224" t="s">
        <v>255</v>
      </c>
      <c r="C186" s="225" t="s">
        <v>977</v>
      </c>
      <c r="D186" s="226"/>
      <c r="E186" s="224" t="s">
        <v>310</v>
      </c>
      <c r="F186" s="224" t="s">
        <v>976</v>
      </c>
      <c r="G186" s="224" t="s">
        <v>271</v>
      </c>
      <c r="H186" s="227" t="s">
        <v>2269</v>
      </c>
      <c r="I186" s="228" t="s">
        <v>911</v>
      </c>
      <c r="J186" s="228" t="s">
        <v>978</v>
      </c>
      <c r="K186" s="229" t="s">
        <v>2270</v>
      </c>
      <c r="L186" s="229" t="s">
        <v>2271</v>
      </c>
      <c r="M186" s="229" t="s">
        <v>2272</v>
      </c>
      <c r="N186" s="229" t="s">
        <v>1747</v>
      </c>
      <c r="O186" s="229" t="s">
        <v>2030</v>
      </c>
      <c r="P186" s="230" t="s">
        <v>239</v>
      </c>
      <c r="Q186" s="231"/>
      <c r="R186" s="224" t="s">
        <v>977</v>
      </c>
      <c r="S186" s="232" t="e">
        <f t="shared" ca="1" si="16"/>
        <v>#REF!</v>
      </c>
      <c r="T186" s="232" t="e">
        <f ca="1">IF(B186="","",IF(ISERROR(MATCH($J186,[2]SorP!$B$1:$B$6230,0)),"",INDIRECT("'SorP'!$A$"&amp;MATCH($J186,[2]SorP!$B$1:$B$6230,0))))</f>
        <v>#REF!</v>
      </c>
      <c r="U186" s="184"/>
      <c r="V186" s="94">
        <f>IF(C186="",NA(),MATCH($B186&amp;$C186,'[2]Smelter Look-up'!$J:$J,0))</f>
        <v>448</v>
      </c>
      <c r="X186" s="58">
        <f t="shared" si="14"/>
        <v>0</v>
      </c>
      <c r="AB186" s="95" t="str">
        <f t="shared" si="17"/>
        <v>TinResind Industria e Comercio Ltda.</v>
      </c>
    </row>
    <row r="187" spans="1:28" s="58" customFormat="1" ht="60">
      <c r="A187" s="232" t="s">
        <v>979</v>
      </c>
      <c r="B187" s="224" t="s">
        <v>255</v>
      </c>
      <c r="C187" s="225" t="s">
        <v>980</v>
      </c>
      <c r="D187" s="226"/>
      <c r="E187" s="224" t="s">
        <v>750</v>
      </c>
      <c r="F187" s="224" t="s">
        <v>979</v>
      </c>
      <c r="G187" s="224" t="s">
        <v>271</v>
      </c>
      <c r="H187" s="227" t="s">
        <v>2435</v>
      </c>
      <c r="I187" s="228" t="s">
        <v>981</v>
      </c>
      <c r="J187" s="228" t="s">
        <v>752</v>
      </c>
      <c r="K187" s="229" t="s">
        <v>2436</v>
      </c>
      <c r="L187" s="229" t="s">
        <v>2437</v>
      </c>
      <c r="M187" s="229" t="s">
        <v>1752</v>
      </c>
      <c r="N187" s="229" t="s">
        <v>1753</v>
      </c>
      <c r="O187" s="229" t="s">
        <v>2073</v>
      </c>
      <c r="P187" s="230" t="s">
        <v>239</v>
      </c>
      <c r="Q187" s="231"/>
      <c r="R187" s="224" t="s">
        <v>980</v>
      </c>
      <c r="S187" s="232" t="e">
        <f t="shared" ca="1" si="16"/>
        <v>#REF!</v>
      </c>
      <c r="T187" s="232" t="e">
        <f ca="1">IF(B187="","",IF(ISERROR(MATCH($J187,[2]SorP!$B$1:$B$6230,0)),"",INDIRECT("'SorP'!$A$"&amp;MATCH($J187,[2]SorP!$B$1:$B$6230,0))))</f>
        <v>#REF!</v>
      </c>
      <c r="U187" s="184"/>
      <c r="V187" s="94">
        <f>IF(C187="",NA(),MATCH($B187&amp;$C187,'[2]Smelter Look-up'!$J:$J,0))</f>
        <v>450</v>
      </c>
      <c r="X187" s="58">
        <f t="shared" si="14"/>
        <v>0</v>
      </c>
      <c r="AB187" s="95" t="str">
        <f t="shared" si="17"/>
        <v>TinRui Da Hung</v>
      </c>
    </row>
    <row r="188" spans="1:28" s="58" customFormat="1" ht="60">
      <c r="A188" s="232" t="s">
        <v>1699</v>
      </c>
      <c r="B188" s="224" t="s">
        <v>255</v>
      </c>
      <c r="C188" s="225" t="s">
        <v>1191</v>
      </c>
      <c r="D188" s="226" t="s">
        <v>1698</v>
      </c>
      <c r="E188" s="224" t="s">
        <v>678</v>
      </c>
      <c r="F188" s="224" t="s">
        <v>1699</v>
      </c>
      <c r="G188" s="224" t="s">
        <v>271</v>
      </c>
      <c r="H188" s="227" t="s">
        <v>2438</v>
      </c>
      <c r="I188" s="228" t="s">
        <v>2439</v>
      </c>
      <c r="J188" s="228" t="s">
        <v>962</v>
      </c>
      <c r="K188" s="229" t="s">
        <v>2440</v>
      </c>
      <c r="L188" s="229" t="s">
        <v>2441</v>
      </c>
      <c r="M188" s="229" t="s">
        <v>1752</v>
      </c>
      <c r="N188" s="229" t="s">
        <v>1747</v>
      </c>
      <c r="O188" s="229" t="s">
        <v>2030</v>
      </c>
      <c r="P188" s="230" t="s">
        <v>239</v>
      </c>
      <c r="Q188" s="231"/>
      <c r="R188" s="224" t="s">
        <v>242</v>
      </c>
      <c r="S188" s="232" t="e">
        <f t="shared" ca="1" si="16"/>
        <v>#REF!</v>
      </c>
      <c r="T188" s="232" t="e">
        <f ca="1">IF(B188="","",IF(ISERROR(MATCH($J188,[2]SorP!$B$1:$B$6230,0)),"",INDIRECT("'SorP'!$A$"&amp;MATCH($J188,[2]SorP!$B$1:$B$6230,0))))</f>
        <v>#REF!</v>
      </c>
      <c r="U188" s="184"/>
      <c r="V188" s="94">
        <f>IF(C188="",NA(),MATCH($B188&amp;$C188,'[2]Smelter Look-up'!$J:$J,0))</f>
        <v>484</v>
      </c>
      <c r="X188" s="58">
        <f t="shared" si="14"/>
        <v>0</v>
      </c>
      <c r="AB188" s="95" t="str">
        <f t="shared" si="17"/>
        <v>TinSmelter not listed</v>
      </c>
    </row>
    <row r="189" spans="1:28" s="58" customFormat="1" ht="75">
      <c r="A189" s="232" t="s">
        <v>1701</v>
      </c>
      <c r="B189" s="224" t="s">
        <v>255</v>
      </c>
      <c r="C189" s="225" t="s">
        <v>1191</v>
      </c>
      <c r="D189" s="226" t="s">
        <v>1700</v>
      </c>
      <c r="E189" s="224" t="s">
        <v>678</v>
      </c>
      <c r="F189" s="224" t="s">
        <v>1701</v>
      </c>
      <c r="G189" s="224" t="s">
        <v>271</v>
      </c>
      <c r="H189" s="227" t="s">
        <v>2442</v>
      </c>
      <c r="I189" s="228" t="s">
        <v>2443</v>
      </c>
      <c r="J189" s="228" t="s">
        <v>962</v>
      </c>
      <c r="K189" s="229" t="s">
        <v>2444</v>
      </c>
      <c r="L189" s="229" t="s">
        <v>2445</v>
      </c>
      <c r="M189" s="229"/>
      <c r="N189" s="229" t="s">
        <v>1747</v>
      </c>
      <c r="O189" s="229" t="s">
        <v>2030</v>
      </c>
      <c r="P189" s="230" t="s">
        <v>239</v>
      </c>
      <c r="Q189" s="231"/>
      <c r="R189" s="224" t="s">
        <v>242</v>
      </c>
      <c r="S189" s="232" t="e">
        <f t="shared" ca="1" si="16"/>
        <v>#REF!</v>
      </c>
      <c r="T189" s="232" t="e">
        <f ca="1">IF(B189="","",IF(ISERROR(MATCH($J189,[2]SorP!$B$1:$B$6230,0)),"",INDIRECT("'SorP'!$A$"&amp;MATCH($J189,[2]SorP!$B$1:$B$6230,0))))</f>
        <v>#REF!</v>
      </c>
      <c r="U189" s="184"/>
      <c r="V189" s="94">
        <f>IF(C189="",NA(),MATCH($B189&amp;$C189,'[2]Smelter Look-up'!$J:$J,0))</f>
        <v>484</v>
      </c>
      <c r="X189" s="58">
        <f t="shared" si="14"/>
        <v>0</v>
      </c>
      <c r="AB189" s="95" t="str">
        <f t="shared" si="17"/>
        <v>TinSmelter not listed</v>
      </c>
    </row>
    <row r="190" spans="1:28" s="58" customFormat="1" ht="60">
      <c r="A190" s="232" t="s">
        <v>1703</v>
      </c>
      <c r="B190" s="224" t="s">
        <v>255</v>
      </c>
      <c r="C190" s="225" t="s">
        <v>1191</v>
      </c>
      <c r="D190" s="226" t="s">
        <v>1702</v>
      </c>
      <c r="E190" s="224" t="s">
        <v>678</v>
      </c>
      <c r="F190" s="224" t="s">
        <v>1703</v>
      </c>
      <c r="G190" s="224" t="s">
        <v>271</v>
      </c>
      <c r="H190" s="227" t="s">
        <v>2446</v>
      </c>
      <c r="I190" s="228" t="s">
        <v>2447</v>
      </c>
      <c r="J190" s="228" t="s">
        <v>962</v>
      </c>
      <c r="K190" s="229" t="s">
        <v>2448</v>
      </c>
      <c r="L190" s="229" t="s">
        <v>2449</v>
      </c>
      <c r="M190" s="229" t="s">
        <v>2450</v>
      </c>
      <c r="N190" s="229" t="s">
        <v>1747</v>
      </c>
      <c r="O190" s="229" t="s">
        <v>2030</v>
      </c>
      <c r="P190" s="230" t="s">
        <v>239</v>
      </c>
      <c r="Q190" s="231"/>
      <c r="R190" s="224" t="s">
        <v>242</v>
      </c>
      <c r="S190" s="232" t="e">
        <f t="shared" ca="1" si="16"/>
        <v>#REF!</v>
      </c>
      <c r="T190" s="232" t="e">
        <f ca="1">IF(B190="","",IF(ISERROR(MATCH($J190,[2]SorP!$B$1:$B$6230,0)),"",INDIRECT("'SorP'!$A$"&amp;MATCH($J190,[2]SorP!$B$1:$B$6230,0))))</f>
        <v>#REF!</v>
      </c>
      <c r="U190" s="184"/>
      <c r="V190" s="94">
        <f>IF(C190="",NA(),MATCH($B190&amp;$C190,'[2]Smelter Look-up'!$J:$J,0))</f>
        <v>484</v>
      </c>
      <c r="X190" s="58">
        <f t="shared" si="14"/>
        <v>0</v>
      </c>
      <c r="AB190" s="95" t="str">
        <f t="shared" si="17"/>
        <v>TinSmelter not listed</v>
      </c>
    </row>
    <row r="191" spans="1:28" s="58" customFormat="1" ht="60">
      <c r="A191" s="232" t="s">
        <v>1705</v>
      </c>
      <c r="B191" s="224" t="s">
        <v>255</v>
      </c>
      <c r="C191" s="225" t="s">
        <v>1191</v>
      </c>
      <c r="D191" s="226" t="s">
        <v>1704</v>
      </c>
      <c r="E191" s="224" t="s">
        <v>678</v>
      </c>
      <c r="F191" s="224" t="s">
        <v>1705</v>
      </c>
      <c r="G191" s="224" t="s">
        <v>271</v>
      </c>
      <c r="H191" s="227" t="s">
        <v>2451</v>
      </c>
      <c r="I191" s="228" t="s">
        <v>2452</v>
      </c>
      <c r="J191" s="228" t="s">
        <v>962</v>
      </c>
      <c r="K191" s="229" t="s">
        <v>2453</v>
      </c>
      <c r="L191" s="229" t="s">
        <v>2454</v>
      </c>
      <c r="M191" s="229" t="s">
        <v>1752</v>
      </c>
      <c r="N191" s="229" t="s">
        <v>1747</v>
      </c>
      <c r="O191" s="229" t="s">
        <v>2030</v>
      </c>
      <c r="P191" s="230" t="s">
        <v>239</v>
      </c>
      <c r="Q191" s="231"/>
      <c r="R191" s="224" t="s">
        <v>242</v>
      </c>
      <c r="S191" s="232" t="e">
        <f t="shared" ca="1" si="16"/>
        <v>#REF!</v>
      </c>
      <c r="T191" s="232" t="e">
        <f ca="1">IF(B191="","",IF(ISERROR(MATCH($J191,[2]SorP!$B$1:$B$6230,0)),"",INDIRECT("'SorP'!$A$"&amp;MATCH($J191,[2]SorP!$B$1:$B$6230,0))))</f>
        <v>#REF!</v>
      </c>
      <c r="U191" s="184"/>
      <c r="V191" s="94">
        <f>IF(C191="",NA(),MATCH($B191&amp;$C191,'[2]Smelter Look-up'!$J:$J,0))</f>
        <v>484</v>
      </c>
      <c r="X191" s="58">
        <f t="shared" si="14"/>
        <v>0</v>
      </c>
      <c r="AB191" s="95" t="str">
        <f t="shared" si="17"/>
        <v>TinSmelter not listed</v>
      </c>
    </row>
    <row r="192" spans="1:28" s="58" customFormat="1" ht="60">
      <c r="A192" s="232" t="s">
        <v>1707</v>
      </c>
      <c r="B192" s="224" t="s">
        <v>255</v>
      </c>
      <c r="C192" s="225" t="s">
        <v>1191</v>
      </c>
      <c r="D192" s="226" t="s">
        <v>1706</v>
      </c>
      <c r="E192" s="224" t="s">
        <v>678</v>
      </c>
      <c r="F192" s="224" t="s">
        <v>1707</v>
      </c>
      <c r="G192" s="224" t="s">
        <v>271</v>
      </c>
      <c r="H192" s="227" t="s">
        <v>2455</v>
      </c>
      <c r="I192" s="228" t="s">
        <v>2447</v>
      </c>
      <c r="J192" s="228" t="s">
        <v>962</v>
      </c>
      <c r="K192" s="229" t="s">
        <v>2456</v>
      </c>
      <c r="L192" s="229" t="s">
        <v>2457</v>
      </c>
      <c r="M192" s="229"/>
      <c r="N192" s="229" t="s">
        <v>1747</v>
      </c>
      <c r="O192" s="229" t="s">
        <v>2030</v>
      </c>
      <c r="P192" s="230" t="s">
        <v>239</v>
      </c>
      <c r="Q192" s="231"/>
      <c r="R192" s="224" t="s">
        <v>242</v>
      </c>
      <c r="S192" s="232" t="e">
        <f t="shared" ca="1" si="16"/>
        <v>#REF!</v>
      </c>
      <c r="T192" s="232" t="e">
        <f ca="1">IF(B192="","",IF(ISERROR(MATCH($J192,[2]SorP!$B$1:$B$6230,0)),"",INDIRECT("'SorP'!$A$"&amp;MATCH($J192,[2]SorP!$B$1:$B$6230,0))))</f>
        <v>#REF!</v>
      </c>
      <c r="U192" s="184"/>
      <c r="V192" s="94">
        <f>IF(C192="",NA(),MATCH($B192&amp;$C192,'[2]Smelter Look-up'!$J:$J,0))</f>
        <v>484</v>
      </c>
      <c r="X192" s="58">
        <f t="shared" si="14"/>
        <v>0</v>
      </c>
      <c r="AB192" s="95" t="str">
        <f t="shared" si="17"/>
        <v>TinSmelter not listed</v>
      </c>
    </row>
    <row r="193" spans="1:28" s="58" customFormat="1" ht="38.25">
      <c r="A193" s="232" t="s">
        <v>2458</v>
      </c>
      <c r="B193" s="224" t="s">
        <v>255</v>
      </c>
      <c r="C193" s="225" t="s">
        <v>1191</v>
      </c>
      <c r="D193" s="226" t="s">
        <v>2459</v>
      </c>
      <c r="E193" s="224" t="s">
        <v>391</v>
      </c>
      <c r="F193" s="224" t="s">
        <v>2458</v>
      </c>
      <c r="G193" s="224" t="s">
        <v>271</v>
      </c>
      <c r="H193" s="227" t="s">
        <v>2460</v>
      </c>
      <c r="I193" s="228" t="s">
        <v>884</v>
      </c>
      <c r="J193" s="228" t="s">
        <v>842</v>
      </c>
      <c r="K193" s="229" t="s">
        <v>2461</v>
      </c>
      <c r="L193" s="229" t="s">
        <v>2462</v>
      </c>
      <c r="M193" s="229"/>
      <c r="N193" s="229" t="s">
        <v>1753</v>
      </c>
      <c r="O193" s="229" t="s">
        <v>1929</v>
      </c>
      <c r="P193" s="230" t="s">
        <v>239</v>
      </c>
      <c r="Q193" s="231"/>
      <c r="R193" s="224" t="s">
        <v>242</v>
      </c>
      <c r="S193" s="232" t="e">
        <f t="shared" ca="1" si="16"/>
        <v>#REF!</v>
      </c>
      <c r="T193" s="232" t="e">
        <f ca="1">IF(B193="","",IF(ISERROR(MATCH($J193,[2]SorP!$B$1:$B$6230,0)),"",INDIRECT("'SorP'!$A$"&amp;MATCH($J193,[2]SorP!$B$1:$B$6230,0))))</f>
        <v>#REF!</v>
      </c>
      <c r="U193" s="184"/>
      <c r="V193" s="94">
        <f>IF(C193="",NA(),MATCH($B193&amp;$C193,'[2]Smelter Look-up'!$J:$J,0))</f>
        <v>484</v>
      </c>
      <c r="X193" s="58">
        <f t="shared" si="14"/>
        <v>0</v>
      </c>
      <c r="AB193" s="95" t="str">
        <f t="shared" si="17"/>
        <v>TinSmelter not listed</v>
      </c>
    </row>
    <row r="194" spans="1:28" s="58" customFormat="1" ht="60">
      <c r="A194" s="232" t="s">
        <v>982</v>
      </c>
      <c r="B194" s="224" t="s">
        <v>255</v>
      </c>
      <c r="C194" s="225" t="s">
        <v>983</v>
      </c>
      <c r="D194" s="226"/>
      <c r="E194" s="224" t="s">
        <v>310</v>
      </c>
      <c r="F194" s="224" t="s">
        <v>982</v>
      </c>
      <c r="G194" s="224" t="s">
        <v>271</v>
      </c>
      <c r="H194" s="227" t="s">
        <v>2463</v>
      </c>
      <c r="I194" s="228" t="s">
        <v>984</v>
      </c>
      <c r="J194" s="228" t="s">
        <v>570</v>
      </c>
      <c r="K194" s="229" t="s">
        <v>2464</v>
      </c>
      <c r="L194" s="229" t="s">
        <v>2465</v>
      </c>
      <c r="M194" s="229" t="s">
        <v>2466</v>
      </c>
      <c r="N194" s="229" t="s">
        <v>1753</v>
      </c>
      <c r="O194" s="229" t="s">
        <v>1754</v>
      </c>
      <c r="P194" s="230" t="s">
        <v>239</v>
      </c>
      <c r="Q194" s="231"/>
      <c r="R194" s="224" t="s">
        <v>983</v>
      </c>
      <c r="S194" s="232" t="e">
        <f t="shared" ca="1" si="16"/>
        <v>#REF!</v>
      </c>
      <c r="T194" s="232" t="e">
        <f ca="1">IF(B194="","",IF(ISERROR(MATCH($J194,[2]SorP!$B$1:$B$6230,0)),"",INDIRECT("'SorP'!$A$"&amp;MATCH($J194,[2]SorP!$B$1:$B$6230,0))))</f>
        <v>#REF!</v>
      </c>
      <c r="U194" s="184"/>
      <c r="V194" s="94">
        <f>IF(C194="",NA(),MATCH($B194&amp;$C194,'[2]Smelter Look-up'!$J:$J,0))</f>
        <v>453</v>
      </c>
      <c r="X194" s="58">
        <f t="shared" si="14"/>
        <v>0</v>
      </c>
      <c r="AB194" s="95" t="str">
        <f t="shared" si="17"/>
        <v>TinSoft Metais Ltda.</v>
      </c>
    </row>
    <row r="195" spans="1:28" s="58" customFormat="1" ht="89.25">
      <c r="A195" s="232" t="s">
        <v>988</v>
      </c>
      <c r="B195" s="224" t="s">
        <v>255</v>
      </c>
      <c r="C195" s="225" t="s">
        <v>989</v>
      </c>
      <c r="D195" s="226"/>
      <c r="E195" s="224" t="s">
        <v>851</v>
      </c>
      <c r="F195" s="224" t="s">
        <v>988</v>
      </c>
      <c r="G195" s="224" t="s">
        <v>271</v>
      </c>
      <c r="H195" s="227" t="s">
        <v>2467</v>
      </c>
      <c r="I195" s="228" t="s">
        <v>990</v>
      </c>
      <c r="J195" s="228" t="s">
        <v>991</v>
      </c>
      <c r="K195" s="229" t="s">
        <v>2468</v>
      </c>
      <c r="L195" s="229" t="s">
        <v>2469</v>
      </c>
      <c r="M195" s="229" t="s">
        <v>1752</v>
      </c>
      <c r="N195" s="229" t="s">
        <v>1747</v>
      </c>
      <c r="O195" s="229" t="s">
        <v>2470</v>
      </c>
      <c r="P195" s="230" t="s">
        <v>239</v>
      </c>
      <c r="Q195" s="231"/>
      <c r="R195" s="224" t="s">
        <v>989</v>
      </c>
      <c r="S195" s="232" t="e">
        <f t="shared" ca="1" si="16"/>
        <v>#REF!</v>
      </c>
      <c r="T195" s="232" t="e">
        <f ca="1">IF(B195="","",IF(ISERROR(MATCH($J195,[2]SorP!$B$1:$B$6230,0)),"",INDIRECT("'SorP'!$A$"&amp;MATCH($J195,[2]SorP!$B$1:$B$6230,0))))</f>
        <v>#REF!</v>
      </c>
      <c r="U195" s="184"/>
      <c r="V195" s="94">
        <f>IF(C195="",NA(),MATCH($B195&amp;$C195,'[2]Smelter Look-up'!$J:$J,0))</f>
        <v>455</v>
      </c>
      <c r="X195" s="58">
        <f t="shared" si="14"/>
        <v>0</v>
      </c>
      <c r="AB195" s="95" t="str">
        <f t="shared" si="17"/>
        <v>TinThai Nguyen Mining and Metallurgy Co., Ltd.</v>
      </c>
    </row>
    <row r="196" spans="1:28" s="58" customFormat="1" ht="75">
      <c r="A196" s="232" t="s">
        <v>992</v>
      </c>
      <c r="B196" s="224" t="s">
        <v>255</v>
      </c>
      <c r="C196" s="225" t="s">
        <v>993</v>
      </c>
      <c r="D196" s="226"/>
      <c r="E196" s="224" t="s">
        <v>813</v>
      </c>
      <c r="F196" s="224" t="s">
        <v>992</v>
      </c>
      <c r="G196" s="224" t="s">
        <v>271</v>
      </c>
      <c r="H196" s="227" t="s">
        <v>2471</v>
      </c>
      <c r="I196" s="228" t="s">
        <v>994</v>
      </c>
      <c r="J196" s="228" t="s">
        <v>995</v>
      </c>
      <c r="K196" s="229" t="s">
        <v>2472</v>
      </c>
      <c r="L196" s="229" t="s">
        <v>2473</v>
      </c>
      <c r="M196" s="229" t="s">
        <v>2374</v>
      </c>
      <c r="N196" s="229" t="s">
        <v>2474</v>
      </c>
      <c r="O196" s="229" t="s">
        <v>2475</v>
      </c>
      <c r="P196" s="230" t="s">
        <v>239</v>
      </c>
      <c r="Q196" s="231"/>
      <c r="R196" s="224" t="s">
        <v>993</v>
      </c>
      <c r="S196" s="232" t="e">
        <f t="shared" ca="1" si="16"/>
        <v>#REF!</v>
      </c>
      <c r="T196" s="232" t="e">
        <f ca="1">IF(B196="","",IF(ISERROR(MATCH($J196,[2]SorP!$B$1:$B$6230,0)),"",INDIRECT("'SorP'!$A$"&amp;MATCH($J196,[2]SorP!$B$1:$B$6230,0))))</f>
        <v>#REF!</v>
      </c>
      <c r="U196" s="184"/>
      <c r="V196" s="94">
        <f>IF(C196="",NA(),MATCH($B196&amp;$C196,'[2]Smelter Look-up'!$J:$J,0))</f>
        <v>458</v>
      </c>
      <c r="X196" s="58">
        <f t="shared" si="14"/>
        <v>0</v>
      </c>
      <c r="AB196" s="95" t="str">
        <f t="shared" si="17"/>
        <v>TinThaisarco</v>
      </c>
    </row>
    <row r="197" spans="1:28" s="58" customFormat="1" ht="51">
      <c r="A197" s="232" t="s">
        <v>996</v>
      </c>
      <c r="B197" s="224" t="s">
        <v>255</v>
      </c>
      <c r="C197" s="225" t="s">
        <v>997</v>
      </c>
      <c r="D197" s="226"/>
      <c r="E197" s="224" t="s">
        <v>276</v>
      </c>
      <c r="F197" s="224" t="s">
        <v>996</v>
      </c>
      <c r="G197" s="224" t="s">
        <v>271</v>
      </c>
      <c r="H197" s="227" t="s">
        <v>2476</v>
      </c>
      <c r="I197" s="228" t="s">
        <v>998</v>
      </c>
      <c r="J197" s="228" t="s">
        <v>278</v>
      </c>
      <c r="K197" s="229" t="s">
        <v>2477</v>
      </c>
      <c r="L197" s="229" t="s">
        <v>2478</v>
      </c>
      <c r="M197" s="229" t="s">
        <v>2479</v>
      </c>
      <c r="N197" s="229" t="s">
        <v>1753</v>
      </c>
      <c r="O197" s="229" t="s">
        <v>1754</v>
      </c>
      <c r="P197" s="230" t="s">
        <v>239</v>
      </c>
      <c r="Q197" s="231"/>
      <c r="R197" s="224" t="s">
        <v>997</v>
      </c>
      <c r="S197" s="232" t="e">
        <f t="shared" ref="S197" ca="1" si="18">IF(B197="","",IF(ISERROR(MATCH($E197,CL,0)),"Unknown",INDIRECT("'C'!$A$"&amp;MATCH($E197,CL,0)+1)))</f>
        <v>#REF!</v>
      </c>
      <c r="T197" s="232" t="e">
        <f ca="1">IF(B197="","",IF(ISERROR(MATCH($J197,[2]SorP!$B$1:$B$6230,0)),"",INDIRECT("'SorP'!$A$"&amp;MATCH($J197,[2]SorP!$B$1:$B$6230,0))))</f>
        <v>#REF!</v>
      </c>
      <c r="U197" s="184"/>
      <c r="V197" s="94">
        <f>IF(C197="",NA(),MATCH($B197&amp;$C197,'[2]Smelter Look-up'!$J:$J,0))</f>
        <v>461</v>
      </c>
      <c r="X197" s="58">
        <f t="shared" ref="X197:X260" si="19">IF(AND(C197="Smelter not listed",OR(LEN(D197)=0,LEN(E197)=0)),1,0)</f>
        <v>0</v>
      </c>
      <c r="AB197" s="95" t="str">
        <f t="shared" si="17"/>
        <v>TinTin Technology &amp; Refining</v>
      </c>
    </row>
    <row r="198" spans="1:28" s="58" customFormat="1" ht="76.5">
      <c r="A198" s="232" t="s">
        <v>1003</v>
      </c>
      <c r="B198" s="224" t="s">
        <v>255</v>
      </c>
      <c r="C198" s="225" t="s">
        <v>1004</v>
      </c>
      <c r="D198" s="226"/>
      <c r="E198" s="224" t="s">
        <v>310</v>
      </c>
      <c r="F198" s="224" t="s">
        <v>1003</v>
      </c>
      <c r="G198" s="224" t="s">
        <v>271</v>
      </c>
      <c r="H198" s="227" t="s">
        <v>2480</v>
      </c>
      <c r="I198" s="228" t="s">
        <v>877</v>
      </c>
      <c r="J198" s="228" t="s">
        <v>878</v>
      </c>
      <c r="K198" s="229" t="s">
        <v>2481</v>
      </c>
      <c r="L198" s="229" t="s">
        <v>2482</v>
      </c>
      <c r="M198" s="229" t="s">
        <v>2483</v>
      </c>
      <c r="N198" s="229" t="s">
        <v>2484</v>
      </c>
      <c r="O198" s="229" t="s">
        <v>2485</v>
      </c>
      <c r="P198" s="230" t="s">
        <v>239</v>
      </c>
      <c r="Q198" s="231"/>
      <c r="R198" s="224" t="s">
        <v>1004</v>
      </c>
      <c r="S198" s="232" t="e">
        <f t="shared" ref="S198:S229" ca="1" si="20">IF(B198="","",IF(ISERROR(MATCH($E198,CL,0)),"Unknown",INDIRECT("'C'!$A$"&amp;MATCH($E198,CL,0)+1)))</f>
        <v>#REF!</v>
      </c>
      <c r="T198" s="232" t="e">
        <f ca="1">IF(B198="","",IF(ISERROR(MATCH($J198,[2]SorP!$B$1:$B$6230,0)),"",INDIRECT("'SorP'!$A$"&amp;MATCH($J198,[2]SorP!$B$1:$B$6230,0))))</f>
        <v>#REF!</v>
      </c>
      <c r="U198" s="184"/>
      <c r="V198" s="94">
        <f>IF(C198="",NA(),MATCH($B198&amp;$C198,'[2]Smelter Look-up'!$J:$J,0))</f>
        <v>465</v>
      </c>
      <c r="X198" s="58">
        <f t="shared" si="19"/>
        <v>0</v>
      </c>
      <c r="AB198" s="95" t="str">
        <f t="shared" si="17"/>
        <v>TinWhite Solder Metalurgia e Mineracao Ltda.</v>
      </c>
    </row>
    <row r="199" spans="1:28" s="58" customFormat="1" ht="102">
      <c r="A199" s="232" t="s">
        <v>1005</v>
      </c>
      <c r="B199" s="224" t="s">
        <v>255</v>
      </c>
      <c r="C199" s="225" t="s">
        <v>1006</v>
      </c>
      <c r="D199" s="226"/>
      <c r="E199" s="224" t="s">
        <v>391</v>
      </c>
      <c r="F199" s="224" t="s">
        <v>1005</v>
      </c>
      <c r="G199" s="224" t="s">
        <v>271</v>
      </c>
      <c r="H199" s="227" t="s">
        <v>2486</v>
      </c>
      <c r="I199" s="228" t="s">
        <v>884</v>
      </c>
      <c r="J199" s="228" t="s">
        <v>842</v>
      </c>
      <c r="K199" s="229" t="s">
        <v>2487</v>
      </c>
      <c r="L199" s="229" t="s">
        <v>2488</v>
      </c>
      <c r="M199" s="229" t="s">
        <v>1752</v>
      </c>
      <c r="N199" s="229" t="s">
        <v>2489</v>
      </c>
      <c r="O199" s="229" t="s">
        <v>2313</v>
      </c>
      <c r="P199" s="230" t="s">
        <v>239</v>
      </c>
      <c r="Q199" s="231"/>
      <c r="R199" s="224" t="s">
        <v>1006</v>
      </c>
      <c r="S199" s="232" t="e">
        <f t="shared" ca="1" si="20"/>
        <v>#REF!</v>
      </c>
      <c r="T199" s="232" t="e">
        <f ca="1">IF(B199="","",IF(ISERROR(MATCH($J199,[2]SorP!$B$1:$B$6230,0)),"",INDIRECT("'SorP'!$A$"&amp;MATCH($J199,[2]SorP!$B$1:$B$6230,0))))</f>
        <v>#REF!</v>
      </c>
      <c r="U199" s="184"/>
      <c r="V199" s="94">
        <f>IF(C199="",NA(),MATCH($B199&amp;$C199,'[2]Smelter Look-up'!$J:$J,0))</f>
        <v>473</v>
      </c>
      <c r="X199" s="58">
        <f t="shared" si="19"/>
        <v>0</v>
      </c>
      <c r="AB199" s="95" t="str">
        <f t="shared" si="17"/>
        <v>TinYunnan Chengfeng Non-ferrous Metals Co., Ltd.</v>
      </c>
    </row>
    <row r="200" spans="1:28" s="58" customFormat="1" ht="63.75">
      <c r="A200" s="232" t="s">
        <v>1007</v>
      </c>
      <c r="B200" s="224" t="s">
        <v>255</v>
      </c>
      <c r="C200" s="225" t="s">
        <v>1008</v>
      </c>
      <c r="D200" s="226"/>
      <c r="E200" s="224" t="s">
        <v>391</v>
      </c>
      <c r="F200" s="224" t="s">
        <v>1007</v>
      </c>
      <c r="G200" s="224" t="s">
        <v>271</v>
      </c>
      <c r="H200" s="227" t="s">
        <v>2490</v>
      </c>
      <c r="I200" s="228" t="s">
        <v>884</v>
      </c>
      <c r="J200" s="228" t="s">
        <v>842</v>
      </c>
      <c r="K200" s="229" t="s">
        <v>2491</v>
      </c>
      <c r="L200" s="229" t="s">
        <v>2492</v>
      </c>
      <c r="M200" s="229" t="s">
        <v>1752</v>
      </c>
      <c r="N200" s="229" t="s">
        <v>2493</v>
      </c>
      <c r="O200" s="229" t="s">
        <v>2494</v>
      </c>
      <c r="P200" s="230" t="s">
        <v>239</v>
      </c>
      <c r="Q200" s="231"/>
      <c r="R200" s="224" t="s">
        <v>1008</v>
      </c>
      <c r="S200" s="232" t="e">
        <f t="shared" ca="1" si="20"/>
        <v>#REF!</v>
      </c>
      <c r="T200" s="232" t="e">
        <f ca="1">IF(B200="","",IF(ISERROR(MATCH($J200,[2]SorP!$B$1:$B$6230,0)),"",INDIRECT("'SorP'!$A$"&amp;MATCH($J200,[2]SorP!$B$1:$B$6230,0))))</f>
        <v>#REF!</v>
      </c>
      <c r="U200" s="184"/>
      <c r="V200" s="94">
        <f>IF(C200="",NA(),MATCH($B200&amp;$C200,'[2]Smelter Look-up'!$J:$J,0))</f>
        <v>477</v>
      </c>
      <c r="X200" s="58">
        <f t="shared" si="19"/>
        <v>0</v>
      </c>
      <c r="AB200" s="95" t="str">
        <f t="shared" si="17"/>
        <v>TinYunnan Tin Company Limited</v>
      </c>
    </row>
    <row r="201" spans="1:28" s="58" customFormat="1" ht="102">
      <c r="A201" s="232" t="s">
        <v>1009</v>
      </c>
      <c r="B201" s="224" t="s">
        <v>255</v>
      </c>
      <c r="C201" s="225" t="s">
        <v>1010</v>
      </c>
      <c r="D201" s="226"/>
      <c r="E201" s="224" t="s">
        <v>391</v>
      </c>
      <c r="F201" s="224" t="s">
        <v>1009</v>
      </c>
      <c r="G201" s="224" t="s">
        <v>271</v>
      </c>
      <c r="H201" s="227" t="s">
        <v>2495</v>
      </c>
      <c r="I201" s="228" t="s">
        <v>884</v>
      </c>
      <c r="J201" s="228" t="s">
        <v>842</v>
      </c>
      <c r="K201" s="229" t="s">
        <v>2496</v>
      </c>
      <c r="L201" s="229" t="s">
        <v>2497</v>
      </c>
      <c r="M201" s="229" t="s">
        <v>1752</v>
      </c>
      <c r="N201" s="229" t="s">
        <v>1753</v>
      </c>
      <c r="O201" s="229" t="s">
        <v>1925</v>
      </c>
      <c r="P201" s="230" t="s">
        <v>239</v>
      </c>
      <c r="Q201" s="231"/>
      <c r="R201" s="224" t="s">
        <v>1010</v>
      </c>
      <c r="S201" s="232" t="e">
        <f t="shared" ca="1" si="20"/>
        <v>#REF!</v>
      </c>
      <c r="T201" s="232" t="e">
        <f ca="1">IF(B201="","",IF(ISERROR(MATCH($J201,[2]SorP!$B$1:$B$6230,0)),"",INDIRECT("'SorP'!$A$"&amp;MATCH($J201,[2]SorP!$B$1:$B$6230,0))))</f>
        <v>#REF!</v>
      </c>
      <c r="U201" s="184"/>
      <c r="V201" s="94">
        <f>IF(C201="",NA(),MATCH($B201&amp;$C201,'[2]Smelter Look-up'!$J:$J,0))</f>
        <v>481</v>
      </c>
      <c r="X201" s="58">
        <f t="shared" si="19"/>
        <v>0</v>
      </c>
      <c r="AB201" s="95" t="str">
        <f t="shared" si="17"/>
        <v>TinYunnan Yunfan Non-ferrous Metals Co., Ltd.</v>
      </c>
    </row>
    <row r="202" spans="1:28" s="58" customFormat="1" ht="38.25">
      <c r="A202" s="232" t="s">
        <v>1406</v>
      </c>
      <c r="B202" s="224" t="s">
        <v>256</v>
      </c>
      <c r="C202" s="225" t="s">
        <v>1405</v>
      </c>
      <c r="D202" s="226"/>
      <c r="E202" s="224" t="s">
        <v>290</v>
      </c>
      <c r="F202" s="224" t="s">
        <v>1406</v>
      </c>
      <c r="G202" s="224" t="s">
        <v>271</v>
      </c>
      <c r="H202" s="227" t="s">
        <v>2498</v>
      </c>
      <c r="I202" s="228" t="s">
        <v>1407</v>
      </c>
      <c r="J202" s="228" t="s">
        <v>1408</v>
      </c>
      <c r="K202" s="229" t="s">
        <v>2499</v>
      </c>
      <c r="L202" s="229" t="s">
        <v>2500</v>
      </c>
      <c r="M202" s="229" t="s">
        <v>2501</v>
      </c>
      <c r="N202" s="229" t="s">
        <v>1753</v>
      </c>
      <c r="O202" s="229" t="s">
        <v>2502</v>
      </c>
      <c r="P202" s="230" t="s">
        <v>239</v>
      </c>
      <c r="Q202" s="231"/>
      <c r="R202" s="224" t="s">
        <v>1405</v>
      </c>
      <c r="S202" s="232" t="e">
        <f t="shared" ca="1" si="20"/>
        <v>#REF!</v>
      </c>
      <c r="T202" s="232" t="e">
        <f ca="1">IF(B202="","",IF(ISERROR(MATCH($J202,[2]SorP!$B$1:$B$6230,0)),"",INDIRECT("'SorP'!$A$"&amp;MATCH($J202,[2]SorP!$B$1:$B$6230,0))))</f>
        <v>#REF!</v>
      </c>
      <c r="U202" s="184"/>
      <c r="V202" s="94">
        <f>IF(C202="",NA(),MATCH($B202&amp;$C202,'[2]Smelter Look-up'!$J:$J,0))</f>
        <v>486</v>
      </c>
      <c r="X202" s="58">
        <f t="shared" si="19"/>
        <v>0</v>
      </c>
      <c r="AB202" s="95" t="str">
        <f t="shared" si="17"/>
        <v>TungstenA.L.M.T. Corp.</v>
      </c>
    </row>
    <row r="203" spans="1:28" s="58" customFormat="1" ht="51">
      <c r="A203" s="232" t="s">
        <v>1411</v>
      </c>
      <c r="B203" s="224" t="s">
        <v>256</v>
      </c>
      <c r="C203" s="225" t="s">
        <v>1410</v>
      </c>
      <c r="D203" s="226"/>
      <c r="E203" s="224" t="s">
        <v>310</v>
      </c>
      <c r="F203" s="224" t="s">
        <v>1411</v>
      </c>
      <c r="G203" s="224" t="s">
        <v>271</v>
      </c>
      <c r="H203" s="227" t="s">
        <v>2503</v>
      </c>
      <c r="I203" s="228" t="s">
        <v>1412</v>
      </c>
      <c r="J203" s="228" t="s">
        <v>570</v>
      </c>
      <c r="K203" s="229" t="s">
        <v>2504</v>
      </c>
      <c r="L203" s="229" t="s">
        <v>2505</v>
      </c>
      <c r="M203" s="229" t="s">
        <v>2506</v>
      </c>
      <c r="N203" s="229" t="s">
        <v>1747</v>
      </c>
      <c r="O203" s="229" t="s">
        <v>1929</v>
      </c>
      <c r="P203" s="230" t="s">
        <v>239</v>
      </c>
      <c r="Q203" s="231"/>
      <c r="R203" s="224" t="s">
        <v>1410</v>
      </c>
      <c r="S203" s="232" t="e">
        <f t="shared" ca="1" si="20"/>
        <v>#REF!</v>
      </c>
      <c r="T203" s="232" t="e">
        <f ca="1">IF(B203="","",IF(ISERROR(MATCH($J203,[2]SorP!$B$1:$B$6230,0)),"",INDIRECT("'SorP'!$A$"&amp;MATCH($J203,[2]SorP!$B$1:$B$6230,0))))</f>
        <v>#REF!</v>
      </c>
      <c r="U203" s="184"/>
      <c r="V203" s="94">
        <f>IF(C203="",NA(),MATCH($B203&amp;$C203,'[2]Smelter Look-up'!$J:$J,0))</f>
        <v>488</v>
      </c>
      <c r="X203" s="58">
        <f t="shared" si="19"/>
        <v>0</v>
      </c>
      <c r="AB203" s="95" t="str">
        <f t="shared" si="17"/>
        <v>TungstenACL Metais Eireli</v>
      </c>
    </row>
    <row r="204" spans="1:28" s="58" customFormat="1" ht="102">
      <c r="A204" s="232" t="s">
        <v>1419</v>
      </c>
      <c r="B204" s="224" t="s">
        <v>256</v>
      </c>
      <c r="C204" s="225" t="s">
        <v>1418</v>
      </c>
      <c r="D204" s="226"/>
      <c r="E204" s="224" t="s">
        <v>851</v>
      </c>
      <c r="F204" s="224" t="s">
        <v>1419</v>
      </c>
      <c r="G204" s="224" t="s">
        <v>271</v>
      </c>
      <c r="H204" s="227" t="s">
        <v>2507</v>
      </c>
      <c r="I204" s="228" t="s">
        <v>1420</v>
      </c>
      <c r="J204" s="228" t="s">
        <v>1421</v>
      </c>
      <c r="K204" s="229" t="s">
        <v>2508</v>
      </c>
      <c r="L204" s="229" t="s">
        <v>2509</v>
      </c>
      <c r="M204" s="229" t="s">
        <v>1752</v>
      </c>
      <c r="N204" s="229" t="s">
        <v>2510</v>
      </c>
      <c r="O204" s="229" t="s">
        <v>2511</v>
      </c>
      <c r="P204" s="230" t="s">
        <v>239</v>
      </c>
      <c r="Q204" s="231"/>
      <c r="R204" s="224" t="s">
        <v>1418</v>
      </c>
      <c r="S204" s="232" t="e">
        <f t="shared" ca="1" si="20"/>
        <v>#REF!</v>
      </c>
      <c r="T204" s="232" t="e">
        <f ca="1">IF(B204="","",IF(ISERROR(MATCH($J204,[2]SorP!$B$1:$B$6230,0)),"",INDIRECT("'SorP'!$A$"&amp;MATCH($J204,[2]SorP!$B$1:$B$6230,0))))</f>
        <v>#REF!</v>
      </c>
      <c r="U204" s="184"/>
      <c r="V204" s="94">
        <f>IF(C204="",NA(),MATCH($B204&amp;$C204,'[2]Smelter Look-up'!$J:$J,0))</f>
        <v>493</v>
      </c>
      <c r="X204" s="58">
        <f t="shared" si="19"/>
        <v>0</v>
      </c>
      <c r="AB204" s="95" t="str">
        <f t="shared" si="17"/>
        <v>TungstenAsia Tungsten Products Vietnam Ltd.</v>
      </c>
    </row>
    <row r="205" spans="1:28" s="58" customFormat="1" ht="114.75">
      <c r="A205" s="232" t="s">
        <v>1432</v>
      </c>
      <c r="B205" s="224" t="s">
        <v>256</v>
      </c>
      <c r="C205" s="225" t="s">
        <v>1431</v>
      </c>
      <c r="D205" s="226"/>
      <c r="E205" s="224" t="s">
        <v>391</v>
      </c>
      <c r="F205" s="224" t="s">
        <v>1432</v>
      </c>
      <c r="G205" s="224" t="s">
        <v>271</v>
      </c>
      <c r="H205" s="227" t="s">
        <v>2512</v>
      </c>
      <c r="I205" s="228" t="s">
        <v>471</v>
      </c>
      <c r="J205" s="228" t="s">
        <v>468</v>
      </c>
      <c r="K205" s="229" t="s">
        <v>2513</v>
      </c>
      <c r="L205" s="229" t="s">
        <v>2514</v>
      </c>
      <c r="M205" s="229" t="s">
        <v>2515</v>
      </c>
      <c r="N205" s="229" t="s">
        <v>2516</v>
      </c>
      <c r="O205" s="229" t="s">
        <v>2416</v>
      </c>
      <c r="P205" s="230" t="s">
        <v>239</v>
      </c>
      <c r="Q205" s="231"/>
      <c r="R205" s="224" t="s">
        <v>1431</v>
      </c>
      <c r="S205" s="232" t="e">
        <f t="shared" ca="1" si="20"/>
        <v>#REF!</v>
      </c>
      <c r="T205" s="232" t="e">
        <f ca="1">IF(B205="","",IF(ISERROR(MATCH($J205,[2]SorP!$B$1:$B$6230,0)),"",INDIRECT("'SorP'!$A$"&amp;MATCH($J205,[2]SorP!$B$1:$B$6230,0))))</f>
        <v>#REF!</v>
      </c>
      <c r="U205" s="184"/>
      <c r="V205" s="94">
        <f>IF(C205="",NA(),MATCH($B205&amp;$C205,'[2]Smelter Look-up'!$J:$J,0))</f>
        <v>497</v>
      </c>
      <c r="X205" s="58">
        <f t="shared" si="19"/>
        <v>0</v>
      </c>
      <c r="AB205" s="95" t="str">
        <f t="shared" si="17"/>
        <v>TungstenChenzhou Diamond Tungsten Products Co., Ltd.</v>
      </c>
    </row>
    <row r="206" spans="1:28" s="58" customFormat="1" ht="102">
      <c r="A206" s="232" t="s">
        <v>1440</v>
      </c>
      <c r="B206" s="224" t="s">
        <v>256</v>
      </c>
      <c r="C206" s="225" t="s">
        <v>1439</v>
      </c>
      <c r="D206" s="226"/>
      <c r="E206" s="224" t="s">
        <v>391</v>
      </c>
      <c r="F206" s="224" t="s">
        <v>1440</v>
      </c>
      <c r="G206" s="224" t="s">
        <v>271</v>
      </c>
      <c r="H206" s="227" t="s">
        <v>2517</v>
      </c>
      <c r="I206" s="228" t="s">
        <v>901</v>
      </c>
      <c r="J206" s="228" t="s">
        <v>495</v>
      </c>
      <c r="K206" s="229" t="s">
        <v>2518</v>
      </c>
      <c r="L206" s="229" t="s">
        <v>2519</v>
      </c>
      <c r="M206" s="229" t="s">
        <v>2520</v>
      </c>
      <c r="N206" s="229" t="s">
        <v>2521</v>
      </c>
      <c r="O206" s="229" t="s">
        <v>2522</v>
      </c>
      <c r="P206" s="230" t="s">
        <v>239</v>
      </c>
      <c r="Q206" s="231"/>
      <c r="R206" s="224" t="s">
        <v>1439</v>
      </c>
      <c r="S206" s="232" t="e">
        <f t="shared" ca="1" si="20"/>
        <v>#REF!</v>
      </c>
      <c r="T206" s="232" t="e">
        <f ca="1">IF(B206="","",IF(ISERROR(MATCH($J206,[2]SorP!$B$1:$B$6230,0)),"",INDIRECT("'SorP'!$A$"&amp;MATCH($J206,[2]SorP!$B$1:$B$6230,0))))</f>
        <v>#REF!</v>
      </c>
      <c r="U206" s="184"/>
      <c r="V206" s="94">
        <f>IF(C206="",NA(),MATCH($B206&amp;$C206,'[2]Smelter Look-up'!$J:$J,0))</f>
        <v>501</v>
      </c>
      <c r="X206" s="58">
        <f t="shared" si="19"/>
        <v>0</v>
      </c>
      <c r="AB206" s="95" t="str">
        <f t="shared" si="17"/>
        <v>TungstenChongyi Zhangyuan Tungsten Co., Ltd.</v>
      </c>
    </row>
    <row r="207" spans="1:28" s="58" customFormat="1" ht="76.5">
      <c r="A207" s="232" t="s">
        <v>1450</v>
      </c>
      <c r="B207" s="224" t="s">
        <v>256</v>
      </c>
      <c r="C207" s="225" t="s">
        <v>1449</v>
      </c>
      <c r="D207" s="226"/>
      <c r="E207" s="224" t="s">
        <v>391</v>
      </c>
      <c r="F207" s="224" t="s">
        <v>1450</v>
      </c>
      <c r="G207" s="224" t="s">
        <v>271</v>
      </c>
      <c r="H207" s="227" t="s">
        <v>2523</v>
      </c>
      <c r="I207" s="228" t="s">
        <v>1451</v>
      </c>
      <c r="J207" s="228" t="s">
        <v>438</v>
      </c>
      <c r="K207" s="229" t="s">
        <v>2524</v>
      </c>
      <c r="L207" s="229" t="s">
        <v>2525</v>
      </c>
      <c r="M207" s="229" t="s">
        <v>1752</v>
      </c>
      <c r="N207" s="229" t="s">
        <v>1747</v>
      </c>
      <c r="O207" s="229" t="s">
        <v>2030</v>
      </c>
      <c r="P207" s="230"/>
      <c r="Q207" s="231"/>
      <c r="R207" s="224" t="s">
        <v>1449</v>
      </c>
      <c r="S207" s="232" t="e">
        <f t="shared" ca="1" si="20"/>
        <v>#REF!</v>
      </c>
      <c r="T207" s="232" t="e">
        <f ca="1">IF(B207="","",IF(ISERROR(MATCH($J207,[2]SorP!$B$1:$B$6230,0)),"",INDIRECT("'SorP'!$A$"&amp;MATCH($J207,[2]SorP!$B$1:$B$6230,0))))</f>
        <v>#REF!</v>
      </c>
      <c r="U207" s="184"/>
      <c r="V207" s="94">
        <f>IF(C207="",NA(),MATCH($B207&amp;$C207,'[2]Smelter Look-up'!$J:$J,0))</f>
        <v>505</v>
      </c>
      <c r="X207" s="58">
        <f t="shared" si="19"/>
        <v>0</v>
      </c>
      <c r="AB207" s="95" t="str">
        <f t="shared" si="17"/>
        <v>TungstenFujian Ganmin RareMetal Co., Ltd.</v>
      </c>
    </row>
    <row r="208" spans="1:28" s="58" customFormat="1" ht="76.5">
      <c r="A208" s="232" t="s">
        <v>1453</v>
      </c>
      <c r="B208" s="224" t="s">
        <v>256</v>
      </c>
      <c r="C208" s="225" t="s">
        <v>1452</v>
      </c>
      <c r="D208" s="226"/>
      <c r="E208" s="224" t="s">
        <v>391</v>
      </c>
      <c r="F208" s="224" t="s">
        <v>1453</v>
      </c>
      <c r="G208" s="224" t="s">
        <v>271</v>
      </c>
      <c r="H208" s="227" t="s">
        <v>2526</v>
      </c>
      <c r="I208" s="228" t="s">
        <v>1454</v>
      </c>
      <c r="J208" s="228" t="s">
        <v>438</v>
      </c>
      <c r="K208" s="229" t="s">
        <v>2527</v>
      </c>
      <c r="L208" s="229" t="s">
        <v>2528</v>
      </c>
      <c r="M208" s="229" t="s">
        <v>2529</v>
      </c>
      <c r="N208" s="229" t="s">
        <v>1753</v>
      </c>
      <c r="O208" s="229" t="s">
        <v>2416</v>
      </c>
      <c r="P208" s="230" t="s">
        <v>239</v>
      </c>
      <c r="Q208" s="231"/>
      <c r="R208" s="224" t="s">
        <v>1452</v>
      </c>
      <c r="S208" s="232" t="e">
        <f t="shared" ca="1" si="20"/>
        <v>#REF!</v>
      </c>
      <c r="T208" s="232" t="e">
        <f ca="1">IF(B208="","",IF(ISERROR(MATCH($J208,[2]SorP!$B$1:$B$6230,0)),"",INDIRECT("'SorP'!$A$"&amp;MATCH($J208,[2]SorP!$B$1:$B$6230,0))))</f>
        <v>#REF!</v>
      </c>
      <c r="U208" s="184"/>
      <c r="V208" s="94">
        <f>IF(C208="",NA(),MATCH($B208&amp;$C208,'[2]Smelter Look-up'!$J:$J,0))</f>
        <v>506</v>
      </c>
      <c r="X208" s="58">
        <f t="shared" si="19"/>
        <v>0</v>
      </c>
      <c r="AB208" s="95" t="str">
        <f t="shared" si="17"/>
        <v>TungstenFujian Jinxin Tungsten Co., Ltd.</v>
      </c>
    </row>
    <row r="209" spans="1:28" s="58" customFormat="1" ht="102">
      <c r="A209" s="232" t="s">
        <v>1456</v>
      </c>
      <c r="B209" s="224" t="s">
        <v>256</v>
      </c>
      <c r="C209" s="225" t="s">
        <v>1455</v>
      </c>
      <c r="D209" s="226"/>
      <c r="E209" s="224" t="s">
        <v>391</v>
      </c>
      <c r="F209" s="224" t="s">
        <v>1456</v>
      </c>
      <c r="G209" s="224" t="s">
        <v>271</v>
      </c>
      <c r="H209" s="227" t="s">
        <v>2530</v>
      </c>
      <c r="I209" s="228" t="s">
        <v>901</v>
      </c>
      <c r="J209" s="228" t="s">
        <v>495</v>
      </c>
      <c r="K209" s="229" t="s">
        <v>2531</v>
      </c>
      <c r="L209" s="229" t="s">
        <v>2532</v>
      </c>
      <c r="M209" s="229"/>
      <c r="N209" s="229" t="s">
        <v>1747</v>
      </c>
      <c r="O209" s="229" t="s">
        <v>2030</v>
      </c>
      <c r="P209" s="230" t="s">
        <v>239</v>
      </c>
      <c r="Q209" s="231"/>
      <c r="R209" s="224" t="s">
        <v>1455</v>
      </c>
      <c r="S209" s="232" t="e">
        <f t="shared" ca="1" si="20"/>
        <v>#REF!</v>
      </c>
      <c r="T209" s="232" t="e">
        <f ca="1">IF(B209="","",IF(ISERROR(MATCH($J209,[2]SorP!$B$1:$B$6230,0)),"",INDIRECT("'SorP'!$A$"&amp;MATCH($J209,[2]SorP!$B$1:$B$6230,0))))</f>
        <v>#REF!</v>
      </c>
      <c r="U209" s="184"/>
      <c r="V209" s="94">
        <f>IF(C209="",NA(),MATCH($B209&amp;$C209,'[2]Smelter Look-up'!$J:$J,0))</f>
        <v>507</v>
      </c>
      <c r="X209" s="58">
        <f t="shared" si="19"/>
        <v>0</v>
      </c>
      <c r="AB209" s="95" t="str">
        <f t="shared" si="17"/>
        <v>TungstenGanzhou Haichuang Tungsten Co., Ltd.</v>
      </c>
    </row>
    <row r="210" spans="1:28" s="58" customFormat="1" ht="114.75">
      <c r="A210" s="232" t="s">
        <v>1438</v>
      </c>
      <c r="B210" s="224" t="s">
        <v>256</v>
      </c>
      <c r="C210" s="225" t="s">
        <v>1437</v>
      </c>
      <c r="D210" s="226"/>
      <c r="E210" s="224" t="s">
        <v>391</v>
      </c>
      <c r="F210" s="224" t="s">
        <v>1438</v>
      </c>
      <c r="G210" s="224" t="s">
        <v>271</v>
      </c>
      <c r="H210" s="227" t="s">
        <v>2533</v>
      </c>
      <c r="I210" s="228" t="s">
        <v>901</v>
      </c>
      <c r="J210" s="228" t="s">
        <v>495</v>
      </c>
      <c r="K210" s="229" t="s">
        <v>2534</v>
      </c>
      <c r="L210" s="229" t="s">
        <v>2535</v>
      </c>
      <c r="M210" s="229" t="s">
        <v>2536</v>
      </c>
      <c r="N210" s="229" t="s">
        <v>2537</v>
      </c>
      <c r="O210" s="229" t="s">
        <v>2522</v>
      </c>
      <c r="P210" s="230" t="s">
        <v>239</v>
      </c>
      <c r="Q210" s="231"/>
      <c r="R210" s="224" t="s">
        <v>1437</v>
      </c>
      <c r="S210" s="232" t="e">
        <f t="shared" ca="1" si="20"/>
        <v>#REF!</v>
      </c>
      <c r="T210" s="232" t="e">
        <f ca="1">IF(B210="","",IF(ISERROR(MATCH($J210,[2]SorP!$B$1:$B$6230,0)),"",INDIRECT("'SorP'!$A$"&amp;MATCH($J210,[2]SorP!$B$1:$B$6230,0))))</f>
        <v>#REF!</v>
      </c>
      <c r="U210" s="184"/>
      <c r="V210" s="94">
        <f>IF(C210="",NA(),MATCH($B210&amp;$C210,'[2]Smelter Look-up'!$J:$J,0))</f>
        <v>508</v>
      </c>
      <c r="X210" s="58">
        <f t="shared" si="19"/>
        <v>0</v>
      </c>
      <c r="AB210" s="95" t="str">
        <f t="shared" si="17"/>
        <v>TungstenGanzhou Huaxing Tungsten Products Co., Ltd.</v>
      </c>
    </row>
    <row r="211" spans="1:28" s="58" customFormat="1" ht="102">
      <c r="A211" s="232" t="s">
        <v>1458</v>
      </c>
      <c r="B211" s="224" t="s">
        <v>256</v>
      </c>
      <c r="C211" s="225" t="s">
        <v>1457</v>
      </c>
      <c r="D211" s="226"/>
      <c r="E211" s="224" t="s">
        <v>391</v>
      </c>
      <c r="F211" s="224" t="s">
        <v>1458</v>
      </c>
      <c r="G211" s="224" t="s">
        <v>271</v>
      </c>
      <c r="H211" s="227" t="s">
        <v>2538</v>
      </c>
      <c r="I211" s="228" t="s">
        <v>901</v>
      </c>
      <c r="J211" s="228" t="s">
        <v>495</v>
      </c>
      <c r="K211" s="229" t="s">
        <v>2539</v>
      </c>
      <c r="L211" s="229" t="s">
        <v>2540</v>
      </c>
      <c r="M211" s="229" t="s">
        <v>2541</v>
      </c>
      <c r="N211" s="229" t="s">
        <v>1753</v>
      </c>
      <c r="O211" s="229" t="s">
        <v>2073</v>
      </c>
      <c r="P211" s="230" t="s">
        <v>239</v>
      </c>
      <c r="Q211" s="231"/>
      <c r="R211" s="224" t="s">
        <v>1457</v>
      </c>
      <c r="S211" s="232" t="e">
        <f t="shared" ca="1" si="20"/>
        <v>#REF!</v>
      </c>
      <c r="T211" s="232" t="e">
        <f ca="1">IF(B211="","",IF(ISERROR(MATCH($J211,[2]SorP!$B$1:$B$6230,0)),"",INDIRECT("'SorP'!$A$"&amp;MATCH($J211,[2]SorP!$B$1:$B$6230,0))))</f>
        <v>#REF!</v>
      </c>
      <c r="U211" s="184"/>
      <c r="V211" s="94">
        <f>IF(C211="",NA(),MATCH($B211&amp;$C211,'[2]Smelter Look-up'!$J:$J,0))</f>
        <v>509</v>
      </c>
      <c r="X211" s="58">
        <f t="shared" si="19"/>
        <v>0</v>
      </c>
      <c r="AB211" s="95" t="str">
        <f t="shared" si="17"/>
        <v>TungstenGanzhou Jiangwu Ferrotungsten Co., Ltd.</v>
      </c>
    </row>
    <row r="212" spans="1:28" s="58" customFormat="1" ht="89.25">
      <c r="A212" s="232" t="s">
        <v>1460</v>
      </c>
      <c r="B212" s="224" t="s">
        <v>256</v>
      </c>
      <c r="C212" s="225" t="s">
        <v>1459</v>
      </c>
      <c r="D212" s="226"/>
      <c r="E212" s="224" t="s">
        <v>391</v>
      </c>
      <c r="F212" s="224" t="s">
        <v>1460</v>
      </c>
      <c r="G212" s="224" t="s">
        <v>271</v>
      </c>
      <c r="H212" s="227" t="s">
        <v>2542</v>
      </c>
      <c r="I212" s="228" t="s">
        <v>901</v>
      </c>
      <c r="J212" s="228" t="s">
        <v>495</v>
      </c>
      <c r="K212" s="229" t="s">
        <v>2543</v>
      </c>
      <c r="L212" s="229" t="s">
        <v>2544</v>
      </c>
      <c r="M212" s="229" t="s">
        <v>1752</v>
      </c>
      <c r="N212" s="229" t="s">
        <v>2545</v>
      </c>
      <c r="O212" s="229" t="s">
        <v>2522</v>
      </c>
      <c r="P212" s="230" t="s">
        <v>239</v>
      </c>
      <c r="Q212" s="231"/>
      <c r="R212" s="224" t="s">
        <v>1459</v>
      </c>
      <c r="S212" s="232" t="e">
        <f t="shared" ca="1" si="20"/>
        <v>#REF!</v>
      </c>
      <c r="T212" s="232" t="e">
        <f ca="1">IF(B212="","",IF(ISERROR(MATCH($J212,[2]SorP!$B$1:$B$6230,0)),"",INDIRECT("'SorP'!$A$"&amp;MATCH($J212,[2]SorP!$B$1:$B$6230,0))))</f>
        <v>#REF!</v>
      </c>
      <c r="U212" s="184"/>
      <c r="V212" s="94">
        <f>IF(C212="",NA(),MATCH($B212&amp;$C212,'[2]Smelter Look-up'!$J:$J,0))</f>
        <v>510</v>
      </c>
      <c r="X212" s="58">
        <f t="shared" si="19"/>
        <v>0</v>
      </c>
      <c r="AB212" s="95" t="str">
        <f t="shared" si="17"/>
        <v>TungstenGanzhou Seadragon W &amp; Mo Co., Ltd.</v>
      </c>
    </row>
    <row r="213" spans="1:28" s="58" customFormat="1" ht="76.5">
      <c r="A213" s="232" t="s">
        <v>1464</v>
      </c>
      <c r="B213" s="224" t="s">
        <v>256</v>
      </c>
      <c r="C213" s="225" t="s">
        <v>1463</v>
      </c>
      <c r="D213" s="226"/>
      <c r="E213" s="224" t="s">
        <v>276</v>
      </c>
      <c r="F213" s="224" t="s">
        <v>1464</v>
      </c>
      <c r="G213" s="224" t="s">
        <v>271</v>
      </c>
      <c r="H213" s="227" t="s">
        <v>2546</v>
      </c>
      <c r="I213" s="228" t="s">
        <v>1465</v>
      </c>
      <c r="J213" s="228" t="s">
        <v>278</v>
      </c>
      <c r="K213" s="229" t="s">
        <v>2547</v>
      </c>
      <c r="L213" s="229" t="s">
        <v>2548</v>
      </c>
      <c r="M213" s="229" t="s">
        <v>1752</v>
      </c>
      <c r="N213" s="229" t="s">
        <v>1753</v>
      </c>
      <c r="O213" s="229" t="s">
        <v>2549</v>
      </c>
      <c r="P213" s="230" t="s">
        <v>239</v>
      </c>
      <c r="Q213" s="231"/>
      <c r="R213" s="224" t="s">
        <v>1463</v>
      </c>
      <c r="S213" s="232" t="e">
        <f t="shared" ca="1" si="20"/>
        <v>#REF!</v>
      </c>
      <c r="T213" s="232" t="e">
        <f ca="1">IF(B213="","",IF(ISERROR(MATCH($J213,[2]SorP!$B$1:$B$6230,0)),"",INDIRECT("'SorP'!$A$"&amp;MATCH($J213,[2]SorP!$B$1:$B$6230,0))))</f>
        <v>#REF!</v>
      </c>
      <c r="U213" s="184"/>
      <c r="V213" s="94">
        <f>IF(C213="",NA(),MATCH($B213&amp;$C213,'[2]Smelter Look-up'!$J:$J,0))</f>
        <v>512</v>
      </c>
      <c r="X213" s="58">
        <f t="shared" si="19"/>
        <v>0</v>
      </c>
      <c r="AB213" s="95" t="str">
        <f t="shared" si="17"/>
        <v>TungstenGlobal Tungsten &amp; Powders Corp.</v>
      </c>
    </row>
    <row r="214" spans="1:28" s="58" customFormat="1" ht="89.25">
      <c r="A214" s="232" t="s">
        <v>1430</v>
      </c>
      <c r="B214" s="224" t="s">
        <v>256</v>
      </c>
      <c r="C214" s="225" t="s">
        <v>1429</v>
      </c>
      <c r="D214" s="226"/>
      <c r="E214" s="224" t="s">
        <v>391</v>
      </c>
      <c r="F214" s="224" t="s">
        <v>1430</v>
      </c>
      <c r="G214" s="224" t="s">
        <v>271</v>
      </c>
      <c r="H214" s="227" t="s">
        <v>2550</v>
      </c>
      <c r="I214" s="228" t="s">
        <v>895</v>
      </c>
      <c r="J214" s="228" t="s">
        <v>446</v>
      </c>
      <c r="K214" s="229" t="s">
        <v>2551</v>
      </c>
      <c r="L214" s="229" t="s">
        <v>2552</v>
      </c>
      <c r="M214" s="229" t="s">
        <v>1752</v>
      </c>
      <c r="N214" s="229" t="s">
        <v>1747</v>
      </c>
      <c r="O214" s="229" t="s">
        <v>2522</v>
      </c>
      <c r="P214" s="230" t="s">
        <v>239</v>
      </c>
      <c r="Q214" s="231"/>
      <c r="R214" s="224" t="s">
        <v>1429</v>
      </c>
      <c r="S214" s="232" t="e">
        <f t="shared" ca="1" si="20"/>
        <v>#REF!</v>
      </c>
      <c r="T214" s="232" t="e">
        <f ca="1">IF(B214="","",IF(ISERROR(MATCH($J214,[2]SorP!$B$1:$B$6230,0)),"",INDIRECT("'SorP'!$A$"&amp;MATCH($J214,[2]SorP!$B$1:$B$6230,0))))</f>
        <v>#REF!</v>
      </c>
      <c r="U214" s="184"/>
      <c r="V214" s="94">
        <f>IF(C214="",NA(),MATCH($B214&amp;$C214,'[2]Smelter Look-up'!$J:$J,0))</f>
        <v>514</v>
      </c>
      <c r="X214" s="58">
        <f t="shared" si="19"/>
        <v>0</v>
      </c>
      <c r="AB214" s="95" t="str">
        <f t="shared" si="17"/>
        <v>TungstenGuangdong Xianglu Tungsten Co., Ltd.</v>
      </c>
    </row>
    <row r="215" spans="1:28" s="58" customFormat="1" ht="76.5">
      <c r="A215" s="232" t="s">
        <v>1467</v>
      </c>
      <c r="B215" s="224" t="s">
        <v>256</v>
      </c>
      <c r="C215" s="225" t="s">
        <v>1239</v>
      </c>
      <c r="D215" s="226"/>
      <c r="E215" s="224" t="s">
        <v>300</v>
      </c>
      <c r="F215" s="224" t="s">
        <v>1467</v>
      </c>
      <c r="G215" s="224" t="s">
        <v>271</v>
      </c>
      <c r="H215" s="227" t="s">
        <v>2207</v>
      </c>
      <c r="I215" s="228" t="s">
        <v>1241</v>
      </c>
      <c r="J215" s="228" t="s">
        <v>302</v>
      </c>
      <c r="K215" s="229" t="s">
        <v>2553</v>
      </c>
      <c r="L215" s="229" t="s">
        <v>2554</v>
      </c>
      <c r="M215" s="229" t="s">
        <v>1752</v>
      </c>
      <c r="N215" s="229" t="s">
        <v>1866</v>
      </c>
      <c r="O215" s="229" t="s">
        <v>2555</v>
      </c>
      <c r="P215" s="230" t="s">
        <v>239</v>
      </c>
      <c r="Q215" s="231"/>
      <c r="R215" s="224" t="s">
        <v>1239</v>
      </c>
      <c r="S215" s="232" t="e">
        <f t="shared" ca="1" si="20"/>
        <v>#REF!</v>
      </c>
      <c r="T215" s="232" t="e">
        <f ca="1">IF(B215="","",IF(ISERROR(MATCH($J215,[2]SorP!$B$1:$B$6230,0)),"",INDIRECT("'SorP'!$A$"&amp;MATCH($J215,[2]SorP!$B$1:$B$6230,0))))</f>
        <v>#REF!</v>
      </c>
      <c r="U215" s="184"/>
      <c r="V215" s="94">
        <f>IF(C215="",NA(),MATCH($B215&amp;$C215,'[2]Smelter Look-up'!$J:$J,0))</f>
        <v>515</v>
      </c>
      <c r="X215" s="58">
        <f t="shared" si="19"/>
        <v>0</v>
      </c>
      <c r="AB215" s="95" t="str">
        <f t="shared" si="17"/>
        <v>TungstenH.C. Starck Smelting GmbH &amp; Co. KG</v>
      </c>
    </row>
    <row r="216" spans="1:28" s="58" customFormat="1" ht="63.75">
      <c r="A216" s="232" t="s">
        <v>1469</v>
      </c>
      <c r="B216" s="224" t="s">
        <v>256</v>
      </c>
      <c r="C216" s="225" t="s">
        <v>1468</v>
      </c>
      <c r="D216" s="226"/>
      <c r="E216" s="224" t="s">
        <v>300</v>
      </c>
      <c r="F216" s="224" t="s">
        <v>1469</v>
      </c>
      <c r="G216" s="224" t="s">
        <v>271</v>
      </c>
      <c r="H216" s="227" t="s">
        <v>2209</v>
      </c>
      <c r="I216" s="228" t="s">
        <v>1244</v>
      </c>
      <c r="J216" s="228" t="s">
        <v>1245</v>
      </c>
      <c r="K216" s="229" t="s">
        <v>2553</v>
      </c>
      <c r="L216" s="229" t="s">
        <v>2554</v>
      </c>
      <c r="M216" s="229" t="s">
        <v>2556</v>
      </c>
      <c r="N216" s="229" t="s">
        <v>1753</v>
      </c>
      <c r="O216" s="229" t="s">
        <v>2557</v>
      </c>
      <c r="P216" s="230" t="s">
        <v>239</v>
      </c>
      <c r="Q216" s="231"/>
      <c r="R216" s="224" t="s">
        <v>1468</v>
      </c>
      <c r="S216" s="232" t="e">
        <f t="shared" ca="1" si="20"/>
        <v>#REF!</v>
      </c>
      <c r="T216" s="232" t="e">
        <f ca="1">IF(B216="","",IF(ISERROR(MATCH($J216,[2]SorP!$B$1:$B$6230,0)),"",INDIRECT("'SorP'!$A$"&amp;MATCH($J216,[2]SorP!$B$1:$B$6230,0))))</f>
        <v>#REF!</v>
      </c>
      <c r="U216" s="184"/>
      <c r="V216" s="94">
        <f>IF(C216="",NA(),MATCH($B216&amp;$C216,'[2]Smelter Look-up'!$J:$J,0))</f>
        <v>516</v>
      </c>
      <c r="X216" s="58">
        <f t="shared" si="19"/>
        <v>0</v>
      </c>
      <c r="AB216" s="95" t="str">
        <f t="shared" si="17"/>
        <v>TungstenH.C. Starck Tungsten GmbH</v>
      </c>
    </row>
    <row r="217" spans="1:28" s="58" customFormat="1" ht="76.5">
      <c r="A217" s="232" t="s">
        <v>1474</v>
      </c>
      <c r="B217" s="224" t="s">
        <v>256</v>
      </c>
      <c r="C217" s="225" t="s">
        <v>466</v>
      </c>
      <c r="D217" s="226"/>
      <c r="E217" s="224" t="s">
        <v>391</v>
      </c>
      <c r="F217" s="224" t="s">
        <v>1474</v>
      </c>
      <c r="G217" s="224" t="s">
        <v>271</v>
      </c>
      <c r="H217" s="227" t="s">
        <v>2558</v>
      </c>
      <c r="I217" s="228" t="s">
        <v>467</v>
      </c>
      <c r="J217" s="228" t="s">
        <v>468</v>
      </c>
      <c r="K217" s="229" t="s">
        <v>2559</v>
      </c>
      <c r="L217" s="229" t="s">
        <v>2560</v>
      </c>
      <c r="M217" s="229" t="s">
        <v>1752</v>
      </c>
      <c r="N217" s="229" t="s">
        <v>1747</v>
      </c>
      <c r="O217" s="229" t="s">
        <v>2030</v>
      </c>
      <c r="P217" s="230" t="s">
        <v>239</v>
      </c>
      <c r="Q217" s="231"/>
      <c r="R217" s="224" t="s">
        <v>466</v>
      </c>
      <c r="S217" s="232" t="e">
        <f t="shared" ca="1" si="20"/>
        <v>#REF!</v>
      </c>
      <c r="T217" s="232" t="e">
        <f ca="1">IF(B217="","",IF(ISERROR(MATCH($J217,[2]SorP!$B$1:$B$6230,0)),"",INDIRECT("'SorP'!$A$"&amp;MATCH($J217,[2]SorP!$B$1:$B$6230,0))))</f>
        <v>#REF!</v>
      </c>
      <c r="U217" s="184"/>
      <c r="V217" s="94">
        <f>IF(C217="",NA(),MATCH($B217&amp;$C217,'[2]Smelter Look-up'!$J:$J,0))</f>
        <v>519</v>
      </c>
      <c r="X217" s="58">
        <f t="shared" si="19"/>
        <v>0</v>
      </c>
      <c r="AB217" s="95" t="str">
        <f t="shared" si="17"/>
        <v>TungstenHunan Chenzhou Mining Co., Ltd.</v>
      </c>
    </row>
    <row r="218" spans="1:28" s="58" customFormat="1" ht="127.5">
      <c r="A218" s="232" t="s">
        <v>1476</v>
      </c>
      <c r="B218" s="224" t="s">
        <v>256</v>
      </c>
      <c r="C218" s="225" t="s">
        <v>1475</v>
      </c>
      <c r="D218" s="226"/>
      <c r="E218" s="224" t="s">
        <v>391</v>
      </c>
      <c r="F218" s="224" t="s">
        <v>1476</v>
      </c>
      <c r="G218" s="224" t="s">
        <v>271</v>
      </c>
      <c r="H218" s="227" t="s">
        <v>2561</v>
      </c>
      <c r="I218" s="228" t="s">
        <v>1248</v>
      </c>
      <c r="J218" s="228" t="s">
        <v>468</v>
      </c>
      <c r="K218" s="229" t="s">
        <v>2562</v>
      </c>
      <c r="L218" s="229" t="s">
        <v>2563</v>
      </c>
      <c r="M218" s="229"/>
      <c r="N218" s="229" t="s">
        <v>1747</v>
      </c>
      <c r="O218" s="229" t="s">
        <v>2416</v>
      </c>
      <c r="P218" s="230"/>
      <c r="Q218" s="231"/>
      <c r="R218" s="224" t="s">
        <v>1475</v>
      </c>
      <c r="S218" s="232" t="e">
        <f t="shared" ca="1" si="20"/>
        <v>#REF!</v>
      </c>
      <c r="T218" s="232" t="e">
        <f ca="1">IF(B218="","",IF(ISERROR(MATCH($J218,[2]SorP!$B$1:$B$6230,0)),"",INDIRECT("'SorP'!$A$"&amp;MATCH($J218,[2]SorP!$B$1:$B$6230,0))))</f>
        <v>#REF!</v>
      </c>
      <c r="U218" s="184"/>
      <c r="V218" s="94">
        <f>IF(C218="",NA(),MATCH($B218&amp;$C218,'[2]Smelter Look-up'!$J:$J,0))</f>
        <v>521</v>
      </c>
      <c r="X218" s="58">
        <f t="shared" si="19"/>
        <v>0</v>
      </c>
      <c r="AB218" s="95" t="str">
        <f t="shared" si="17"/>
        <v>TungstenHunan Chuangda Vanadium Tungsten Co., Ltd. Wuji</v>
      </c>
    </row>
    <row r="219" spans="1:28" s="58" customFormat="1" ht="114.75">
      <c r="A219" s="232" t="s">
        <v>1473</v>
      </c>
      <c r="B219" s="224" t="s">
        <v>256</v>
      </c>
      <c r="C219" s="225" t="s">
        <v>1472</v>
      </c>
      <c r="D219" s="226"/>
      <c r="E219" s="224" t="s">
        <v>391</v>
      </c>
      <c r="F219" s="224" t="s">
        <v>1473</v>
      </c>
      <c r="G219" s="224" t="s">
        <v>271</v>
      </c>
      <c r="H219" s="227" t="s">
        <v>2564</v>
      </c>
      <c r="I219" s="228" t="s">
        <v>1248</v>
      </c>
      <c r="J219" s="228" t="s">
        <v>468</v>
      </c>
      <c r="K219" s="229" t="s">
        <v>2565</v>
      </c>
      <c r="L219" s="229" t="s">
        <v>2566</v>
      </c>
      <c r="M219" s="229" t="s">
        <v>2567</v>
      </c>
      <c r="N219" s="229" t="s">
        <v>2568</v>
      </c>
      <c r="O219" s="229" t="s">
        <v>2522</v>
      </c>
      <c r="P219" s="230" t="s">
        <v>239</v>
      </c>
      <c r="Q219" s="231"/>
      <c r="R219" s="224" t="s">
        <v>1472</v>
      </c>
      <c r="S219" s="232" t="e">
        <f t="shared" ca="1" si="20"/>
        <v>#REF!</v>
      </c>
      <c r="T219" s="232" t="e">
        <f ca="1">IF(B219="","",IF(ISERROR(MATCH($J219,[2]SorP!$B$1:$B$6230,0)),"",INDIRECT("'SorP'!$A$"&amp;MATCH($J219,[2]SorP!$B$1:$B$6230,0))))</f>
        <v>#REF!</v>
      </c>
      <c r="U219" s="184"/>
      <c r="V219" s="94">
        <f>IF(C219="",NA(),MATCH($B219&amp;$C219,'[2]Smelter Look-up'!$J:$J,0))</f>
        <v>522</v>
      </c>
      <c r="X219" s="58">
        <f t="shared" si="19"/>
        <v>0</v>
      </c>
      <c r="AB219" s="95" t="str">
        <f t="shared" si="17"/>
        <v>TungstenHunan Chunchang Nonferrous Metals Co., Ltd.</v>
      </c>
    </row>
    <row r="220" spans="1:28" s="58" customFormat="1" ht="102">
      <c r="A220" s="232" t="s">
        <v>1478</v>
      </c>
      <c r="B220" s="224" t="s">
        <v>256</v>
      </c>
      <c r="C220" s="225" t="s">
        <v>1477</v>
      </c>
      <c r="D220" s="226"/>
      <c r="E220" s="224" t="s">
        <v>391</v>
      </c>
      <c r="F220" s="224" t="s">
        <v>1478</v>
      </c>
      <c r="G220" s="224" t="s">
        <v>271</v>
      </c>
      <c r="H220" s="227" t="s">
        <v>2569</v>
      </c>
      <c r="I220" s="228" t="s">
        <v>1479</v>
      </c>
      <c r="J220" s="228" t="s">
        <v>468</v>
      </c>
      <c r="K220" s="229" t="s">
        <v>2570</v>
      </c>
      <c r="L220" s="229" t="s">
        <v>2571</v>
      </c>
      <c r="M220" s="229"/>
      <c r="N220" s="229" t="s">
        <v>1753</v>
      </c>
      <c r="O220" s="229" t="s">
        <v>2572</v>
      </c>
      <c r="P220" s="230" t="s">
        <v>239</v>
      </c>
      <c r="Q220" s="231"/>
      <c r="R220" s="224" t="s">
        <v>1477</v>
      </c>
      <c r="S220" s="232" t="e">
        <f t="shared" ca="1" si="20"/>
        <v>#REF!</v>
      </c>
      <c r="T220" s="232" t="e">
        <f ca="1">IF(B220="","",IF(ISERROR(MATCH($J220,[2]SorP!$B$1:$B$6230,0)),"",INDIRECT("'SorP'!$A$"&amp;MATCH($J220,[2]SorP!$B$1:$B$6230,0))))</f>
        <v>#REF!</v>
      </c>
      <c r="U220" s="184"/>
      <c r="V220" s="94">
        <f>IF(C220="",NA(),MATCH($B220&amp;$C220,'[2]Smelter Look-up'!$J:$J,0))</f>
        <v>523</v>
      </c>
      <c r="X220" s="58">
        <f t="shared" si="19"/>
        <v>0</v>
      </c>
      <c r="AB220" s="95" t="str">
        <f t="shared" si="17"/>
        <v>TungstenHunan Litian Tungsten Industry Co., Ltd.</v>
      </c>
    </row>
    <row r="221" spans="1:28" s="58" customFormat="1" ht="51">
      <c r="A221" s="232" t="s">
        <v>1481</v>
      </c>
      <c r="B221" s="224" t="s">
        <v>256</v>
      </c>
      <c r="C221" s="225" t="s">
        <v>1480</v>
      </c>
      <c r="D221" s="226"/>
      <c r="E221" s="224" t="s">
        <v>498</v>
      </c>
      <c r="F221" s="224" t="s">
        <v>1481</v>
      </c>
      <c r="G221" s="224" t="s">
        <v>271</v>
      </c>
      <c r="H221" s="227" t="s">
        <v>2573</v>
      </c>
      <c r="I221" s="228" t="s">
        <v>1482</v>
      </c>
      <c r="J221" s="228" t="s">
        <v>1483</v>
      </c>
      <c r="K221" s="229" t="s">
        <v>2574</v>
      </c>
      <c r="L221" s="229" t="s">
        <v>2575</v>
      </c>
      <c r="M221" s="229" t="s">
        <v>2576</v>
      </c>
      <c r="N221" s="229" t="s">
        <v>1753</v>
      </c>
      <c r="O221" s="229" t="s">
        <v>2572</v>
      </c>
      <c r="P221" s="230"/>
      <c r="Q221" s="231"/>
      <c r="R221" s="224" t="s">
        <v>1480</v>
      </c>
      <c r="S221" s="232" t="e">
        <f t="shared" ca="1" si="20"/>
        <v>#REF!</v>
      </c>
      <c r="T221" s="232" t="e">
        <f ca="1">IF(B221="","",IF(ISERROR(MATCH($J221,[2]SorP!$B$1:$B$6230,0)),"",INDIRECT("'SorP'!$A$"&amp;MATCH($J221,[2]SorP!$B$1:$B$6230,0))))</f>
        <v>#REF!</v>
      </c>
      <c r="U221" s="184"/>
      <c r="V221" s="94">
        <f>IF(C221="",NA(),MATCH($B221&amp;$C221,'[2]Smelter Look-up'!$J:$J,0))</f>
        <v>524</v>
      </c>
      <c r="X221" s="58">
        <f t="shared" si="19"/>
        <v>0</v>
      </c>
      <c r="AB221" s="95" t="str">
        <f t="shared" si="17"/>
        <v>TungstenHydrometallurg, JSC</v>
      </c>
    </row>
    <row r="222" spans="1:28" s="58" customFormat="1" ht="76.5">
      <c r="A222" s="232" t="s">
        <v>1485</v>
      </c>
      <c r="B222" s="224" t="s">
        <v>256</v>
      </c>
      <c r="C222" s="225" t="s">
        <v>1484</v>
      </c>
      <c r="D222" s="226"/>
      <c r="E222" s="224" t="s">
        <v>290</v>
      </c>
      <c r="F222" s="224" t="s">
        <v>1485</v>
      </c>
      <c r="G222" s="224" t="s">
        <v>271</v>
      </c>
      <c r="H222" s="227" t="s">
        <v>2577</v>
      </c>
      <c r="I222" s="228" t="s">
        <v>1486</v>
      </c>
      <c r="J222" s="228" t="s">
        <v>405</v>
      </c>
      <c r="K222" s="229" t="s">
        <v>2578</v>
      </c>
      <c r="L222" s="229" t="s">
        <v>2579</v>
      </c>
      <c r="M222" s="229" t="s">
        <v>1752</v>
      </c>
      <c r="N222" s="229" t="s">
        <v>1753</v>
      </c>
      <c r="O222" s="229" t="s">
        <v>2572</v>
      </c>
      <c r="P222" s="230" t="s">
        <v>239</v>
      </c>
      <c r="Q222" s="231"/>
      <c r="R222" s="224" t="s">
        <v>1484</v>
      </c>
      <c r="S222" s="232" t="e">
        <f t="shared" ca="1" si="20"/>
        <v>#REF!</v>
      </c>
      <c r="T222" s="232" t="e">
        <f ca="1">IF(B222="","",IF(ISERROR(MATCH($J222,[2]SorP!$B$1:$B$6230,0)),"",INDIRECT("'SorP'!$A$"&amp;MATCH($J222,[2]SorP!$B$1:$B$6230,0))))</f>
        <v>#REF!</v>
      </c>
      <c r="U222" s="184"/>
      <c r="V222" s="94">
        <f>IF(C222="",NA(),MATCH($B222&amp;$C222,'[2]Smelter Look-up'!$J:$J,0))</f>
        <v>525</v>
      </c>
      <c r="X222" s="58">
        <f t="shared" si="19"/>
        <v>0</v>
      </c>
      <c r="AB222" s="95" t="str">
        <f t="shared" si="17"/>
        <v>TungstenJapan New Metals Co., Ltd.</v>
      </c>
    </row>
    <row r="223" spans="1:28" s="58" customFormat="1" ht="114.75">
      <c r="A223" s="232" t="s">
        <v>1488</v>
      </c>
      <c r="B223" s="224" t="s">
        <v>256</v>
      </c>
      <c r="C223" s="225" t="s">
        <v>1487</v>
      </c>
      <c r="D223" s="226"/>
      <c r="E223" s="224" t="s">
        <v>391</v>
      </c>
      <c r="F223" s="224" t="s">
        <v>1488</v>
      </c>
      <c r="G223" s="224" t="s">
        <v>271</v>
      </c>
      <c r="H223" s="227" t="s">
        <v>2580</v>
      </c>
      <c r="I223" s="228" t="s">
        <v>901</v>
      </c>
      <c r="J223" s="228" t="s">
        <v>495</v>
      </c>
      <c r="K223" s="229" t="s">
        <v>2581</v>
      </c>
      <c r="L223" s="229" t="s">
        <v>2582</v>
      </c>
      <c r="M223" s="229" t="s">
        <v>2583</v>
      </c>
      <c r="N223" s="229" t="s">
        <v>2584</v>
      </c>
      <c r="O223" s="229" t="s">
        <v>2522</v>
      </c>
      <c r="P223" s="230" t="s">
        <v>239</v>
      </c>
      <c r="Q223" s="231"/>
      <c r="R223" s="224" t="s">
        <v>1487</v>
      </c>
      <c r="S223" s="232" t="e">
        <f t="shared" ca="1" si="20"/>
        <v>#REF!</v>
      </c>
      <c r="T223" s="232" t="e">
        <f ca="1">IF(B223="","",IF(ISERROR(MATCH($J223,[2]SorP!$B$1:$B$6230,0)),"",INDIRECT("'SorP'!$A$"&amp;MATCH($J223,[2]SorP!$B$1:$B$6230,0))))</f>
        <v>#REF!</v>
      </c>
      <c r="U223" s="184"/>
      <c r="V223" s="94">
        <f>IF(C223="",NA(),MATCH($B223&amp;$C223,'[2]Smelter Look-up'!$J:$J,0))</f>
        <v>526</v>
      </c>
      <c r="X223" s="58">
        <f t="shared" si="19"/>
        <v>0</v>
      </c>
      <c r="AB223" s="95" t="str">
        <f t="shared" si="17"/>
        <v>TungstenJiangwu H.C. Starck Tungsten Products Co., Ltd.</v>
      </c>
    </row>
    <row r="224" spans="1:28" s="58" customFormat="1" ht="76.5">
      <c r="A224" s="232" t="s">
        <v>1494</v>
      </c>
      <c r="B224" s="224" t="s">
        <v>256</v>
      </c>
      <c r="C224" s="225" t="s">
        <v>1493</v>
      </c>
      <c r="D224" s="226"/>
      <c r="E224" s="224" t="s">
        <v>391</v>
      </c>
      <c r="F224" s="224" t="s">
        <v>1494</v>
      </c>
      <c r="G224" s="224" t="s">
        <v>271</v>
      </c>
      <c r="H224" s="227" t="s">
        <v>2585</v>
      </c>
      <c r="I224" s="228" t="s">
        <v>1495</v>
      </c>
      <c r="J224" s="228" t="s">
        <v>495</v>
      </c>
      <c r="K224" s="229" t="s">
        <v>2586</v>
      </c>
      <c r="L224" s="229" t="s">
        <v>2587</v>
      </c>
      <c r="M224" s="229" t="s">
        <v>2386</v>
      </c>
      <c r="N224" s="229" t="s">
        <v>1747</v>
      </c>
      <c r="O224" s="229" t="s">
        <v>2416</v>
      </c>
      <c r="P224" s="230" t="s">
        <v>239</v>
      </c>
      <c r="Q224" s="231"/>
      <c r="R224" s="224" t="s">
        <v>1493</v>
      </c>
      <c r="S224" s="232" t="e">
        <f t="shared" ca="1" si="20"/>
        <v>#REF!</v>
      </c>
      <c r="T224" s="232" t="e">
        <f ca="1">IF(B224="","",IF(ISERROR(MATCH($J224,[2]SorP!$B$1:$B$6230,0)),"",INDIRECT("'SorP'!$A$"&amp;MATCH($J224,[2]SorP!$B$1:$B$6230,0))))</f>
        <v>#REF!</v>
      </c>
      <c r="U224" s="184"/>
      <c r="V224" s="94">
        <f>IF(C224="",NA(),MATCH($B224&amp;$C224,'[2]Smelter Look-up'!$J:$J,0))</f>
        <v>528</v>
      </c>
      <c r="X224" s="58">
        <f t="shared" si="19"/>
        <v>0</v>
      </c>
      <c r="AB224" s="95" t="str">
        <f t="shared" si="17"/>
        <v>TungstenJiangxi Gan Bei Tungsten Co., Ltd.</v>
      </c>
    </row>
    <row r="225" spans="1:28" s="58" customFormat="1" ht="127.5">
      <c r="A225" s="232" t="s">
        <v>1500</v>
      </c>
      <c r="B225" s="224" t="s">
        <v>256</v>
      </c>
      <c r="C225" s="225" t="s">
        <v>1499</v>
      </c>
      <c r="D225" s="226"/>
      <c r="E225" s="224" t="s">
        <v>391</v>
      </c>
      <c r="F225" s="224" t="s">
        <v>1500</v>
      </c>
      <c r="G225" s="224" t="s">
        <v>271</v>
      </c>
      <c r="H225" s="227" t="s">
        <v>2588</v>
      </c>
      <c r="I225" s="228" t="s">
        <v>1501</v>
      </c>
      <c r="J225" s="228" t="s">
        <v>495</v>
      </c>
      <c r="K225" s="229" t="s">
        <v>2581</v>
      </c>
      <c r="L225" s="229" t="s">
        <v>2582</v>
      </c>
      <c r="M225" s="229" t="s">
        <v>2589</v>
      </c>
      <c r="N225" s="229" t="s">
        <v>1747</v>
      </c>
      <c r="O225" s="229" t="s">
        <v>2416</v>
      </c>
      <c r="P225" s="230" t="s">
        <v>239</v>
      </c>
      <c r="Q225" s="231"/>
      <c r="R225" s="224" t="s">
        <v>1499</v>
      </c>
      <c r="S225" s="232" t="e">
        <f t="shared" ca="1" si="20"/>
        <v>#REF!</v>
      </c>
      <c r="T225" s="232" t="e">
        <f ca="1">IF(B225="","",IF(ISERROR(MATCH($J225,[2]SorP!$B$1:$B$6230,0)),"",INDIRECT("'SorP'!$A$"&amp;MATCH($J225,[2]SorP!$B$1:$B$6230,0))))</f>
        <v>#REF!</v>
      </c>
      <c r="U225" s="184"/>
      <c r="V225" s="94">
        <f>IF(C225="",NA(),MATCH($B225&amp;$C225,'[2]Smelter Look-up'!$J:$J,0))</f>
        <v>530</v>
      </c>
      <c r="X225" s="58">
        <f t="shared" si="19"/>
        <v>0</v>
      </c>
      <c r="AB225" s="95" t="str">
        <f t="shared" si="17"/>
        <v>TungstenJiangxi Tonggu Non-ferrous Metallurgical &amp; Chemical Co., Ltd.</v>
      </c>
    </row>
    <row r="226" spans="1:28" s="58" customFormat="1" ht="114.75">
      <c r="A226" s="232" t="s">
        <v>1505</v>
      </c>
      <c r="B226" s="224" t="s">
        <v>256</v>
      </c>
      <c r="C226" s="225" t="s">
        <v>1504</v>
      </c>
      <c r="D226" s="226"/>
      <c r="E226" s="224" t="s">
        <v>391</v>
      </c>
      <c r="F226" s="224" t="s">
        <v>1505</v>
      </c>
      <c r="G226" s="224" t="s">
        <v>271</v>
      </c>
      <c r="H226" s="227" t="s">
        <v>2590</v>
      </c>
      <c r="I226" s="228" t="s">
        <v>901</v>
      </c>
      <c r="J226" s="228" t="s">
        <v>495</v>
      </c>
      <c r="K226" s="229" t="s">
        <v>2581</v>
      </c>
      <c r="L226" s="229" t="s">
        <v>2582</v>
      </c>
      <c r="M226" s="229" t="s">
        <v>2591</v>
      </c>
      <c r="N226" s="229" t="s">
        <v>1747</v>
      </c>
      <c r="O226" s="229" t="s">
        <v>2416</v>
      </c>
      <c r="P226" s="230" t="s">
        <v>239</v>
      </c>
      <c r="Q226" s="231"/>
      <c r="R226" s="224" t="s">
        <v>1504</v>
      </c>
      <c r="S226" s="232" t="e">
        <f t="shared" ca="1" si="20"/>
        <v>#REF!</v>
      </c>
      <c r="T226" s="232" t="e">
        <f ca="1">IF(B226="","",IF(ISERROR(MATCH($J226,[2]SorP!$B$1:$B$6230,0)),"",INDIRECT("'SorP'!$A$"&amp;MATCH($J226,[2]SorP!$B$1:$B$6230,0))))</f>
        <v>#REF!</v>
      </c>
      <c r="U226" s="184"/>
      <c r="V226" s="94">
        <f>IF(C226="",NA(),MATCH($B226&amp;$C226,'[2]Smelter Look-up'!$J:$J,0))</f>
        <v>534</v>
      </c>
      <c r="X226" s="58">
        <f t="shared" si="19"/>
        <v>0</v>
      </c>
      <c r="AB226" s="95" t="str">
        <f t="shared" si="17"/>
        <v>TungstenJiangxi Xinsheng Tungsten Industry Co., Ltd.</v>
      </c>
    </row>
    <row r="227" spans="1:28" s="58" customFormat="1" ht="89.25">
      <c r="A227" s="232" t="s">
        <v>1507</v>
      </c>
      <c r="B227" s="224" t="s">
        <v>256</v>
      </c>
      <c r="C227" s="225" t="s">
        <v>1506</v>
      </c>
      <c r="D227" s="226"/>
      <c r="E227" s="224" t="s">
        <v>391</v>
      </c>
      <c r="F227" s="224" t="s">
        <v>1507</v>
      </c>
      <c r="G227" s="224" t="s">
        <v>271</v>
      </c>
      <c r="H227" s="227" t="s">
        <v>2592</v>
      </c>
      <c r="I227" s="228" t="s">
        <v>901</v>
      </c>
      <c r="J227" s="228" t="s">
        <v>495</v>
      </c>
      <c r="K227" s="229" t="s">
        <v>2593</v>
      </c>
      <c r="L227" s="229" t="s">
        <v>2594</v>
      </c>
      <c r="M227" s="229" t="s">
        <v>2595</v>
      </c>
      <c r="N227" s="229" t="s">
        <v>2596</v>
      </c>
      <c r="O227" s="229" t="s">
        <v>2522</v>
      </c>
      <c r="P227" s="230" t="s">
        <v>239</v>
      </c>
      <c r="Q227" s="231"/>
      <c r="R227" s="224" t="s">
        <v>1506</v>
      </c>
      <c r="S227" s="232" t="e">
        <f t="shared" ca="1" si="20"/>
        <v>#REF!</v>
      </c>
      <c r="T227" s="232" t="e">
        <f ca="1">IF(B227="","",IF(ISERROR(MATCH($J227,[2]SorP!$B$1:$B$6230,0)),"",INDIRECT("'SorP'!$A$"&amp;MATCH($J227,[2]SorP!$B$1:$B$6230,0))))</f>
        <v>#REF!</v>
      </c>
      <c r="U227" s="184"/>
      <c r="V227" s="94">
        <f>IF(C227="",NA(),MATCH($B227&amp;$C227,'[2]Smelter Look-up'!$J:$J,0))</f>
        <v>535</v>
      </c>
      <c r="X227" s="58">
        <f t="shared" si="19"/>
        <v>0</v>
      </c>
      <c r="AB227" s="95" t="str">
        <f t="shared" si="17"/>
        <v>TungstenJiangxi Yaosheng Tungsten Co., Ltd.</v>
      </c>
    </row>
    <row r="228" spans="1:28" s="58" customFormat="1" ht="51">
      <c r="A228" s="232" t="s">
        <v>1512</v>
      </c>
      <c r="B228" s="224" t="s">
        <v>256</v>
      </c>
      <c r="C228" s="225" t="s">
        <v>1511</v>
      </c>
      <c r="D228" s="226"/>
      <c r="E228" s="224" t="s">
        <v>276</v>
      </c>
      <c r="F228" s="224" t="s">
        <v>1512</v>
      </c>
      <c r="G228" s="224" t="s">
        <v>271</v>
      </c>
      <c r="H228" s="227" t="s">
        <v>2597</v>
      </c>
      <c r="I228" s="228" t="s">
        <v>1513</v>
      </c>
      <c r="J228" s="228" t="s">
        <v>1514</v>
      </c>
      <c r="K228" s="229" t="s">
        <v>2598</v>
      </c>
      <c r="L228" s="229" t="s">
        <v>2599</v>
      </c>
      <c r="M228" s="229" t="s">
        <v>2600</v>
      </c>
      <c r="N228" s="229" t="s">
        <v>1753</v>
      </c>
      <c r="O228" s="229" t="s">
        <v>2572</v>
      </c>
      <c r="P228" s="230" t="s">
        <v>239</v>
      </c>
      <c r="Q228" s="231"/>
      <c r="R228" s="224" t="s">
        <v>1511</v>
      </c>
      <c r="S228" s="232" t="e">
        <f t="shared" ca="1" si="20"/>
        <v>#REF!</v>
      </c>
      <c r="T228" s="232" t="e">
        <f ca="1">IF(B228="","",IF(ISERROR(MATCH($J228,[2]SorP!$B$1:$B$6230,0)),"",INDIRECT("'SorP'!$A$"&amp;MATCH($J228,[2]SorP!$B$1:$B$6230,0))))</f>
        <v>#REF!</v>
      </c>
      <c r="U228" s="184"/>
      <c r="V228" s="94">
        <f>IF(C228="",NA(),MATCH($B228&amp;$C228,'[2]Smelter Look-up'!$J:$J,0))</f>
        <v>537</v>
      </c>
      <c r="X228" s="58">
        <f t="shared" si="19"/>
        <v>0</v>
      </c>
      <c r="AB228" s="95" t="str">
        <f t="shared" si="17"/>
        <v>TungstenKennametal Fallon</v>
      </c>
    </row>
    <row r="229" spans="1:28" s="58" customFormat="1" ht="63.75">
      <c r="A229" s="232" t="s">
        <v>1424</v>
      </c>
      <c r="B229" s="224" t="s">
        <v>256</v>
      </c>
      <c r="C229" s="225" t="s">
        <v>1423</v>
      </c>
      <c r="D229" s="226"/>
      <c r="E229" s="224" t="s">
        <v>276</v>
      </c>
      <c r="F229" s="224" t="s">
        <v>1424</v>
      </c>
      <c r="G229" s="224" t="s">
        <v>271</v>
      </c>
      <c r="H229" s="227" t="s">
        <v>2601</v>
      </c>
      <c r="I229" s="228" t="s">
        <v>1425</v>
      </c>
      <c r="J229" s="228" t="s">
        <v>1426</v>
      </c>
      <c r="K229" s="229" t="s">
        <v>2598</v>
      </c>
      <c r="L229" s="229" t="s">
        <v>2599</v>
      </c>
      <c r="M229" s="229" t="s">
        <v>2602</v>
      </c>
      <c r="N229" s="229" t="s">
        <v>1753</v>
      </c>
      <c r="O229" s="229" t="s">
        <v>2572</v>
      </c>
      <c r="P229" s="230" t="s">
        <v>239</v>
      </c>
      <c r="Q229" s="231"/>
      <c r="R229" s="224" t="s">
        <v>1423</v>
      </c>
      <c r="S229" s="232" t="e">
        <f t="shared" ca="1" si="20"/>
        <v>#REF!</v>
      </c>
      <c r="T229" s="232" t="e">
        <f ca="1">IF(B229="","",IF(ISERROR(MATCH($J229,[2]SorP!$B$1:$B$6230,0)),"",INDIRECT("'SorP'!$A$"&amp;MATCH($J229,[2]SorP!$B$1:$B$6230,0))))</f>
        <v>#REF!</v>
      </c>
      <c r="U229" s="184"/>
      <c r="V229" s="94">
        <f>IF(C229="",NA(),MATCH($B229&amp;$C229,'[2]Smelter Look-up'!$J:$J,0))</f>
        <v>538</v>
      </c>
      <c r="X229" s="58">
        <f t="shared" si="19"/>
        <v>0</v>
      </c>
      <c r="AB229" s="95" t="str">
        <f t="shared" si="17"/>
        <v>TungstenKennametal Huntsville</v>
      </c>
    </row>
    <row r="230" spans="1:28" s="58" customFormat="1" ht="51">
      <c r="A230" s="232" t="s">
        <v>1516</v>
      </c>
      <c r="B230" s="224" t="s">
        <v>256</v>
      </c>
      <c r="C230" s="225" t="s">
        <v>1515</v>
      </c>
      <c r="D230" s="226"/>
      <c r="E230" s="224" t="s">
        <v>408</v>
      </c>
      <c r="F230" s="224" t="s">
        <v>1516</v>
      </c>
      <c r="G230" s="224" t="s">
        <v>271</v>
      </c>
      <c r="H230" s="227" t="s">
        <v>2603</v>
      </c>
      <c r="I230" s="228" t="s">
        <v>1517</v>
      </c>
      <c r="J230" s="228" t="s">
        <v>414</v>
      </c>
      <c r="K230" s="229" t="s">
        <v>2604</v>
      </c>
      <c r="L230" s="229" t="s">
        <v>2605</v>
      </c>
      <c r="M230" s="229" t="s">
        <v>2606</v>
      </c>
      <c r="N230" s="229" t="s">
        <v>2006</v>
      </c>
      <c r="O230" s="229" t="s">
        <v>1760</v>
      </c>
      <c r="P230" s="230" t="s">
        <v>240</v>
      </c>
      <c r="Q230" s="231"/>
      <c r="R230" s="224" t="s">
        <v>1515</v>
      </c>
      <c r="S230" s="232" t="e">
        <f t="shared" ref="S230:S260" ca="1" si="21">IF(B230="","",IF(ISERROR(MATCH($E230,CL,0)),"Unknown",INDIRECT("'C'!$A$"&amp;MATCH($E230,CL,0)+1)))</f>
        <v>#REF!</v>
      </c>
      <c r="T230" s="232" t="e">
        <f ca="1">IF(B230="","",IF(ISERROR(MATCH($J230,[2]SorP!$B$1:$B$6230,0)),"",INDIRECT("'SorP'!$A$"&amp;MATCH($J230,[2]SorP!$B$1:$B$6230,0))))</f>
        <v>#REF!</v>
      </c>
      <c r="U230" s="184"/>
      <c r="V230" s="94">
        <f>IF(C230="",NA(),MATCH($B230&amp;$C230,'[2]Smelter Look-up'!$J:$J,0))</f>
        <v>539</v>
      </c>
      <c r="X230" s="58">
        <f t="shared" si="19"/>
        <v>0</v>
      </c>
      <c r="AB230" s="95" t="str">
        <f t="shared" si="17"/>
        <v>TungstenKGETS Co., Ltd.</v>
      </c>
    </row>
    <row r="231" spans="1:28" s="58" customFormat="1" ht="63.75">
      <c r="A231" s="232" t="s">
        <v>1519</v>
      </c>
      <c r="B231" s="224" t="s">
        <v>256</v>
      </c>
      <c r="C231" s="225" t="s">
        <v>1518</v>
      </c>
      <c r="D231" s="226"/>
      <c r="E231" s="224" t="s">
        <v>750</v>
      </c>
      <c r="F231" s="224" t="s">
        <v>1519</v>
      </c>
      <c r="G231" s="224" t="s">
        <v>271</v>
      </c>
      <c r="H231" s="227" t="s">
        <v>2607</v>
      </c>
      <c r="I231" s="228" t="s">
        <v>1520</v>
      </c>
      <c r="J231" s="228" t="s">
        <v>1521</v>
      </c>
      <c r="K231" s="229" t="s">
        <v>2608</v>
      </c>
      <c r="L231" s="229" t="s">
        <v>2609</v>
      </c>
      <c r="M231" s="229" t="s">
        <v>1752</v>
      </c>
      <c r="N231" s="229" t="s">
        <v>2006</v>
      </c>
      <c r="O231" s="229" t="s">
        <v>1858</v>
      </c>
      <c r="P231" s="230" t="s">
        <v>240</v>
      </c>
      <c r="Q231" s="231"/>
      <c r="R231" s="224" t="s">
        <v>1518</v>
      </c>
      <c r="S231" s="232" t="e">
        <f t="shared" ca="1" si="21"/>
        <v>#REF!</v>
      </c>
      <c r="T231" s="232" t="e">
        <f ca="1">IF(B231="","",IF(ISERROR(MATCH($J231,[2]SorP!$B$1:$B$6230,0)),"",INDIRECT("'SorP'!$A$"&amp;MATCH($J231,[2]SorP!$B$1:$B$6230,0))))</f>
        <v>#REF!</v>
      </c>
      <c r="U231" s="184"/>
      <c r="V231" s="94">
        <f>IF(C231="",NA(),MATCH($B231&amp;$C231,'[2]Smelter Look-up'!$J:$J,0))</f>
        <v>540</v>
      </c>
      <c r="X231" s="58">
        <f t="shared" si="19"/>
        <v>0</v>
      </c>
      <c r="AB231" s="95" t="str">
        <f t="shared" si="17"/>
        <v>TungstenLianyou Metals Co., Ltd.</v>
      </c>
    </row>
    <row r="232" spans="1:28" s="58" customFormat="1" ht="76.5">
      <c r="A232" s="232" t="s">
        <v>1523</v>
      </c>
      <c r="B232" s="224" t="s">
        <v>256</v>
      </c>
      <c r="C232" s="225" t="s">
        <v>1522</v>
      </c>
      <c r="D232" s="226"/>
      <c r="E232" s="224" t="s">
        <v>391</v>
      </c>
      <c r="F232" s="224" t="s">
        <v>1523</v>
      </c>
      <c r="G232" s="224" t="s">
        <v>271</v>
      </c>
      <c r="H232" s="227" t="s">
        <v>2610</v>
      </c>
      <c r="I232" s="228" t="s">
        <v>1524</v>
      </c>
      <c r="J232" s="228" t="s">
        <v>842</v>
      </c>
      <c r="K232" s="229" t="s">
        <v>2611</v>
      </c>
      <c r="L232" s="229" t="s">
        <v>2612</v>
      </c>
      <c r="M232" s="229" t="s">
        <v>2613</v>
      </c>
      <c r="N232" s="229" t="s">
        <v>1747</v>
      </c>
      <c r="O232" s="229" t="s">
        <v>2416</v>
      </c>
      <c r="P232" s="230"/>
      <c r="Q232" s="231"/>
      <c r="R232" s="224" t="s">
        <v>1522</v>
      </c>
      <c r="S232" s="232" t="e">
        <f t="shared" ca="1" si="21"/>
        <v>#REF!</v>
      </c>
      <c r="T232" s="232" t="e">
        <f ca="1">IF(B232="","",IF(ISERROR(MATCH($J232,[2]SorP!$B$1:$B$6230,0)),"",INDIRECT("'SorP'!$A$"&amp;MATCH($J232,[2]SorP!$B$1:$B$6230,0))))</f>
        <v>#REF!</v>
      </c>
      <c r="U232" s="184"/>
      <c r="V232" s="94">
        <f>IF(C232="",NA(),MATCH($B232&amp;$C232,'[2]Smelter Look-up'!$J:$J,0))</f>
        <v>541</v>
      </c>
      <c r="X232" s="58">
        <f t="shared" si="19"/>
        <v>0</v>
      </c>
      <c r="AB232" s="95" t="str">
        <f t="shared" si="17"/>
        <v>TungstenMalipo Haiyu Tungsten Co., Ltd.</v>
      </c>
    </row>
    <row r="233" spans="1:28" s="58" customFormat="1" ht="89.25">
      <c r="A233" s="232" t="s">
        <v>1526</v>
      </c>
      <c r="B233" s="224" t="s">
        <v>256</v>
      </c>
      <c r="C233" s="225" t="s">
        <v>1525</v>
      </c>
      <c r="D233" s="226"/>
      <c r="E233" s="224" t="s">
        <v>851</v>
      </c>
      <c r="F233" s="224" t="s">
        <v>1526</v>
      </c>
      <c r="G233" s="224" t="s">
        <v>271</v>
      </c>
      <c r="H233" s="227" t="s">
        <v>2614</v>
      </c>
      <c r="I233" s="228" t="s">
        <v>1527</v>
      </c>
      <c r="J233" s="228" t="s">
        <v>991</v>
      </c>
      <c r="K233" s="229" t="s">
        <v>2615</v>
      </c>
      <c r="L233" s="229" t="s">
        <v>2616</v>
      </c>
      <c r="M233" s="229" t="s">
        <v>1752</v>
      </c>
      <c r="N233" s="229" t="s">
        <v>1747</v>
      </c>
      <c r="O233" s="229" t="s">
        <v>2617</v>
      </c>
      <c r="P233" s="230" t="s">
        <v>239</v>
      </c>
      <c r="Q233" s="231"/>
      <c r="R233" s="224" t="s">
        <v>1525</v>
      </c>
      <c r="S233" s="232" t="e">
        <f t="shared" ca="1" si="21"/>
        <v>#REF!</v>
      </c>
      <c r="T233" s="232" t="e">
        <f ca="1">IF(B233="","",IF(ISERROR(MATCH($J233,[2]SorP!$B$1:$B$6230,0)),"",INDIRECT("'SorP'!$A$"&amp;MATCH($J233,[2]SorP!$B$1:$B$6230,0))))</f>
        <v>#REF!</v>
      </c>
      <c r="U233" s="184"/>
      <c r="V233" s="94">
        <f>IF(C233="",NA(),MATCH($B233&amp;$C233,'[2]Smelter Look-up'!$J:$J,0))</f>
        <v>542</v>
      </c>
      <c r="X233" s="58">
        <f t="shared" si="19"/>
        <v>0</v>
      </c>
      <c r="AB233" s="95" t="str">
        <f t="shared" si="17"/>
        <v>TungstenMasan Tungsten Chemical LLC (MTC)</v>
      </c>
    </row>
    <row r="234" spans="1:28" s="58" customFormat="1" ht="38.25">
      <c r="A234" s="232" t="s">
        <v>1529</v>
      </c>
      <c r="B234" s="224" t="s">
        <v>256</v>
      </c>
      <c r="C234" s="225" t="s">
        <v>1528</v>
      </c>
      <c r="D234" s="226"/>
      <c r="E234" s="224" t="s">
        <v>498</v>
      </c>
      <c r="F234" s="224" t="s">
        <v>1529</v>
      </c>
      <c r="G234" s="224" t="s">
        <v>271</v>
      </c>
      <c r="H234" s="227" t="s">
        <v>2618</v>
      </c>
      <c r="I234" s="228" t="s">
        <v>1530</v>
      </c>
      <c r="J234" s="228" t="s">
        <v>756</v>
      </c>
      <c r="K234" s="229" t="s">
        <v>2619</v>
      </c>
      <c r="L234" s="229" t="s">
        <v>2620</v>
      </c>
      <c r="M234" s="229" t="s">
        <v>2621</v>
      </c>
      <c r="N234" s="229" t="s">
        <v>1747</v>
      </c>
      <c r="O234" s="229" t="s">
        <v>2416</v>
      </c>
      <c r="P234" s="230"/>
      <c r="Q234" s="231"/>
      <c r="R234" s="224" t="s">
        <v>1528</v>
      </c>
      <c r="S234" s="232" t="e">
        <f t="shared" ca="1" si="21"/>
        <v>#REF!</v>
      </c>
      <c r="T234" s="232" t="e">
        <f ca="1">IF(B234="","",IF(ISERROR(MATCH($J234,[2]SorP!$B$1:$B$6230,0)),"",INDIRECT("'SorP'!$A$"&amp;MATCH($J234,[2]SorP!$B$1:$B$6230,0))))</f>
        <v>#REF!</v>
      </c>
      <c r="U234" s="184"/>
      <c r="V234" s="94">
        <f>IF(C234="",NA(),MATCH($B234&amp;$C234,'[2]Smelter Look-up'!$J:$J,0))</f>
        <v>543</v>
      </c>
      <c r="X234" s="58">
        <f t="shared" si="19"/>
        <v>0</v>
      </c>
      <c r="AB234" s="95" t="str">
        <f t="shared" si="17"/>
        <v>TungstenMoliren Ltd.</v>
      </c>
    </row>
    <row r="235" spans="1:28" s="58" customFormat="1" ht="63.75">
      <c r="A235" s="232" t="s">
        <v>1532</v>
      </c>
      <c r="B235" s="224" t="s">
        <v>256</v>
      </c>
      <c r="C235" s="225" t="s">
        <v>1531</v>
      </c>
      <c r="D235" s="226"/>
      <c r="E235" s="224" t="s">
        <v>276</v>
      </c>
      <c r="F235" s="224" t="s">
        <v>1532</v>
      </c>
      <c r="G235" s="224" t="s">
        <v>271</v>
      </c>
      <c r="H235" s="227" t="s">
        <v>2622</v>
      </c>
      <c r="I235" s="228" t="s">
        <v>1533</v>
      </c>
      <c r="J235" s="228" t="s">
        <v>574</v>
      </c>
      <c r="K235" s="229" t="s">
        <v>2623</v>
      </c>
      <c r="L235" s="229" t="s">
        <v>2624</v>
      </c>
      <c r="M235" s="229" t="s">
        <v>1752</v>
      </c>
      <c r="N235" s="229" t="s">
        <v>2516</v>
      </c>
      <c r="O235" s="229" t="s">
        <v>2572</v>
      </c>
      <c r="P235" s="230" t="s">
        <v>239</v>
      </c>
      <c r="Q235" s="231"/>
      <c r="R235" s="224" t="s">
        <v>1531</v>
      </c>
      <c r="S235" s="232" t="e">
        <f t="shared" ca="1" si="21"/>
        <v>#REF!</v>
      </c>
      <c r="T235" s="232" t="e">
        <f ca="1">IF(B235="","",IF(ISERROR(MATCH($J235,[2]SorP!$B$1:$B$6230,0)),"",INDIRECT("'SorP'!$A$"&amp;MATCH($J235,[2]SorP!$B$1:$B$6230,0))))</f>
        <v>#REF!</v>
      </c>
      <c r="U235" s="184"/>
      <c r="V235" s="94">
        <f>IF(C235="",NA(),MATCH($B235&amp;$C235,'[2]Smelter Look-up'!$J:$J,0))</f>
        <v>544</v>
      </c>
      <c r="X235" s="58">
        <f t="shared" si="19"/>
        <v>0</v>
      </c>
      <c r="AB235" s="95" t="str">
        <f t="shared" si="17"/>
        <v>TungstenNiagara Refining LLC</v>
      </c>
    </row>
    <row r="236" spans="1:28" s="58" customFormat="1" ht="102">
      <c r="A236" s="232" t="s">
        <v>1540</v>
      </c>
      <c r="B236" s="224" t="s">
        <v>256</v>
      </c>
      <c r="C236" s="225" t="s">
        <v>1539</v>
      </c>
      <c r="D236" s="226"/>
      <c r="E236" s="224" t="s">
        <v>355</v>
      </c>
      <c r="F236" s="224" t="s">
        <v>1540</v>
      </c>
      <c r="G236" s="224" t="s">
        <v>271</v>
      </c>
      <c r="H236" s="227" t="s">
        <v>2625</v>
      </c>
      <c r="I236" s="228" t="s">
        <v>1541</v>
      </c>
      <c r="J236" s="228" t="s">
        <v>1542</v>
      </c>
      <c r="K236" s="229" t="s">
        <v>2626</v>
      </c>
      <c r="L236" s="229" t="s">
        <v>2627</v>
      </c>
      <c r="M236" s="229" t="s">
        <v>2628</v>
      </c>
      <c r="N236" s="229" t="s">
        <v>2006</v>
      </c>
      <c r="O236" s="229" t="s">
        <v>1760</v>
      </c>
      <c r="P236" s="230" t="s">
        <v>240</v>
      </c>
      <c r="Q236" s="231"/>
      <c r="R236" s="224" t="s">
        <v>1539</v>
      </c>
      <c r="S236" s="232" t="e">
        <f t="shared" ca="1" si="21"/>
        <v>#REF!</v>
      </c>
      <c r="T236" s="232" t="e">
        <f ca="1">IF(B236="","",IF(ISERROR(MATCH($J236,[2]SorP!$B$1:$B$6230,0)),"",INDIRECT("'SorP'!$A$"&amp;MATCH($J236,[2]SorP!$B$1:$B$6230,0))))</f>
        <v>#REF!</v>
      </c>
      <c r="U236" s="184"/>
      <c r="V236" s="94">
        <f>IF(C236="",NA(),MATCH($B236&amp;$C236,'[2]Smelter Look-up'!$J:$J,0))</f>
        <v>547</v>
      </c>
      <c r="X236" s="58">
        <f t="shared" si="19"/>
        <v>0</v>
      </c>
      <c r="AB236" s="95" t="str">
        <f t="shared" si="17"/>
        <v>TungstenPhilippine Chuangxin Industrial Co., Inc.</v>
      </c>
    </row>
    <row r="237" spans="1:28" s="58" customFormat="1" ht="89.25">
      <c r="A237" s="232" t="s">
        <v>1548</v>
      </c>
      <c r="B237" s="224" t="s">
        <v>256</v>
      </c>
      <c r="C237" s="225" t="s">
        <v>1547</v>
      </c>
      <c r="D237" s="226"/>
      <c r="E237" s="224" t="s">
        <v>851</v>
      </c>
      <c r="F237" s="224" t="s">
        <v>1548</v>
      </c>
      <c r="G237" s="224" t="s">
        <v>271</v>
      </c>
      <c r="H237" s="227" t="s">
        <v>2629</v>
      </c>
      <c r="I237" s="228" t="s">
        <v>1549</v>
      </c>
      <c r="J237" s="228" t="s">
        <v>1550</v>
      </c>
      <c r="K237" s="229" t="s">
        <v>2630</v>
      </c>
      <c r="L237" s="229" t="s">
        <v>2631</v>
      </c>
      <c r="M237" s="229"/>
      <c r="N237" s="229" t="s">
        <v>1753</v>
      </c>
      <c r="O237" s="229" t="s">
        <v>2073</v>
      </c>
      <c r="P237" s="230" t="s">
        <v>239</v>
      </c>
      <c r="Q237" s="231"/>
      <c r="R237" s="224" t="s">
        <v>1547</v>
      </c>
      <c r="S237" s="232" t="e">
        <f t="shared" ca="1" si="21"/>
        <v>#REF!</v>
      </c>
      <c r="T237" s="232" t="e">
        <f ca="1">IF(B237="","",IF(ISERROR(MATCH($J237,[2]SorP!$B$1:$B$6230,0)),"",INDIRECT("'SorP'!$A$"&amp;MATCH($J237,[2]SorP!$B$1:$B$6230,0))))</f>
        <v>#REF!</v>
      </c>
      <c r="U237" s="184"/>
      <c r="V237" s="94">
        <f>IF(C237="",NA(),MATCH($B237&amp;$C237,'[2]Smelter Look-up'!$J:$J,0))</f>
        <v>549</v>
      </c>
      <c r="X237" s="58">
        <f t="shared" si="19"/>
        <v>0</v>
      </c>
      <c r="AB237" s="95" t="str">
        <f t="shared" si="17"/>
        <v>TungstenTejing (Vietnam) Tungsten Co., Ltd.</v>
      </c>
    </row>
    <row r="238" spans="1:28" s="58" customFormat="1" ht="89.25">
      <c r="A238" s="232" t="s">
        <v>1552</v>
      </c>
      <c r="B238" s="224" t="s">
        <v>256</v>
      </c>
      <c r="C238" s="225" t="s">
        <v>1551</v>
      </c>
      <c r="D238" s="226"/>
      <c r="E238" s="224" t="s">
        <v>498</v>
      </c>
      <c r="F238" s="224" t="s">
        <v>1552</v>
      </c>
      <c r="G238" s="224" t="s">
        <v>271</v>
      </c>
      <c r="H238" s="227" t="s">
        <v>2632</v>
      </c>
      <c r="I238" s="228" t="s">
        <v>1553</v>
      </c>
      <c r="J238" s="228" t="s">
        <v>1554</v>
      </c>
      <c r="K238" s="229" t="s">
        <v>2633</v>
      </c>
      <c r="L238" s="229" t="s">
        <v>2634</v>
      </c>
      <c r="M238" s="229" t="s">
        <v>1752</v>
      </c>
      <c r="N238" s="229" t="s">
        <v>1753</v>
      </c>
      <c r="O238" s="229" t="s">
        <v>2073</v>
      </c>
      <c r="P238" s="230" t="s">
        <v>239</v>
      </c>
      <c r="Q238" s="231"/>
      <c r="R238" s="224" t="s">
        <v>1551</v>
      </c>
      <c r="S238" s="232" t="e">
        <f t="shared" ca="1" si="21"/>
        <v>#REF!</v>
      </c>
      <c r="T238" s="232" t="e">
        <f ca="1">IF(B238="","",IF(ISERROR(MATCH($J238,[2]SorP!$B$1:$B$6230,0)),"",INDIRECT("'SorP'!$A$"&amp;MATCH($J238,[2]SorP!$B$1:$B$6230,0))))</f>
        <v>#REF!</v>
      </c>
      <c r="U238" s="184"/>
      <c r="V238" s="94">
        <f>IF(C238="",NA(),MATCH($B238&amp;$C238,'[2]Smelter Look-up'!$J:$J,0))</f>
        <v>550</v>
      </c>
      <c r="X238" s="58">
        <f t="shared" si="19"/>
        <v>0</v>
      </c>
      <c r="AB238" s="95" t="str">
        <f t="shared" si="17"/>
        <v>TungstenUnecha Refractory metals plant</v>
      </c>
    </row>
    <row r="239" spans="1:28" s="58" customFormat="1" ht="89.25">
      <c r="A239" s="232" t="s">
        <v>1557</v>
      </c>
      <c r="B239" s="224" t="s">
        <v>256</v>
      </c>
      <c r="C239" s="225" t="s">
        <v>1556</v>
      </c>
      <c r="D239" s="226"/>
      <c r="E239" s="224" t="s">
        <v>644</v>
      </c>
      <c r="F239" s="224" t="s">
        <v>1557</v>
      </c>
      <c r="G239" s="224" t="s">
        <v>271</v>
      </c>
      <c r="H239" s="227" t="s">
        <v>2635</v>
      </c>
      <c r="I239" s="228" t="s">
        <v>1558</v>
      </c>
      <c r="J239" s="228" t="s">
        <v>1559</v>
      </c>
      <c r="K239" s="229" t="s">
        <v>2636</v>
      </c>
      <c r="L239" s="229" t="s">
        <v>2637</v>
      </c>
      <c r="M239" s="229" t="s">
        <v>2638</v>
      </c>
      <c r="N239" s="229" t="s">
        <v>2639</v>
      </c>
      <c r="O239" s="229" t="s">
        <v>2640</v>
      </c>
      <c r="P239" s="230" t="s">
        <v>239</v>
      </c>
      <c r="Q239" s="231"/>
      <c r="R239" s="224" t="s">
        <v>1556</v>
      </c>
      <c r="S239" s="232" t="e">
        <f t="shared" ca="1" si="21"/>
        <v>#REF!</v>
      </c>
      <c r="T239" s="232" t="e">
        <f ca="1">IF(B239="","",IF(ISERROR(MATCH($J239,[2]SorP!$B$1:$B$6230,0)),"",INDIRECT("'SorP'!$A$"&amp;MATCH($J239,[2]SorP!$B$1:$B$6230,0))))</f>
        <v>#REF!</v>
      </c>
      <c r="U239" s="184"/>
      <c r="V239" s="94">
        <f>IF(C239="",NA(),MATCH($B239&amp;$C239,'[2]Smelter Look-up'!$J:$J,0))</f>
        <v>553</v>
      </c>
      <c r="X239" s="58">
        <f t="shared" si="19"/>
        <v>0</v>
      </c>
      <c r="AB239" s="95" t="str">
        <f t="shared" si="17"/>
        <v>TungstenWolfram Bergbau und Hutten AG</v>
      </c>
    </row>
    <row r="240" spans="1:28" s="58" customFormat="1" ht="63.75">
      <c r="A240" s="232" t="s">
        <v>1563</v>
      </c>
      <c r="B240" s="224" t="s">
        <v>256</v>
      </c>
      <c r="C240" s="225" t="s">
        <v>1562</v>
      </c>
      <c r="D240" s="226"/>
      <c r="E240" s="224" t="s">
        <v>408</v>
      </c>
      <c r="F240" s="224" t="s">
        <v>1563</v>
      </c>
      <c r="G240" s="224" t="s">
        <v>271</v>
      </c>
      <c r="H240" s="227" t="s">
        <v>2641</v>
      </c>
      <c r="I240" s="228" t="s">
        <v>1564</v>
      </c>
      <c r="J240" s="228" t="s">
        <v>1565</v>
      </c>
      <c r="K240" s="229" t="s">
        <v>2642</v>
      </c>
      <c r="L240" s="229" t="s">
        <v>2643</v>
      </c>
      <c r="M240" s="229" t="s">
        <v>1752</v>
      </c>
      <c r="N240" s="229" t="s">
        <v>1747</v>
      </c>
      <c r="O240" s="229" t="s">
        <v>2416</v>
      </c>
      <c r="P240" s="230"/>
      <c r="Q240" s="231"/>
      <c r="R240" s="224" t="s">
        <v>1562</v>
      </c>
      <c r="S240" s="232" t="e">
        <f t="shared" ca="1" si="21"/>
        <v>#REF!</v>
      </c>
      <c r="T240" s="232" t="e">
        <f ca="1">IF(B240="","",IF(ISERROR(MATCH($J240,[2]SorP!$B$1:$B$6230,0)),"",INDIRECT("'SorP'!$A$"&amp;MATCH($J240,[2]SorP!$B$1:$B$6230,0))))</f>
        <v>#REF!</v>
      </c>
      <c r="U240" s="184"/>
      <c r="V240" s="94">
        <f>IF(C240="",NA(),MATCH($B240&amp;$C240,'[2]Smelter Look-up'!$J:$J,0))</f>
        <v>555</v>
      </c>
      <c r="X240" s="58">
        <f t="shared" si="19"/>
        <v>0</v>
      </c>
      <c r="AB240" s="95" t="str">
        <f t="shared" si="17"/>
        <v>TungstenWoltech Korea Co., Ltd.</v>
      </c>
    </row>
    <row r="241" spans="1:28" s="58" customFormat="1" ht="76.5">
      <c r="A241" s="232" t="s">
        <v>1568</v>
      </c>
      <c r="B241" s="224" t="s">
        <v>256</v>
      </c>
      <c r="C241" s="225" t="s">
        <v>1567</v>
      </c>
      <c r="D241" s="226"/>
      <c r="E241" s="224" t="s">
        <v>391</v>
      </c>
      <c r="F241" s="224" t="s">
        <v>1568</v>
      </c>
      <c r="G241" s="224" t="s">
        <v>271</v>
      </c>
      <c r="H241" s="227" t="s">
        <v>2644</v>
      </c>
      <c r="I241" s="228" t="s">
        <v>1569</v>
      </c>
      <c r="J241" s="228" t="s">
        <v>438</v>
      </c>
      <c r="K241" s="229" t="s">
        <v>2611</v>
      </c>
      <c r="L241" s="229" t="s">
        <v>2612</v>
      </c>
      <c r="M241" s="229" t="s">
        <v>1752</v>
      </c>
      <c r="N241" s="229" t="s">
        <v>2645</v>
      </c>
      <c r="O241" s="229" t="s">
        <v>2646</v>
      </c>
      <c r="P241" s="230" t="s">
        <v>239</v>
      </c>
      <c r="Q241" s="231"/>
      <c r="R241" s="224" t="s">
        <v>1567</v>
      </c>
      <c r="S241" s="232" t="e">
        <f t="shared" ca="1" si="21"/>
        <v>#REF!</v>
      </c>
      <c r="T241" s="232" t="e">
        <f ca="1">IF(B241="","",IF(ISERROR(MATCH($J241,[2]SorP!$B$1:$B$6230,0)),"",INDIRECT("'SorP'!$A$"&amp;MATCH($J241,[2]SorP!$B$1:$B$6230,0))))</f>
        <v>#REF!</v>
      </c>
      <c r="U241" s="184"/>
      <c r="V241" s="94">
        <f>IF(C241="",NA(),MATCH($B241&amp;$C241,'[2]Smelter Look-up'!$J:$J,0))</f>
        <v>557</v>
      </c>
      <c r="X241" s="58">
        <f t="shared" si="19"/>
        <v>0</v>
      </c>
      <c r="AB241" s="95" t="str">
        <f t="shared" si="17"/>
        <v>TungstenXiamen Tungsten (H.C.) Co., Ltd.</v>
      </c>
    </row>
    <row r="242" spans="1:28" s="58" customFormat="1" ht="63.75">
      <c r="A242" s="232" t="s">
        <v>1571</v>
      </c>
      <c r="B242" s="224" t="s">
        <v>256</v>
      </c>
      <c r="C242" s="225" t="s">
        <v>1570</v>
      </c>
      <c r="D242" s="226"/>
      <c r="E242" s="224" t="s">
        <v>391</v>
      </c>
      <c r="F242" s="224" t="s">
        <v>1571</v>
      </c>
      <c r="G242" s="224" t="s">
        <v>271</v>
      </c>
      <c r="H242" s="227" t="s">
        <v>2647</v>
      </c>
      <c r="I242" s="228" t="s">
        <v>1569</v>
      </c>
      <c r="J242" s="228" t="s">
        <v>438</v>
      </c>
      <c r="K242" s="229" t="s">
        <v>2611</v>
      </c>
      <c r="L242" s="229" t="s">
        <v>2612</v>
      </c>
      <c r="M242" s="229" t="s">
        <v>2648</v>
      </c>
      <c r="N242" s="229" t="s">
        <v>2649</v>
      </c>
      <c r="O242" s="229" t="s">
        <v>2650</v>
      </c>
      <c r="P242" s="230" t="s">
        <v>239</v>
      </c>
      <c r="Q242" s="231"/>
      <c r="R242" s="224" t="s">
        <v>1570</v>
      </c>
      <c r="S242" s="232" t="e">
        <f t="shared" ca="1" si="21"/>
        <v>#REF!</v>
      </c>
      <c r="T242" s="232" t="e">
        <f ca="1">IF(B242="","",IF(ISERROR(MATCH($J242,[2]SorP!$B$1:$B$6230,0)),"",INDIRECT("'SorP'!$A$"&amp;MATCH($J242,[2]SorP!$B$1:$B$6230,0))))</f>
        <v>#REF!</v>
      </c>
      <c r="U242" s="184"/>
      <c r="V242" s="94">
        <f>IF(C242="",NA(),MATCH($B242&amp;$C242,'[2]Smelter Look-up'!$J:$J,0))</f>
        <v>558</v>
      </c>
      <c r="X242" s="58">
        <f t="shared" si="19"/>
        <v>0</v>
      </c>
      <c r="AB242" s="95" t="str">
        <f t="shared" si="17"/>
        <v>TungstenXiamen Tungsten Co., Ltd.</v>
      </c>
    </row>
    <row r="243" spans="1:28" s="58" customFormat="1" ht="140.25">
      <c r="A243" s="232" t="s">
        <v>1573</v>
      </c>
      <c r="B243" s="224" t="s">
        <v>256</v>
      </c>
      <c r="C243" s="225" t="s">
        <v>1572</v>
      </c>
      <c r="D243" s="226"/>
      <c r="E243" s="224" t="s">
        <v>391</v>
      </c>
      <c r="F243" s="224" t="s">
        <v>1573</v>
      </c>
      <c r="G243" s="224" t="s">
        <v>271</v>
      </c>
      <c r="H243" s="227" t="s">
        <v>2651</v>
      </c>
      <c r="I243" s="228" t="s">
        <v>901</v>
      </c>
      <c r="J243" s="228" t="s">
        <v>495</v>
      </c>
      <c r="K243" s="229" t="s">
        <v>2652</v>
      </c>
      <c r="L243" s="229" t="s">
        <v>2653</v>
      </c>
      <c r="M243" s="229" t="s">
        <v>2654</v>
      </c>
      <c r="N243" s="229" t="s">
        <v>1747</v>
      </c>
      <c r="O243" s="229" t="s">
        <v>2416</v>
      </c>
      <c r="P243" s="230"/>
      <c r="Q243" s="231"/>
      <c r="R243" s="224" t="s">
        <v>1572</v>
      </c>
      <c r="S243" s="232" t="e">
        <f t="shared" ca="1" si="21"/>
        <v>#REF!</v>
      </c>
      <c r="T243" s="232" t="e">
        <f ca="1">IF(B243="","",IF(ISERROR(MATCH($J243,[2]SorP!$B$1:$B$6230,0)),"",INDIRECT("'SorP'!$A$"&amp;MATCH($J243,[2]SorP!$B$1:$B$6230,0))))</f>
        <v>#REF!</v>
      </c>
      <c r="U243" s="184"/>
      <c r="V243" s="94">
        <f>IF(C243="",NA(),MATCH($B243&amp;$C243,'[2]Smelter Look-up'!$J:$J,0))</f>
        <v>559</v>
      </c>
      <c r="X243" s="58">
        <f t="shared" si="19"/>
        <v>0</v>
      </c>
      <c r="AB243" s="95" t="str">
        <f t="shared" ref="AB243:AB306" si="22">B243&amp;C243</f>
        <v>TungstenXinfeng Huarui Tungsten &amp; Molybdenum New Material Co., Ltd.</v>
      </c>
    </row>
    <row r="244" spans="1:28" s="58" customFormat="1" ht="20.25">
      <c r="A244" s="232"/>
      <c r="B244" s="224" t="s">
        <v>242</v>
      </c>
      <c r="C244" s="225" t="s">
        <v>242</v>
      </c>
      <c r="D244" s="226"/>
      <c r="E244" s="224" t="s">
        <v>242</v>
      </c>
      <c r="F244" s="224" t="s">
        <v>242</v>
      </c>
      <c r="G244" s="224" t="s">
        <v>242</v>
      </c>
      <c r="H244" s="227" t="s">
        <v>242</v>
      </c>
      <c r="I244" s="228" t="s">
        <v>242</v>
      </c>
      <c r="J244" s="228" t="s">
        <v>242</v>
      </c>
      <c r="K244" s="229"/>
      <c r="L244" s="229"/>
      <c r="M244" s="229"/>
      <c r="N244" s="229"/>
      <c r="O244" s="229"/>
      <c r="P244" s="230"/>
      <c r="Q244" s="231"/>
      <c r="R244" s="224" t="s">
        <v>242</v>
      </c>
      <c r="S244" s="232" t="str">
        <f t="shared" ca="1" si="21"/>
        <v/>
      </c>
      <c r="T244" s="232" t="str">
        <f ca="1">IF(B244="","",IF(ISERROR(MATCH($J244,[2]SorP!$B$1:$B$6230,0)),"",INDIRECT("'SorP'!$A$"&amp;MATCH($J244,[2]SorP!$B$1:$B$6230,0))))</f>
        <v/>
      </c>
      <c r="U244" s="184"/>
      <c r="V244" s="94" t="e">
        <f>IF(C244="",NA(),MATCH($B244&amp;$C244,'[2]Smelter Look-up'!$J:$J,0))</f>
        <v>#N/A</v>
      </c>
      <c r="X244" s="58">
        <f t="shared" si="19"/>
        <v>0</v>
      </c>
      <c r="AB244" s="95" t="str">
        <f t="shared" si="22"/>
        <v/>
      </c>
    </row>
    <row r="245" spans="1:28" s="58" customFormat="1" ht="20.25">
      <c r="A245" s="232"/>
      <c r="B245" s="224" t="s">
        <v>242</v>
      </c>
      <c r="C245" s="225" t="s">
        <v>242</v>
      </c>
      <c r="D245" s="226"/>
      <c r="E245" s="224" t="s">
        <v>242</v>
      </c>
      <c r="F245" s="224" t="s">
        <v>242</v>
      </c>
      <c r="G245" s="224" t="s">
        <v>242</v>
      </c>
      <c r="H245" s="227" t="s">
        <v>242</v>
      </c>
      <c r="I245" s="228" t="s">
        <v>242</v>
      </c>
      <c r="J245" s="228" t="s">
        <v>242</v>
      </c>
      <c r="K245" s="229"/>
      <c r="L245" s="229"/>
      <c r="M245" s="229"/>
      <c r="N245" s="229"/>
      <c r="O245" s="229"/>
      <c r="P245" s="230"/>
      <c r="Q245" s="231"/>
      <c r="R245" s="224" t="s">
        <v>242</v>
      </c>
      <c r="S245" s="232" t="str">
        <f t="shared" ca="1" si="21"/>
        <v/>
      </c>
      <c r="T245" s="232" t="str">
        <f ca="1">IF(B245="","",IF(ISERROR(MATCH($J245,[2]SorP!$B$1:$B$6230,0)),"",INDIRECT("'SorP'!$A$"&amp;MATCH($J245,[2]SorP!$B$1:$B$6230,0))))</f>
        <v/>
      </c>
      <c r="U245" s="184"/>
      <c r="V245" s="94" t="e">
        <f>IF(C245="",NA(),MATCH($B245&amp;$C245,'[2]Smelter Look-up'!$J:$J,0))</f>
        <v>#N/A</v>
      </c>
      <c r="X245" s="58">
        <f t="shared" si="19"/>
        <v>0</v>
      </c>
      <c r="AB245" s="95" t="str">
        <f t="shared" si="22"/>
        <v/>
      </c>
    </row>
    <row r="246" spans="1:28" s="58" customFormat="1" ht="20.25">
      <c r="A246" s="232"/>
      <c r="B246" s="224" t="s">
        <v>242</v>
      </c>
      <c r="C246" s="225" t="s">
        <v>242</v>
      </c>
      <c r="D246" s="226"/>
      <c r="E246" s="224" t="s">
        <v>242</v>
      </c>
      <c r="F246" s="224" t="s">
        <v>242</v>
      </c>
      <c r="G246" s="224" t="s">
        <v>242</v>
      </c>
      <c r="H246" s="227" t="s">
        <v>242</v>
      </c>
      <c r="I246" s="228" t="s">
        <v>242</v>
      </c>
      <c r="J246" s="228" t="s">
        <v>242</v>
      </c>
      <c r="K246" s="229"/>
      <c r="L246" s="229"/>
      <c r="M246" s="229"/>
      <c r="N246" s="229"/>
      <c r="O246" s="229"/>
      <c r="P246" s="230"/>
      <c r="Q246" s="231"/>
      <c r="R246" s="224" t="s">
        <v>242</v>
      </c>
      <c r="S246" s="232" t="str">
        <f t="shared" ca="1" si="21"/>
        <v/>
      </c>
      <c r="T246" s="232" t="str">
        <f ca="1">IF(B246="","",IF(ISERROR(MATCH($J246,[2]SorP!$B$1:$B$6230,0)),"",INDIRECT("'SorP'!$A$"&amp;MATCH($J246,[2]SorP!$B$1:$B$6230,0))))</f>
        <v/>
      </c>
      <c r="U246" s="184"/>
      <c r="V246" s="94" t="e">
        <f>IF(C246="",NA(),MATCH($B246&amp;$C246,'[2]Smelter Look-up'!$J:$J,0))</f>
        <v>#N/A</v>
      </c>
      <c r="X246" s="58">
        <f t="shared" si="19"/>
        <v>0</v>
      </c>
      <c r="AB246" s="95" t="str">
        <f t="shared" si="22"/>
        <v/>
      </c>
    </row>
    <row r="247" spans="1:28" s="58" customFormat="1" ht="20.25">
      <c r="A247" s="232"/>
      <c r="B247" s="224" t="s">
        <v>242</v>
      </c>
      <c r="C247" s="225" t="s">
        <v>242</v>
      </c>
      <c r="D247" s="226"/>
      <c r="E247" s="224" t="s">
        <v>242</v>
      </c>
      <c r="F247" s="224" t="s">
        <v>242</v>
      </c>
      <c r="G247" s="224" t="s">
        <v>242</v>
      </c>
      <c r="H247" s="227" t="s">
        <v>242</v>
      </c>
      <c r="I247" s="228" t="s">
        <v>242</v>
      </c>
      <c r="J247" s="228" t="s">
        <v>242</v>
      </c>
      <c r="K247" s="229"/>
      <c r="L247" s="229"/>
      <c r="M247" s="229"/>
      <c r="N247" s="229"/>
      <c r="O247" s="229"/>
      <c r="P247" s="230"/>
      <c r="Q247" s="231"/>
      <c r="R247" s="224" t="s">
        <v>242</v>
      </c>
      <c r="S247" s="232" t="str">
        <f t="shared" ca="1" si="21"/>
        <v/>
      </c>
      <c r="T247" s="232" t="str">
        <f ca="1">IF(B247="","",IF(ISERROR(MATCH($J247,[2]SorP!$B$1:$B$6230,0)),"",INDIRECT("'SorP'!$A$"&amp;MATCH($J247,[2]SorP!$B$1:$B$6230,0))))</f>
        <v/>
      </c>
      <c r="U247" s="184"/>
      <c r="V247" s="94" t="e">
        <f>IF(C247="",NA(),MATCH($B247&amp;$C247,'[2]Smelter Look-up'!$J:$J,0))</f>
        <v>#N/A</v>
      </c>
      <c r="X247" s="58">
        <f t="shared" si="19"/>
        <v>0</v>
      </c>
      <c r="AB247" s="95" t="str">
        <f t="shared" si="22"/>
        <v/>
      </c>
    </row>
    <row r="248" spans="1:28" s="58" customFormat="1" ht="20.25">
      <c r="A248" s="232"/>
      <c r="B248" s="224" t="s">
        <v>242</v>
      </c>
      <c r="C248" s="225" t="s">
        <v>242</v>
      </c>
      <c r="D248" s="226"/>
      <c r="E248" s="224" t="s">
        <v>242</v>
      </c>
      <c r="F248" s="224" t="s">
        <v>242</v>
      </c>
      <c r="G248" s="224" t="s">
        <v>242</v>
      </c>
      <c r="H248" s="227" t="s">
        <v>242</v>
      </c>
      <c r="I248" s="228" t="s">
        <v>242</v>
      </c>
      <c r="J248" s="228" t="s">
        <v>242</v>
      </c>
      <c r="K248" s="229"/>
      <c r="L248" s="229"/>
      <c r="M248" s="229"/>
      <c r="N248" s="229"/>
      <c r="O248" s="229"/>
      <c r="P248" s="230"/>
      <c r="Q248" s="231"/>
      <c r="R248" s="224" t="s">
        <v>242</v>
      </c>
      <c r="S248" s="232" t="str">
        <f t="shared" ca="1" si="21"/>
        <v/>
      </c>
      <c r="T248" s="232" t="str">
        <f ca="1">IF(B248="","",IF(ISERROR(MATCH($J248,[2]SorP!$B$1:$B$6230,0)),"",INDIRECT("'SorP'!$A$"&amp;MATCH($J248,[2]SorP!$B$1:$B$6230,0))))</f>
        <v/>
      </c>
      <c r="U248" s="184"/>
      <c r="V248" s="94" t="e">
        <f>IF(C248="",NA(),MATCH($B248&amp;$C248,'[2]Smelter Look-up'!$J:$J,0))</f>
        <v>#N/A</v>
      </c>
      <c r="X248" s="58">
        <f t="shared" si="19"/>
        <v>0</v>
      </c>
      <c r="AB248" s="95" t="str">
        <f t="shared" si="22"/>
        <v/>
      </c>
    </row>
    <row r="249" spans="1:28" s="58" customFormat="1" ht="20.25">
      <c r="A249" s="232"/>
      <c r="B249" s="224" t="s">
        <v>242</v>
      </c>
      <c r="C249" s="225" t="s">
        <v>242</v>
      </c>
      <c r="D249" s="226"/>
      <c r="E249" s="224" t="s">
        <v>242</v>
      </c>
      <c r="F249" s="224" t="s">
        <v>242</v>
      </c>
      <c r="G249" s="224" t="s">
        <v>242</v>
      </c>
      <c r="H249" s="227" t="s">
        <v>242</v>
      </c>
      <c r="I249" s="228" t="s">
        <v>242</v>
      </c>
      <c r="J249" s="228" t="s">
        <v>242</v>
      </c>
      <c r="K249" s="229"/>
      <c r="L249" s="229"/>
      <c r="M249" s="229"/>
      <c r="N249" s="229"/>
      <c r="O249" s="229"/>
      <c r="P249" s="230"/>
      <c r="Q249" s="231"/>
      <c r="R249" s="224" t="s">
        <v>242</v>
      </c>
      <c r="S249" s="232" t="str">
        <f t="shared" ca="1" si="21"/>
        <v/>
      </c>
      <c r="T249" s="232" t="str">
        <f ca="1">IF(B249="","",IF(ISERROR(MATCH($J249,[2]SorP!$B$1:$B$6230,0)),"",INDIRECT("'SorP'!$A$"&amp;MATCH($J249,[2]SorP!$B$1:$B$6230,0))))</f>
        <v/>
      </c>
      <c r="U249" s="184"/>
      <c r="V249" s="94" t="e">
        <f>IF(C249="",NA(),MATCH($B249&amp;$C249,'[2]Smelter Look-up'!$J:$J,0))</f>
        <v>#N/A</v>
      </c>
      <c r="X249" s="58">
        <f t="shared" si="19"/>
        <v>0</v>
      </c>
      <c r="AB249" s="95" t="str">
        <f t="shared" si="22"/>
        <v/>
      </c>
    </row>
    <row r="250" spans="1:28" s="58" customFormat="1" ht="20.25">
      <c r="A250" s="232"/>
      <c r="B250" s="224" t="s">
        <v>242</v>
      </c>
      <c r="C250" s="225" t="s">
        <v>242</v>
      </c>
      <c r="D250" s="226"/>
      <c r="E250" s="224" t="s">
        <v>242</v>
      </c>
      <c r="F250" s="224" t="s">
        <v>242</v>
      </c>
      <c r="G250" s="224" t="s">
        <v>242</v>
      </c>
      <c r="H250" s="227" t="s">
        <v>242</v>
      </c>
      <c r="I250" s="228" t="s">
        <v>242</v>
      </c>
      <c r="J250" s="228" t="s">
        <v>242</v>
      </c>
      <c r="K250" s="229"/>
      <c r="L250" s="229"/>
      <c r="M250" s="229"/>
      <c r="N250" s="229"/>
      <c r="O250" s="229"/>
      <c r="P250" s="230"/>
      <c r="Q250" s="231"/>
      <c r="R250" s="224" t="s">
        <v>242</v>
      </c>
      <c r="S250" s="232" t="str">
        <f t="shared" ca="1" si="21"/>
        <v/>
      </c>
      <c r="T250" s="232" t="str">
        <f ca="1">IF(B250="","",IF(ISERROR(MATCH($J250,[2]SorP!$B$1:$B$6230,0)),"",INDIRECT("'SorP'!$A$"&amp;MATCH($J250,[2]SorP!$B$1:$B$6230,0))))</f>
        <v/>
      </c>
      <c r="U250" s="184"/>
      <c r="V250" s="94" t="e">
        <f>IF(C250="",NA(),MATCH($B250&amp;$C250,'[2]Smelter Look-up'!$J:$J,0))</f>
        <v>#N/A</v>
      </c>
      <c r="X250" s="58">
        <f t="shared" si="19"/>
        <v>0</v>
      </c>
      <c r="AB250" s="95" t="str">
        <f t="shared" si="22"/>
        <v/>
      </c>
    </row>
    <row r="251" spans="1:28" s="58" customFormat="1" ht="20.25">
      <c r="A251" s="232"/>
      <c r="B251" s="224" t="s">
        <v>242</v>
      </c>
      <c r="C251" s="225" t="s">
        <v>242</v>
      </c>
      <c r="D251" s="226"/>
      <c r="E251" s="224" t="s">
        <v>242</v>
      </c>
      <c r="F251" s="224" t="s">
        <v>242</v>
      </c>
      <c r="G251" s="224" t="s">
        <v>242</v>
      </c>
      <c r="H251" s="227" t="s">
        <v>242</v>
      </c>
      <c r="I251" s="228" t="s">
        <v>242</v>
      </c>
      <c r="J251" s="228" t="s">
        <v>242</v>
      </c>
      <c r="K251" s="229"/>
      <c r="L251" s="229"/>
      <c r="M251" s="229"/>
      <c r="N251" s="229"/>
      <c r="O251" s="229"/>
      <c r="P251" s="230"/>
      <c r="Q251" s="231"/>
      <c r="R251" s="224" t="s">
        <v>242</v>
      </c>
      <c r="S251" s="232" t="str">
        <f t="shared" ca="1" si="21"/>
        <v/>
      </c>
      <c r="T251" s="232" t="str">
        <f ca="1">IF(B251="","",IF(ISERROR(MATCH($J251,[2]SorP!$B$1:$B$6230,0)),"",INDIRECT("'SorP'!$A$"&amp;MATCH($J251,[2]SorP!$B$1:$B$6230,0))))</f>
        <v/>
      </c>
      <c r="U251" s="184"/>
      <c r="V251" s="94" t="e">
        <f>IF(C251="",NA(),MATCH($B251&amp;$C251,'[2]Smelter Look-up'!$J:$J,0))</f>
        <v>#N/A</v>
      </c>
      <c r="X251" s="58">
        <f t="shared" si="19"/>
        <v>0</v>
      </c>
      <c r="AB251" s="95" t="str">
        <f t="shared" si="22"/>
        <v/>
      </c>
    </row>
    <row r="252" spans="1:28" s="58" customFormat="1" ht="20.25">
      <c r="A252" s="232"/>
      <c r="B252" s="224" t="s">
        <v>242</v>
      </c>
      <c r="C252" s="225" t="s">
        <v>242</v>
      </c>
      <c r="D252" s="226"/>
      <c r="E252" s="224" t="s">
        <v>242</v>
      </c>
      <c r="F252" s="224" t="s">
        <v>242</v>
      </c>
      <c r="G252" s="224" t="s">
        <v>242</v>
      </c>
      <c r="H252" s="227" t="s">
        <v>242</v>
      </c>
      <c r="I252" s="228" t="s">
        <v>242</v>
      </c>
      <c r="J252" s="228" t="s">
        <v>242</v>
      </c>
      <c r="K252" s="229"/>
      <c r="L252" s="229"/>
      <c r="M252" s="229"/>
      <c r="N252" s="229"/>
      <c r="O252" s="229"/>
      <c r="P252" s="230"/>
      <c r="Q252" s="231"/>
      <c r="R252" s="224" t="s">
        <v>242</v>
      </c>
      <c r="S252" s="232" t="str">
        <f t="shared" ca="1" si="21"/>
        <v/>
      </c>
      <c r="T252" s="232" t="str">
        <f ca="1">IF(B252="","",IF(ISERROR(MATCH($J252,[2]SorP!$B$1:$B$6230,0)),"",INDIRECT("'SorP'!$A$"&amp;MATCH($J252,[2]SorP!$B$1:$B$6230,0))))</f>
        <v/>
      </c>
      <c r="U252" s="184"/>
      <c r="V252" s="94" t="e">
        <f>IF(C252="",NA(),MATCH($B252&amp;$C252,'[2]Smelter Look-up'!$J:$J,0))</f>
        <v>#N/A</v>
      </c>
      <c r="X252" s="58">
        <f t="shared" si="19"/>
        <v>0</v>
      </c>
      <c r="AB252" s="95" t="str">
        <f t="shared" si="22"/>
        <v/>
      </c>
    </row>
    <row r="253" spans="1:28" s="58" customFormat="1" ht="20.25">
      <c r="A253" s="232"/>
      <c r="B253" s="224" t="s">
        <v>242</v>
      </c>
      <c r="C253" s="225" t="s">
        <v>242</v>
      </c>
      <c r="D253" s="226"/>
      <c r="E253" s="224" t="s">
        <v>242</v>
      </c>
      <c r="F253" s="224" t="s">
        <v>242</v>
      </c>
      <c r="G253" s="224" t="s">
        <v>242</v>
      </c>
      <c r="H253" s="227" t="s">
        <v>242</v>
      </c>
      <c r="I253" s="228" t="s">
        <v>242</v>
      </c>
      <c r="J253" s="228" t="s">
        <v>242</v>
      </c>
      <c r="K253" s="229"/>
      <c r="L253" s="229"/>
      <c r="M253" s="229"/>
      <c r="N253" s="229"/>
      <c r="O253" s="229"/>
      <c r="P253" s="230"/>
      <c r="Q253" s="231"/>
      <c r="R253" s="224" t="s">
        <v>242</v>
      </c>
      <c r="S253" s="232" t="str">
        <f t="shared" ca="1" si="21"/>
        <v/>
      </c>
      <c r="T253" s="232" t="str">
        <f ca="1">IF(B253="","",IF(ISERROR(MATCH($J253,[2]SorP!$B$1:$B$6230,0)),"",INDIRECT("'SorP'!$A$"&amp;MATCH($J253,[2]SorP!$B$1:$B$6230,0))))</f>
        <v/>
      </c>
      <c r="U253" s="184"/>
      <c r="V253" s="94" t="e">
        <f>IF(C253="",NA(),MATCH($B253&amp;$C253,'[2]Smelter Look-up'!$J:$J,0))</f>
        <v>#N/A</v>
      </c>
      <c r="X253" s="58">
        <f t="shared" si="19"/>
        <v>0</v>
      </c>
      <c r="AB253" s="95" t="str">
        <f t="shared" si="22"/>
        <v/>
      </c>
    </row>
    <row r="254" spans="1:28" s="58" customFormat="1" ht="20.25">
      <c r="A254" s="232"/>
      <c r="B254" s="224" t="s">
        <v>242</v>
      </c>
      <c r="C254" s="225" t="s">
        <v>242</v>
      </c>
      <c r="D254" s="226"/>
      <c r="E254" s="224" t="s">
        <v>242</v>
      </c>
      <c r="F254" s="224" t="s">
        <v>242</v>
      </c>
      <c r="G254" s="224" t="s">
        <v>242</v>
      </c>
      <c r="H254" s="227" t="s">
        <v>242</v>
      </c>
      <c r="I254" s="228" t="s">
        <v>242</v>
      </c>
      <c r="J254" s="228" t="s">
        <v>242</v>
      </c>
      <c r="K254" s="229"/>
      <c r="L254" s="229"/>
      <c r="M254" s="229"/>
      <c r="N254" s="229"/>
      <c r="O254" s="229"/>
      <c r="P254" s="230"/>
      <c r="Q254" s="231"/>
      <c r="R254" s="224" t="s">
        <v>242</v>
      </c>
      <c r="S254" s="232" t="str">
        <f t="shared" ca="1" si="21"/>
        <v/>
      </c>
      <c r="T254" s="232" t="str">
        <f ca="1">IF(B254="","",IF(ISERROR(MATCH($J254,[2]SorP!$B$1:$B$6230,0)),"",INDIRECT("'SorP'!$A$"&amp;MATCH($J254,[2]SorP!$B$1:$B$6230,0))))</f>
        <v/>
      </c>
      <c r="U254" s="184"/>
      <c r="V254" s="94" t="e">
        <f>IF(C254="",NA(),MATCH($B254&amp;$C254,'[2]Smelter Look-up'!$J:$J,0))</f>
        <v>#N/A</v>
      </c>
      <c r="X254" s="58">
        <f t="shared" si="19"/>
        <v>0</v>
      </c>
      <c r="AB254" s="95" t="str">
        <f t="shared" si="22"/>
        <v/>
      </c>
    </row>
    <row r="255" spans="1:28" s="58" customFormat="1" ht="20.25">
      <c r="A255" s="232"/>
      <c r="B255" s="224" t="s">
        <v>242</v>
      </c>
      <c r="C255" s="225" t="s">
        <v>242</v>
      </c>
      <c r="D255" s="226"/>
      <c r="E255" s="224" t="s">
        <v>242</v>
      </c>
      <c r="F255" s="224" t="s">
        <v>242</v>
      </c>
      <c r="G255" s="224" t="s">
        <v>242</v>
      </c>
      <c r="H255" s="227" t="s">
        <v>242</v>
      </c>
      <c r="I255" s="228" t="s">
        <v>242</v>
      </c>
      <c r="J255" s="228" t="s">
        <v>242</v>
      </c>
      <c r="K255" s="229"/>
      <c r="L255" s="229"/>
      <c r="M255" s="229"/>
      <c r="N255" s="229"/>
      <c r="O255" s="229"/>
      <c r="P255" s="230"/>
      <c r="Q255" s="231"/>
      <c r="R255" s="224" t="s">
        <v>242</v>
      </c>
      <c r="S255" s="232" t="str">
        <f t="shared" ca="1" si="21"/>
        <v/>
      </c>
      <c r="T255" s="232" t="str">
        <f ca="1">IF(B255="","",IF(ISERROR(MATCH($J255,[2]SorP!$B$1:$B$6230,0)),"",INDIRECT("'SorP'!$A$"&amp;MATCH($J255,[2]SorP!$B$1:$B$6230,0))))</f>
        <v/>
      </c>
      <c r="U255" s="184"/>
      <c r="V255" s="94" t="e">
        <f>IF(C255="",NA(),MATCH($B255&amp;$C255,'[2]Smelter Look-up'!$J:$J,0))</f>
        <v>#N/A</v>
      </c>
      <c r="X255" s="58">
        <f t="shared" si="19"/>
        <v>0</v>
      </c>
      <c r="AB255" s="95" t="str">
        <f t="shared" si="22"/>
        <v/>
      </c>
    </row>
    <row r="256" spans="1:28" s="58" customFormat="1" ht="20.25">
      <c r="A256" s="232"/>
      <c r="B256" s="224" t="s">
        <v>242</v>
      </c>
      <c r="C256" s="225" t="s">
        <v>242</v>
      </c>
      <c r="D256" s="226"/>
      <c r="E256" s="224" t="s">
        <v>242</v>
      </c>
      <c r="F256" s="224" t="s">
        <v>242</v>
      </c>
      <c r="G256" s="224" t="s">
        <v>242</v>
      </c>
      <c r="H256" s="227" t="s">
        <v>242</v>
      </c>
      <c r="I256" s="228" t="s">
        <v>242</v>
      </c>
      <c r="J256" s="228" t="s">
        <v>242</v>
      </c>
      <c r="K256" s="229"/>
      <c r="L256" s="229"/>
      <c r="M256" s="229"/>
      <c r="N256" s="229"/>
      <c r="O256" s="229"/>
      <c r="P256" s="230"/>
      <c r="Q256" s="231"/>
      <c r="R256" s="224" t="s">
        <v>242</v>
      </c>
      <c r="S256" s="232" t="str">
        <f t="shared" ca="1" si="21"/>
        <v/>
      </c>
      <c r="T256" s="232" t="str">
        <f ca="1">IF(B256="","",IF(ISERROR(MATCH($J256,[2]SorP!$B$1:$B$6230,0)),"",INDIRECT("'SorP'!$A$"&amp;MATCH($J256,[2]SorP!$B$1:$B$6230,0))))</f>
        <v/>
      </c>
      <c r="U256" s="184"/>
      <c r="V256" s="94" t="e">
        <f>IF(C256="",NA(),MATCH($B256&amp;$C256,'[2]Smelter Look-up'!$J:$J,0))</f>
        <v>#N/A</v>
      </c>
      <c r="X256" s="58">
        <f t="shared" si="19"/>
        <v>0</v>
      </c>
      <c r="AB256" s="95" t="str">
        <f t="shared" si="22"/>
        <v/>
      </c>
    </row>
    <row r="257" spans="1:28" s="58" customFormat="1" ht="20.25">
      <c r="A257" s="232"/>
      <c r="B257" s="224" t="s">
        <v>242</v>
      </c>
      <c r="C257" s="225" t="s">
        <v>242</v>
      </c>
      <c r="D257" s="226"/>
      <c r="E257" s="224" t="s">
        <v>242</v>
      </c>
      <c r="F257" s="224" t="s">
        <v>242</v>
      </c>
      <c r="G257" s="224" t="s">
        <v>242</v>
      </c>
      <c r="H257" s="227" t="s">
        <v>242</v>
      </c>
      <c r="I257" s="228" t="s">
        <v>242</v>
      </c>
      <c r="J257" s="228" t="s">
        <v>242</v>
      </c>
      <c r="K257" s="229"/>
      <c r="L257" s="229"/>
      <c r="M257" s="229"/>
      <c r="N257" s="229"/>
      <c r="O257" s="229"/>
      <c r="P257" s="230"/>
      <c r="Q257" s="231"/>
      <c r="R257" s="224" t="s">
        <v>242</v>
      </c>
      <c r="S257" s="232" t="str">
        <f t="shared" ca="1" si="21"/>
        <v/>
      </c>
      <c r="T257" s="232" t="str">
        <f ca="1">IF(B257="","",IF(ISERROR(MATCH($J257,[2]SorP!$B$1:$B$6230,0)),"",INDIRECT("'SorP'!$A$"&amp;MATCH($J257,[2]SorP!$B$1:$B$6230,0))))</f>
        <v/>
      </c>
      <c r="U257" s="184"/>
      <c r="V257" s="94" t="e">
        <f>IF(C257="",NA(),MATCH($B257&amp;$C257,'[2]Smelter Look-up'!$J:$J,0))</f>
        <v>#N/A</v>
      </c>
      <c r="X257" s="58">
        <f t="shared" si="19"/>
        <v>0</v>
      </c>
      <c r="AB257" s="95" t="str">
        <f t="shared" si="22"/>
        <v/>
      </c>
    </row>
    <row r="258" spans="1:28" s="58" customFormat="1" ht="20.25">
      <c r="A258" s="232"/>
      <c r="B258" s="224" t="s">
        <v>242</v>
      </c>
      <c r="C258" s="225" t="s">
        <v>242</v>
      </c>
      <c r="D258" s="226"/>
      <c r="E258" s="224" t="s">
        <v>242</v>
      </c>
      <c r="F258" s="224" t="s">
        <v>242</v>
      </c>
      <c r="G258" s="224" t="s">
        <v>242</v>
      </c>
      <c r="H258" s="227" t="s">
        <v>242</v>
      </c>
      <c r="I258" s="228" t="s">
        <v>242</v>
      </c>
      <c r="J258" s="228" t="s">
        <v>242</v>
      </c>
      <c r="K258" s="229"/>
      <c r="L258" s="229"/>
      <c r="M258" s="229"/>
      <c r="N258" s="229"/>
      <c r="O258" s="229"/>
      <c r="P258" s="230"/>
      <c r="Q258" s="231"/>
      <c r="R258" s="224" t="s">
        <v>242</v>
      </c>
      <c r="S258" s="232" t="str">
        <f t="shared" ca="1" si="21"/>
        <v/>
      </c>
      <c r="T258" s="232" t="str">
        <f ca="1">IF(B258="","",IF(ISERROR(MATCH($J258,[2]SorP!$B$1:$B$6230,0)),"",INDIRECT("'SorP'!$A$"&amp;MATCH($J258,[2]SorP!$B$1:$B$6230,0))))</f>
        <v/>
      </c>
      <c r="U258" s="184"/>
      <c r="V258" s="94" t="e">
        <f>IF(C258="",NA(),MATCH($B258&amp;$C258,'[2]Smelter Look-up'!$J:$J,0))</f>
        <v>#N/A</v>
      </c>
      <c r="X258" s="58">
        <f t="shared" si="19"/>
        <v>0</v>
      </c>
      <c r="AB258" s="95" t="str">
        <f t="shared" si="22"/>
        <v/>
      </c>
    </row>
    <row r="259" spans="1:28" s="58" customFormat="1" ht="20.25">
      <c r="A259" s="232"/>
      <c r="B259" s="224" t="s">
        <v>242</v>
      </c>
      <c r="C259" s="225" t="s">
        <v>242</v>
      </c>
      <c r="D259" s="226"/>
      <c r="E259" s="224" t="s">
        <v>242</v>
      </c>
      <c r="F259" s="224" t="s">
        <v>242</v>
      </c>
      <c r="G259" s="224" t="s">
        <v>242</v>
      </c>
      <c r="H259" s="227" t="s">
        <v>242</v>
      </c>
      <c r="I259" s="228" t="s">
        <v>242</v>
      </c>
      <c r="J259" s="228" t="s">
        <v>242</v>
      </c>
      <c r="K259" s="229"/>
      <c r="L259" s="229"/>
      <c r="M259" s="229"/>
      <c r="N259" s="229"/>
      <c r="O259" s="229"/>
      <c r="P259" s="230"/>
      <c r="Q259" s="231"/>
      <c r="R259" s="224" t="s">
        <v>242</v>
      </c>
      <c r="S259" s="232" t="str">
        <f t="shared" ca="1" si="21"/>
        <v/>
      </c>
      <c r="T259" s="232" t="str">
        <f ca="1">IF(B259="","",IF(ISERROR(MATCH($J259,[2]SorP!$B$1:$B$6230,0)),"",INDIRECT("'SorP'!$A$"&amp;MATCH($J259,[2]SorP!$B$1:$B$6230,0))))</f>
        <v/>
      </c>
      <c r="U259" s="184"/>
      <c r="V259" s="94" t="e">
        <f>IF(C259="",NA(),MATCH($B259&amp;$C259,'[2]Smelter Look-up'!$J:$J,0))</f>
        <v>#N/A</v>
      </c>
      <c r="X259" s="58">
        <f t="shared" si="19"/>
        <v>0</v>
      </c>
      <c r="AB259" s="95" t="str">
        <f t="shared" si="22"/>
        <v/>
      </c>
    </row>
    <row r="260" spans="1:28" s="58" customFormat="1" ht="20.25">
      <c r="A260" s="232"/>
      <c r="B260" s="224" t="s">
        <v>242</v>
      </c>
      <c r="C260" s="225" t="s">
        <v>242</v>
      </c>
      <c r="D260" s="226"/>
      <c r="E260" s="224" t="s">
        <v>242</v>
      </c>
      <c r="F260" s="224" t="s">
        <v>242</v>
      </c>
      <c r="G260" s="224" t="s">
        <v>242</v>
      </c>
      <c r="H260" s="227" t="s">
        <v>242</v>
      </c>
      <c r="I260" s="228" t="s">
        <v>242</v>
      </c>
      <c r="J260" s="228" t="s">
        <v>242</v>
      </c>
      <c r="K260" s="229"/>
      <c r="L260" s="229"/>
      <c r="M260" s="229"/>
      <c r="N260" s="229"/>
      <c r="O260" s="229"/>
      <c r="P260" s="230"/>
      <c r="Q260" s="231"/>
      <c r="R260" s="224" t="s">
        <v>242</v>
      </c>
      <c r="S260" s="232" t="str">
        <f t="shared" ca="1" si="21"/>
        <v/>
      </c>
      <c r="T260" s="232" t="str">
        <f ca="1">IF(B260="","",IF(ISERROR(MATCH($J260,[2]SorP!$B$1:$B$6230,0)),"",INDIRECT("'SorP'!$A$"&amp;MATCH($J260,[2]SorP!$B$1:$B$6230,0))))</f>
        <v/>
      </c>
      <c r="U260" s="184"/>
      <c r="V260" s="94" t="e">
        <f>IF(C260="",NA(),MATCH($B260&amp;$C260,'[2]Smelter Look-up'!$J:$J,0))</f>
        <v>#N/A</v>
      </c>
      <c r="X260" s="58">
        <f t="shared" si="19"/>
        <v>0</v>
      </c>
      <c r="AB260" s="95" t="str">
        <f t="shared" si="22"/>
        <v/>
      </c>
    </row>
    <row r="261" spans="1:28" s="58" customFormat="1" ht="20.25">
      <c r="A261" s="232"/>
      <c r="B261" s="224" t="s">
        <v>242</v>
      </c>
      <c r="C261" s="225" t="s">
        <v>242</v>
      </c>
      <c r="D261" s="226"/>
      <c r="E261" s="224" t="s">
        <v>242</v>
      </c>
      <c r="F261" s="224" t="s">
        <v>242</v>
      </c>
      <c r="G261" s="224" t="s">
        <v>242</v>
      </c>
      <c r="H261" s="227" t="s">
        <v>242</v>
      </c>
      <c r="I261" s="228" t="s">
        <v>242</v>
      </c>
      <c r="J261" s="228" t="s">
        <v>242</v>
      </c>
      <c r="K261" s="229"/>
      <c r="L261" s="229"/>
      <c r="M261" s="229"/>
      <c r="N261" s="229"/>
      <c r="O261" s="229"/>
      <c r="P261" s="230"/>
      <c r="Q261" s="231"/>
      <c r="R261" s="224" t="s">
        <v>242</v>
      </c>
      <c r="S261" s="232" t="str">
        <f t="shared" ref="S261" ca="1" si="23">IF(B261="","",IF(ISERROR(MATCH($E261,CL,0)),"Unknown",INDIRECT("'C'!$A$"&amp;MATCH($E261,CL,0)+1)))</f>
        <v/>
      </c>
      <c r="T261" s="232" t="str">
        <f ca="1">IF(B261="","",IF(ISERROR(MATCH($J261,[2]SorP!$B$1:$B$6230,0)),"",INDIRECT("'SorP'!$A$"&amp;MATCH($J261,[2]SorP!$B$1:$B$6230,0))))</f>
        <v/>
      </c>
      <c r="U261" s="184"/>
      <c r="V261" s="94" t="e">
        <f>IF(C261="",NA(),MATCH($B261&amp;$C261,'[2]Smelter Look-up'!$J:$J,0))</f>
        <v>#N/A</v>
      </c>
      <c r="X261" s="58">
        <f t="shared" ref="X261:X324" si="24">IF(AND(C261="Smelter not listed",OR(LEN(D261)=0,LEN(E261)=0)),1,0)</f>
        <v>0</v>
      </c>
      <c r="AB261" s="95" t="str">
        <f t="shared" si="22"/>
        <v/>
      </c>
    </row>
    <row r="262" spans="1:28" s="58" customFormat="1" ht="20.25">
      <c r="A262" s="232"/>
      <c r="B262" s="224" t="s">
        <v>242</v>
      </c>
      <c r="C262" s="225" t="s">
        <v>242</v>
      </c>
      <c r="D262" s="226"/>
      <c r="E262" s="224" t="s">
        <v>242</v>
      </c>
      <c r="F262" s="224" t="s">
        <v>242</v>
      </c>
      <c r="G262" s="224" t="s">
        <v>242</v>
      </c>
      <c r="H262" s="227" t="s">
        <v>242</v>
      </c>
      <c r="I262" s="228" t="s">
        <v>242</v>
      </c>
      <c r="J262" s="228" t="s">
        <v>242</v>
      </c>
      <c r="K262" s="229"/>
      <c r="L262" s="229"/>
      <c r="M262" s="229"/>
      <c r="N262" s="229"/>
      <c r="O262" s="229"/>
      <c r="P262" s="230"/>
      <c r="Q262" s="231"/>
      <c r="R262" s="224" t="s">
        <v>242</v>
      </c>
      <c r="S262" s="232" t="str">
        <f t="shared" ref="S262:S293" ca="1" si="25">IF(B262="","",IF(ISERROR(MATCH($E262,CL,0)),"Unknown",INDIRECT("'C'!$A$"&amp;MATCH($E262,CL,0)+1)))</f>
        <v/>
      </c>
      <c r="T262" s="232" t="str">
        <f ca="1">IF(B262="","",IF(ISERROR(MATCH($J262,[2]SorP!$B$1:$B$6230,0)),"",INDIRECT("'SorP'!$A$"&amp;MATCH($J262,[2]SorP!$B$1:$B$6230,0))))</f>
        <v/>
      </c>
      <c r="U262" s="184"/>
      <c r="V262" s="94" t="e">
        <f>IF(C262="",NA(),MATCH($B262&amp;$C262,'[2]Smelter Look-up'!$J:$J,0))</f>
        <v>#N/A</v>
      </c>
      <c r="X262" s="58">
        <f t="shared" si="24"/>
        <v>0</v>
      </c>
      <c r="AB262" s="95" t="str">
        <f t="shared" si="22"/>
        <v/>
      </c>
    </row>
    <row r="263" spans="1:28" s="58" customFormat="1" ht="20.25">
      <c r="A263" s="232"/>
      <c r="B263" s="224" t="s">
        <v>242</v>
      </c>
      <c r="C263" s="225" t="s">
        <v>242</v>
      </c>
      <c r="D263" s="226"/>
      <c r="E263" s="224" t="s">
        <v>242</v>
      </c>
      <c r="F263" s="224" t="s">
        <v>242</v>
      </c>
      <c r="G263" s="224" t="s">
        <v>242</v>
      </c>
      <c r="H263" s="227" t="s">
        <v>242</v>
      </c>
      <c r="I263" s="228" t="s">
        <v>242</v>
      </c>
      <c r="J263" s="228" t="s">
        <v>242</v>
      </c>
      <c r="K263" s="229"/>
      <c r="L263" s="229"/>
      <c r="M263" s="229"/>
      <c r="N263" s="229"/>
      <c r="O263" s="229"/>
      <c r="P263" s="230"/>
      <c r="Q263" s="231"/>
      <c r="R263" s="224" t="s">
        <v>242</v>
      </c>
      <c r="S263" s="232" t="str">
        <f t="shared" ca="1" si="25"/>
        <v/>
      </c>
      <c r="T263" s="232" t="str">
        <f ca="1">IF(B263="","",IF(ISERROR(MATCH($J263,[2]SorP!$B$1:$B$6230,0)),"",INDIRECT("'SorP'!$A$"&amp;MATCH($J263,[2]SorP!$B$1:$B$6230,0))))</f>
        <v/>
      </c>
      <c r="U263" s="184"/>
      <c r="V263" s="94" t="e">
        <f>IF(C263="",NA(),MATCH($B263&amp;$C263,'[2]Smelter Look-up'!$J:$J,0))</f>
        <v>#N/A</v>
      </c>
      <c r="X263" s="58">
        <f t="shared" si="24"/>
        <v>0</v>
      </c>
      <c r="AB263" s="95" t="str">
        <f t="shared" si="22"/>
        <v/>
      </c>
    </row>
    <row r="264" spans="1:28" s="58" customFormat="1" ht="20.25">
      <c r="A264" s="232"/>
      <c r="B264" s="224" t="s">
        <v>242</v>
      </c>
      <c r="C264" s="225" t="s">
        <v>242</v>
      </c>
      <c r="D264" s="226"/>
      <c r="E264" s="224" t="s">
        <v>242</v>
      </c>
      <c r="F264" s="224" t="s">
        <v>242</v>
      </c>
      <c r="G264" s="224" t="s">
        <v>242</v>
      </c>
      <c r="H264" s="227" t="s">
        <v>242</v>
      </c>
      <c r="I264" s="228" t="s">
        <v>242</v>
      </c>
      <c r="J264" s="228" t="s">
        <v>242</v>
      </c>
      <c r="K264" s="229"/>
      <c r="L264" s="229"/>
      <c r="M264" s="229"/>
      <c r="N264" s="229"/>
      <c r="O264" s="229"/>
      <c r="P264" s="230"/>
      <c r="Q264" s="231"/>
      <c r="R264" s="224" t="s">
        <v>242</v>
      </c>
      <c r="S264" s="232" t="str">
        <f t="shared" ca="1" si="25"/>
        <v/>
      </c>
      <c r="T264" s="232" t="str">
        <f ca="1">IF(B264="","",IF(ISERROR(MATCH($J264,[2]SorP!$B$1:$B$6230,0)),"",INDIRECT("'SorP'!$A$"&amp;MATCH($J264,[2]SorP!$B$1:$B$6230,0))))</f>
        <v/>
      </c>
      <c r="U264" s="184"/>
      <c r="V264" s="94" t="e">
        <f>IF(C264="",NA(),MATCH($B264&amp;$C264,'[2]Smelter Look-up'!$J:$J,0))</f>
        <v>#N/A</v>
      </c>
      <c r="X264" s="58">
        <f t="shared" si="24"/>
        <v>0</v>
      </c>
      <c r="AB264" s="95" t="str">
        <f t="shared" si="22"/>
        <v/>
      </c>
    </row>
    <row r="265" spans="1:28" s="58" customFormat="1" ht="20.25">
      <c r="A265" s="232"/>
      <c r="B265" s="224" t="s">
        <v>242</v>
      </c>
      <c r="C265" s="225" t="s">
        <v>242</v>
      </c>
      <c r="D265" s="226"/>
      <c r="E265" s="224" t="s">
        <v>242</v>
      </c>
      <c r="F265" s="224" t="s">
        <v>242</v>
      </c>
      <c r="G265" s="224" t="s">
        <v>242</v>
      </c>
      <c r="H265" s="227" t="s">
        <v>242</v>
      </c>
      <c r="I265" s="228" t="s">
        <v>242</v>
      </c>
      <c r="J265" s="228" t="s">
        <v>242</v>
      </c>
      <c r="K265" s="229"/>
      <c r="L265" s="229"/>
      <c r="M265" s="229"/>
      <c r="N265" s="229"/>
      <c r="O265" s="229"/>
      <c r="P265" s="230"/>
      <c r="Q265" s="231"/>
      <c r="R265" s="224" t="s">
        <v>242</v>
      </c>
      <c r="S265" s="232" t="str">
        <f t="shared" ca="1" si="25"/>
        <v/>
      </c>
      <c r="T265" s="232" t="str">
        <f ca="1">IF(B265="","",IF(ISERROR(MATCH($J265,[2]SorP!$B$1:$B$6230,0)),"",INDIRECT("'SorP'!$A$"&amp;MATCH($J265,[2]SorP!$B$1:$B$6230,0))))</f>
        <v/>
      </c>
      <c r="U265" s="184"/>
      <c r="V265" s="94" t="e">
        <f>IF(C265="",NA(),MATCH($B265&amp;$C265,'[2]Smelter Look-up'!$J:$J,0))</f>
        <v>#N/A</v>
      </c>
      <c r="X265" s="58">
        <f t="shared" si="24"/>
        <v>0</v>
      </c>
      <c r="AB265" s="95" t="str">
        <f t="shared" si="22"/>
        <v/>
      </c>
    </row>
    <row r="266" spans="1:28" s="58" customFormat="1" ht="20.25">
      <c r="A266" s="232"/>
      <c r="B266" s="224" t="s">
        <v>242</v>
      </c>
      <c r="C266" s="225" t="s">
        <v>242</v>
      </c>
      <c r="D266" s="226"/>
      <c r="E266" s="224" t="s">
        <v>242</v>
      </c>
      <c r="F266" s="224" t="s">
        <v>242</v>
      </c>
      <c r="G266" s="224" t="s">
        <v>242</v>
      </c>
      <c r="H266" s="227" t="s">
        <v>242</v>
      </c>
      <c r="I266" s="228" t="s">
        <v>242</v>
      </c>
      <c r="J266" s="228" t="s">
        <v>242</v>
      </c>
      <c r="K266" s="229"/>
      <c r="L266" s="229"/>
      <c r="M266" s="229"/>
      <c r="N266" s="229"/>
      <c r="O266" s="229"/>
      <c r="P266" s="230"/>
      <c r="Q266" s="231"/>
      <c r="R266" s="224" t="s">
        <v>242</v>
      </c>
      <c r="S266" s="232" t="str">
        <f t="shared" ca="1" si="25"/>
        <v/>
      </c>
      <c r="T266" s="232" t="str">
        <f ca="1">IF(B266="","",IF(ISERROR(MATCH($J266,[2]SorP!$B$1:$B$6230,0)),"",INDIRECT("'SorP'!$A$"&amp;MATCH($J266,[2]SorP!$B$1:$B$6230,0))))</f>
        <v/>
      </c>
      <c r="U266" s="184"/>
      <c r="V266" s="94" t="e">
        <f>IF(C266="",NA(),MATCH($B266&amp;$C266,'[2]Smelter Look-up'!$J:$J,0))</f>
        <v>#N/A</v>
      </c>
      <c r="X266" s="58">
        <f t="shared" si="24"/>
        <v>0</v>
      </c>
      <c r="AB266" s="95" t="str">
        <f t="shared" si="22"/>
        <v/>
      </c>
    </row>
    <row r="267" spans="1:28" s="58" customFormat="1" ht="20.25">
      <c r="A267" s="232"/>
      <c r="B267" s="224" t="s">
        <v>242</v>
      </c>
      <c r="C267" s="225" t="s">
        <v>242</v>
      </c>
      <c r="D267" s="226"/>
      <c r="E267" s="224" t="s">
        <v>242</v>
      </c>
      <c r="F267" s="224" t="s">
        <v>242</v>
      </c>
      <c r="G267" s="224" t="s">
        <v>242</v>
      </c>
      <c r="H267" s="227" t="s">
        <v>242</v>
      </c>
      <c r="I267" s="228" t="s">
        <v>242</v>
      </c>
      <c r="J267" s="228" t="s">
        <v>242</v>
      </c>
      <c r="K267" s="229"/>
      <c r="L267" s="229"/>
      <c r="M267" s="229"/>
      <c r="N267" s="229"/>
      <c r="O267" s="229"/>
      <c r="P267" s="230"/>
      <c r="Q267" s="231"/>
      <c r="R267" s="224" t="s">
        <v>242</v>
      </c>
      <c r="S267" s="232" t="str">
        <f t="shared" ca="1" si="25"/>
        <v/>
      </c>
      <c r="T267" s="232" t="str">
        <f ca="1">IF(B267="","",IF(ISERROR(MATCH($J267,[2]SorP!$B$1:$B$6230,0)),"",INDIRECT("'SorP'!$A$"&amp;MATCH($J267,[2]SorP!$B$1:$B$6230,0))))</f>
        <v/>
      </c>
      <c r="U267" s="184"/>
      <c r="V267" s="94" t="e">
        <f>IF(C267="",NA(),MATCH($B267&amp;$C267,'[2]Smelter Look-up'!$J:$J,0))</f>
        <v>#N/A</v>
      </c>
      <c r="X267" s="58">
        <f t="shared" si="24"/>
        <v>0</v>
      </c>
      <c r="AB267" s="95" t="str">
        <f t="shared" si="22"/>
        <v/>
      </c>
    </row>
    <row r="268" spans="1:28" s="58" customFormat="1" ht="20.25">
      <c r="A268" s="232"/>
      <c r="B268" s="224" t="s">
        <v>242</v>
      </c>
      <c r="C268" s="225" t="s">
        <v>242</v>
      </c>
      <c r="D268" s="226"/>
      <c r="E268" s="224" t="s">
        <v>242</v>
      </c>
      <c r="F268" s="224" t="s">
        <v>242</v>
      </c>
      <c r="G268" s="224" t="s">
        <v>242</v>
      </c>
      <c r="H268" s="227" t="s">
        <v>242</v>
      </c>
      <c r="I268" s="228" t="s">
        <v>242</v>
      </c>
      <c r="J268" s="228" t="s">
        <v>242</v>
      </c>
      <c r="K268" s="229"/>
      <c r="L268" s="229"/>
      <c r="M268" s="229"/>
      <c r="N268" s="229"/>
      <c r="O268" s="229"/>
      <c r="P268" s="230"/>
      <c r="Q268" s="231"/>
      <c r="R268" s="224" t="s">
        <v>242</v>
      </c>
      <c r="S268" s="232" t="str">
        <f t="shared" ca="1" si="25"/>
        <v/>
      </c>
      <c r="T268" s="232" t="str">
        <f ca="1">IF(B268="","",IF(ISERROR(MATCH($J268,[2]SorP!$B$1:$B$6230,0)),"",INDIRECT("'SorP'!$A$"&amp;MATCH($J268,[2]SorP!$B$1:$B$6230,0))))</f>
        <v/>
      </c>
      <c r="U268" s="184"/>
      <c r="V268" s="94" t="e">
        <f>IF(C268="",NA(),MATCH($B268&amp;$C268,'[2]Smelter Look-up'!$J:$J,0))</f>
        <v>#N/A</v>
      </c>
      <c r="X268" s="58">
        <f t="shared" si="24"/>
        <v>0</v>
      </c>
      <c r="AB268" s="95" t="str">
        <f t="shared" si="22"/>
        <v/>
      </c>
    </row>
    <row r="269" spans="1:28" s="58" customFormat="1" ht="20.25">
      <c r="A269" s="232"/>
      <c r="B269" s="224" t="s">
        <v>242</v>
      </c>
      <c r="C269" s="225" t="s">
        <v>242</v>
      </c>
      <c r="D269" s="226"/>
      <c r="E269" s="224" t="s">
        <v>242</v>
      </c>
      <c r="F269" s="224" t="s">
        <v>242</v>
      </c>
      <c r="G269" s="224" t="s">
        <v>242</v>
      </c>
      <c r="H269" s="227" t="s">
        <v>242</v>
      </c>
      <c r="I269" s="228" t="s">
        <v>242</v>
      </c>
      <c r="J269" s="228" t="s">
        <v>242</v>
      </c>
      <c r="K269" s="229"/>
      <c r="L269" s="229"/>
      <c r="M269" s="229"/>
      <c r="N269" s="229"/>
      <c r="O269" s="229"/>
      <c r="P269" s="230"/>
      <c r="Q269" s="231"/>
      <c r="R269" s="224" t="s">
        <v>242</v>
      </c>
      <c r="S269" s="232" t="str">
        <f t="shared" ca="1" si="25"/>
        <v/>
      </c>
      <c r="T269" s="232" t="str">
        <f ca="1">IF(B269="","",IF(ISERROR(MATCH($J269,[2]SorP!$B$1:$B$6230,0)),"",INDIRECT("'SorP'!$A$"&amp;MATCH($J269,[2]SorP!$B$1:$B$6230,0))))</f>
        <v/>
      </c>
      <c r="U269" s="184"/>
      <c r="V269" s="94" t="e">
        <f>IF(C269="",NA(),MATCH($B269&amp;$C269,'[2]Smelter Look-up'!$J:$J,0))</f>
        <v>#N/A</v>
      </c>
      <c r="X269" s="58">
        <f t="shared" si="24"/>
        <v>0</v>
      </c>
      <c r="AB269" s="95" t="str">
        <f t="shared" si="22"/>
        <v/>
      </c>
    </row>
    <row r="270" spans="1:28" s="58" customFormat="1" ht="20.25">
      <c r="A270" s="232"/>
      <c r="B270" s="224" t="s">
        <v>242</v>
      </c>
      <c r="C270" s="225" t="s">
        <v>242</v>
      </c>
      <c r="D270" s="226"/>
      <c r="E270" s="224" t="s">
        <v>242</v>
      </c>
      <c r="F270" s="224" t="s">
        <v>242</v>
      </c>
      <c r="G270" s="224" t="s">
        <v>242</v>
      </c>
      <c r="H270" s="227" t="s">
        <v>242</v>
      </c>
      <c r="I270" s="228" t="s">
        <v>242</v>
      </c>
      <c r="J270" s="228" t="s">
        <v>242</v>
      </c>
      <c r="K270" s="229"/>
      <c r="L270" s="229"/>
      <c r="M270" s="229"/>
      <c r="N270" s="229"/>
      <c r="O270" s="229"/>
      <c r="P270" s="230"/>
      <c r="Q270" s="231"/>
      <c r="R270" s="224" t="s">
        <v>242</v>
      </c>
      <c r="S270" s="232" t="str">
        <f t="shared" ca="1" si="25"/>
        <v/>
      </c>
      <c r="T270" s="232" t="str">
        <f ca="1">IF(B270="","",IF(ISERROR(MATCH($J270,[2]SorP!$B$1:$B$6230,0)),"",INDIRECT("'SorP'!$A$"&amp;MATCH($J270,[2]SorP!$B$1:$B$6230,0))))</f>
        <v/>
      </c>
      <c r="U270" s="184"/>
      <c r="V270" s="94" t="e">
        <f>IF(C270="",NA(),MATCH($B270&amp;$C270,'[2]Smelter Look-up'!$J:$J,0))</f>
        <v>#N/A</v>
      </c>
      <c r="X270" s="58">
        <f t="shared" si="24"/>
        <v>0</v>
      </c>
      <c r="AB270" s="95" t="str">
        <f t="shared" si="22"/>
        <v/>
      </c>
    </row>
    <row r="271" spans="1:28" s="58" customFormat="1" ht="20.25">
      <c r="A271" s="232"/>
      <c r="B271" s="224" t="s">
        <v>242</v>
      </c>
      <c r="C271" s="225" t="s">
        <v>242</v>
      </c>
      <c r="D271" s="226"/>
      <c r="E271" s="224" t="s">
        <v>242</v>
      </c>
      <c r="F271" s="224" t="s">
        <v>242</v>
      </c>
      <c r="G271" s="224" t="s">
        <v>242</v>
      </c>
      <c r="H271" s="227" t="s">
        <v>242</v>
      </c>
      <c r="I271" s="228" t="s">
        <v>242</v>
      </c>
      <c r="J271" s="228" t="s">
        <v>242</v>
      </c>
      <c r="K271" s="229"/>
      <c r="L271" s="229"/>
      <c r="M271" s="229"/>
      <c r="N271" s="229"/>
      <c r="O271" s="229"/>
      <c r="P271" s="230"/>
      <c r="Q271" s="231"/>
      <c r="R271" s="224" t="s">
        <v>242</v>
      </c>
      <c r="S271" s="232" t="str">
        <f t="shared" ca="1" si="25"/>
        <v/>
      </c>
      <c r="T271" s="232" t="str">
        <f ca="1">IF(B271="","",IF(ISERROR(MATCH($J271,[2]SorP!$B$1:$B$6230,0)),"",INDIRECT("'SorP'!$A$"&amp;MATCH($J271,[2]SorP!$B$1:$B$6230,0))))</f>
        <v/>
      </c>
      <c r="U271" s="184"/>
      <c r="V271" s="94" t="e">
        <f>IF(C271="",NA(),MATCH($B271&amp;$C271,'[2]Smelter Look-up'!$J:$J,0))</f>
        <v>#N/A</v>
      </c>
      <c r="X271" s="58">
        <f t="shared" si="24"/>
        <v>0</v>
      </c>
      <c r="AB271" s="95" t="str">
        <f t="shared" si="22"/>
        <v/>
      </c>
    </row>
    <row r="272" spans="1:28" s="58" customFormat="1" ht="20.25">
      <c r="A272" s="232"/>
      <c r="B272" s="224" t="s">
        <v>242</v>
      </c>
      <c r="C272" s="225" t="s">
        <v>242</v>
      </c>
      <c r="D272" s="226"/>
      <c r="E272" s="224" t="s">
        <v>242</v>
      </c>
      <c r="F272" s="224" t="s">
        <v>242</v>
      </c>
      <c r="G272" s="224" t="s">
        <v>242</v>
      </c>
      <c r="H272" s="227" t="s">
        <v>242</v>
      </c>
      <c r="I272" s="228" t="s">
        <v>242</v>
      </c>
      <c r="J272" s="228" t="s">
        <v>242</v>
      </c>
      <c r="K272" s="229"/>
      <c r="L272" s="229"/>
      <c r="M272" s="229"/>
      <c r="N272" s="229"/>
      <c r="O272" s="229"/>
      <c r="P272" s="230"/>
      <c r="Q272" s="231"/>
      <c r="R272" s="224" t="s">
        <v>242</v>
      </c>
      <c r="S272" s="232" t="str">
        <f t="shared" ca="1" si="25"/>
        <v/>
      </c>
      <c r="T272" s="232" t="str">
        <f ca="1">IF(B272="","",IF(ISERROR(MATCH($J272,[2]SorP!$B$1:$B$6230,0)),"",INDIRECT("'SorP'!$A$"&amp;MATCH($J272,[2]SorP!$B$1:$B$6230,0))))</f>
        <v/>
      </c>
      <c r="U272" s="184"/>
      <c r="V272" s="94" t="e">
        <f>IF(C272="",NA(),MATCH($B272&amp;$C272,'[2]Smelter Look-up'!$J:$J,0))</f>
        <v>#N/A</v>
      </c>
      <c r="X272" s="58">
        <f t="shared" si="24"/>
        <v>0</v>
      </c>
      <c r="AB272" s="95" t="str">
        <f t="shared" si="22"/>
        <v/>
      </c>
    </row>
    <row r="273" spans="1:28" s="58" customFormat="1" ht="20.25">
      <c r="A273" s="232"/>
      <c r="B273" s="224" t="s">
        <v>242</v>
      </c>
      <c r="C273" s="225" t="s">
        <v>242</v>
      </c>
      <c r="D273" s="226"/>
      <c r="E273" s="224" t="s">
        <v>242</v>
      </c>
      <c r="F273" s="224" t="s">
        <v>242</v>
      </c>
      <c r="G273" s="224" t="s">
        <v>242</v>
      </c>
      <c r="H273" s="227" t="s">
        <v>242</v>
      </c>
      <c r="I273" s="228" t="s">
        <v>242</v>
      </c>
      <c r="J273" s="228" t="s">
        <v>242</v>
      </c>
      <c r="K273" s="229"/>
      <c r="L273" s="229"/>
      <c r="M273" s="229"/>
      <c r="N273" s="229"/>
      <c r="O273" s="229"/>
      <c r="P273" s="230"/>
      <c r="Q273" s="231"/>
      <c r="R273" s="224" t="s">
        <v>242</v>
      </c>
      <c r="S273" s="232" t="str">
        <f t="shared" ca="1" si="25"/>
        <v/>
      </c>
      <c r="T273" s="232" t="str">
        <f ca="1">IF(B273="","",IF(ISERROR(MATCH($J273,[2]SorP!$B$1:$B$6230,0)),"",INDIRECT("'SorP'!$A$"&amp;MATCH($J273,[2]SorP!$B$1:$B$6230,0))))</f>
        <v/>
      </c>
      <c r="U273" s="184"/>
      <c r="V273" s="94" t="e">
        <f>IF(C273="",NA(),MATCH($B273&amp;$C273,'[2]Smelter Look-up'!$J:$J,0))</f>
        <v>#N/A</v>
      </c>
      <c r="X273" s="58">
        <f t="shared" si="24"/>
        <v>0</v>
      </c>
      <c r="AB273" s="95" t="str">
        <f t="shared" si="22"/>
        <v/>
      </c>
    </row>
    <row r="274" spans="1:28" s="58" customFormat="1" ht="20.25">
      <c r="A274" s="232"/>
      <c r="B274" s="224" t="s">
        <v>242</v>
      </c>
      <c r="C274" s="225" t="s">
        <v>242</v>
      </c>
      <c r="D274" s="226"/>
      <c r="E274" s="224" t="s">
        <v>242</v>
      </c>
      <c r="F274" s="224" t="s">
        <v>242</v>
      </c>
      <c r="G274" s="224" t="s">
        <v>242</v>
      </c>
      <c r="H274" s="227" t="s">
        <v>242</v>
      </c>
      <c r="I274" s="228" t="s">
        <v>242</v>
      </c>
      <c r="J274" s="228" t="s">
        <v>242</v>
      </c>
      <c r="K274" s="229"/>
      <c r="L274" s="229"/>
      <c r="M274" s="229"/>
      <c r="N274" s="229"/>
      <c r="O274" s="229"/>
      <c r="P274" s="230"/>
      <c r="Q274" s="231"/>
      <c r="R274" s="224" t="s">
        <v>242</v>
      </c>
      <c r="S274" s="232" t="str">
        <f t="shared" ca="1" si="25"/>
        <v/>
      </c>
      <c r="T274" s="232" t="str">
        <f ca="1">IF(B274="","",IF(ISERROR(MATCH($J274,[2]SorP!$B$1:$B$6230,0)),"",INDIRECT("'SorP'!$A$"&amp;MATCH($J274,[2]SorP!$B$1:$B$6230,0))))</f>
        <v/>
      </c>
      <c r="U274" s="184"/>
      <c r="V274" s="94" t="e">
        <f>IF(C274="",NA(),MATCH($B274&amp;$C274,'[2]Smelter Look-up'!$J:$J,0))</f>
        <v>#N/A</v>
      </c>
      <c r="X274" s="58">
        <f t="shared" si="24"/>
        <v>0</v>
      </c>
      <c r="AB274" s="95" t="str">
        <f t="shared" si="22"/>
        <v/>
      </c>
    </row>
    <row r="275" spans="1:28" s="58" customFormat="1" ht="20.25">
      <c r="A275" s="232"/>
      <c r="B275" s="224" t="s">
        <v>242</v>
      </c>
      <c r="C275" s="225" t="s">
        <v>242</v>
      </c>
      <c r="D275" s="226"/>
      <c r="E275" s="224" t="s">
        <v>242</v>
      </c>
      <c r="F275" s="224" t="s">
        <v>242</v>
      </c>
      <c r="G275" s="224" t="s">
        <v>242</v>
      </c>
      <c r="H275" s="227" t="s">
        <v>242</v>
      </c>
      <c r="I275" s="228" t="s">
        <v>242</v>
      </c>
      <c r="J275" s="228" t="s">
        <v>242</v>
      </c>
      <c r="K275" s="229"/>
      <c r="L275" s="229"/>
      <c r="M275" s="229"/>
      <c r="N275" s="229"/>
      <c r="O275" s="229"/>
      <c r="P275" s="230"/>
      <c r="Q275" s="231"/>
      <c r="R275" s="224" t="s">
        <v>242</v>
      </c>
      <c r="S275" s="232" t="str">
        <f t="shared" ca="1" si="25"/>
        <v/>
      </c>
      <c r="T275" s="232" t="str">
        <f ca="1">IF(B275="","",IF(ISERROR(MATCH($J275,[2]SorP!$B$1:$B$6230,0)),"",INDIRECT("'SorP'!$A$"&amp;MATCH($J275,[2]SorP!$B$1:$B$6230,0))))</f>
        <v/>
      </c>
      <c r="U275" s="184"/>
      <c r="V275" s="94" t="e">
        <f>IF(C275="",NA(),MATCH($B275&amp;$C275,'[2]Smelter Look-up'!$J:$J,0))</f>
        <v>#N/A</v>
      </c>
      <c r="X275" s="58">
        <f t="shared" si="24"/>
        <v>0</v>
      </c>
      <c r="AB275" s="95" t="str">
        <f t="shared" si="22"/>
        <v/>
      </c>
    </row>
    <row r="276" spans="1:28" s="58" customFormat="1" ht="20.25">
      <c r="A276" s="232"/>
      <c r="B276" s="224" t="s">
        <v>242</v>
      </c>
      <c r="C276" s="225" t="s">
        <v>242</v>
      </c>
      <c r="D276" s="226"/>
      <c r="E276" s="224" t="s">
        <v>242</v>
      </c>
      <c r="F276" s="224" t="s">
        <v>242</v>
      </c>
      <c r="G276" s="224" t="s">
        <v>242</v>
      </c>
      <c r="H276" s="227" t="s">
        <v>242</v>
      </c>
      <c r="I276" s="228" t="s">
        <v>242</v>
      </c>
      <c r="J276" s="228" t="s">
        <v>242</v>
      </c>
      <c r="K276" s="229"/>
      <c r="L276" s="229"/>
      <c r="M276" s="229"/>
      <c r="N276" s="229"/>
      <c r="O276" s="229"/>
      <c r="P276" s="230"/>
      <c r="Q276" s="231"/>
      <c r="R276" s="224" t="s">
        <v>242</v>
      </c>
      <c r="S276" s="232" t="str">
        <f t="shared" ca="1" si="25"/>
        <v/>
      </c>
      <c r="T276" s="232" t="str">
        <f ca="1">IF(B276="","",IF(ISERROR(MATCH($J276,[2]SorP!$B$1:$B$6230,0)),"",INDIRECT("'SorP'!$A$"&amp;MATCH($J276,[2]SorP!$B$1:$B$6230,0))))</f>
        <v/>
      </c>
      <c r="U276" s="184"/>
      <c r="V276" s="94" t="e">
        <f>IF(C276="",NA(),MATCH($B276&amp;$C276,'[2]Smelter Look-up'!$J:$J,0))</f>
        <v>#N/A</v>
      </c>
      <c r="X276" s="58">
        <f t="shared" si="24"/>
        <v>0</v>
      </c>
      <c r="AB276" s="95" t="str">
        <f t="shared" si="22"/>
        <v/>
      </c>
    </row>
    <row r="277" spans="1:28" s="58" customFormat="1" ht="20.25">
      <c r="A277" s="232"/>
      <c r="B277" s="224" t="s">
        <v>242</v>
      </c>
      <c r="C277" s="225" t="s">
        <v>242</v>
      </c>
      <c r="D277" s="226"/>
      <c r="E277" s="224" t="s">
        <v>242</v>
      </c>
      <c r="F277" s="224" t="s">
        <v>242</v>
      </c>
      <c r="G277" s="224" t="s">
        <v>242</v>
      </c>
      <c r="H277" s="227" t="s">
        <v>242</v>
      </c>
      <c r="I277" s="228" t="s">
        <v>242</v>
      </c>
      <c r="J277" s="228" t="s">
        <v>242</v>
      </c>
      <c r="K277" s="229"/>
      <c r="L277" s="229"/>
      <c r="M277" s="229"/>
      <c r="N277" s="229"/>
      <c r="O277" s="229"/>
      <c r="P277" s="230"/>
      <c r="Q277" s="231"/>
      <c r="R277" s="224" t="s">
        <v>242</v>
      </c>
      <c r="S277" s="232" t="str">
        <f t="shared" ca="1" si="25"/>
        <v/>
      </c>
      <c r="T277" s="232" t="str">
        <f ca="1">IF(B277="","",IF(ISERROR(MATCH($J277,[2]SorP!$B$1:$B$6230,0)),"",INDIRECT("'SorP'!$A$"&amp;MATCH($J277,[2]SorP!$B$1:$B$6230,0))))</f>
        <v/>
      </c>
      <c r="U277" s="184"/>
      <c r="V277" s="94" t="e">
        <f>IF(C277="",NA(),MATCH($B277&amp;$C277,'[2]Smelter Look-up'!$J:$J,0))</f>
        <v>#N/A</v>
      </c>
      <c r="X277" s="58">
        <f t="shared" si="24"/>
        <v>0</v>
      </c>
      <c r="AB277" s="95" t="str">
        <f t="shared" si="22"/>
        <v/>
      </c>
    </row>
    <row r="278" spans="1:28" s="58" customFormat="1" ht="20.25">
      <c r="A278" s="232"/>
      <c r="B278" s="224" t="s">
        <v>242</v>
      </c>
      <c r="C278" s="225" t="s">
        <v>242</v>
      </c>
      <c r="D278" s="226"/>
      <c r="E278" s="224" t="s">
        <v>242</v>
      </c>
      <c r="F278" s="224" t="s">
        <v>242</v>
      </c>
      <c r="G278" s="224" t="s">
        <v>242</v>
      </c>
      <c r="H278" s="227" t="s">
        <v>242</v>
      </c>
      <c r="I278" s="228" t="s">
        <v>242</v>
      </c>
      <c r="J278" s="228" t="s">
        <v>242</v>
      </c>
      <c r="K278" s="229"/>
      <c r="L278" s="229"/>
      <c r="M278" s="229"/>
      <c r="N278" s="229"/>
      <c r="O278" s="229"/>
      <c r="P278" s="230"/>
      <c r="Q278" s="231"/>
      <c r="R278" s="224" t="s">
        <v>242</v>
      </c>
      <c r="S278" s="232" t="str">
        <f t="shared" ca="1" si="25"/>
        <v/>
      </c>
      <c r="T278" s="232" t="str">
        <f ca="1">IF(B278="","",IF(ISERROR(MATCH($J278,[2]SorP!$B$1:$B$6230,0)),"",INDIRECT("'SorP'!$A$"&amp;MATCH($J278,[2]SorP!$B$1:$B$6230,0))))</f>
        <v/>
      </c>
      <c r="U278" s="184"/>
      <c r="V278" s="94" t="e">
        <f>IF(C278="",NA(),MATCH($B278&amp;$C278,'[2]Smelter Look-up'!$J:$J,0))</f>
        <v>#N/A</v>
      </c>
      <c r="X278" s="58">
        <f t="shared" si="24"/>
        <v>0</v>
      </c>
      <c r="AB278" s="95" t="str">
        <f t="shared" si="22"/>
        <v/>
      </c>
    </row>
    <row r="279" spans="1:28" s="58" customFormat="1" ht="20.25">
      <c r="A279" s="232"/>
      <c r="B279" s="224" t="s">
        <v>242</v>
      </c>
      <c r="C279" s="225" t="s">
        <v>242</v>
      </c>
      <c r="D279" s="226"/>
      <c r="E279" s="224" t="s">
        <v>242</v>
      </c>
      <c r="F279" s="224" t="s">
        <v>242</v>
      </c>
      <c r="G279" s="224" t="s">
        <v>242</v>
      </c>
      <c r="H279" s="227" t="s">
        <v>242</v>
      </c>
      <c r="I279" s="228" t="s">
        <v>242</v>
      </c>
      <c r="J279" s="228" t="s">
        <v>242</v>
      </c>
      <c r="K279" s="229"/>
      <c r="L279" s="229"/>
      <c r="M279" s="229"/>
      <c r="N279" s="229"/>
      <c r="O279" s="229"/>
      <c r="P279" s="230"/>
      <c r="Q279" s="231"/>
      <c r="R279" s="224" t="s">
        <v>242</v>
      </c>
      <c r="S279" s="232" t="str">
        <f t="shared" ca="1" si="25"/>
        <v/>
      </c>
      <c r="T279" s="232" t="str">
        <f ca="1">IF(B279="","",IF(ISERROR(MATCH($J279,[2]SorP!$B$1:$B$6230,0)),"",INDIRECT("'SorP'!$A$"&amp;MATCH($J279,[2]SorP!$B$1:$B$6230,0))))</f>
        <v/>
      </c>
      <c r="U279" s="184"/>
      <c r="V279" s="94" t="e">
        <f>IF(C279="",NA(),MATCH($B279&amp;$C279,'[2]Smelter Look-up'!$J:$J,0))</f>
        <v>#N/A</v>
      </c>
      <c r="X279" s="58">
        <f t="shared" si="24"/>
        <v>0</v>
      </c>
      <c r="AB279" s="95" t="str">
        <f t="shared" si="22"/>
        <v/>
      </c>
    </row>
    <row r="280" spans="1:28" s="58" customFormat="1" ht="20.25">
      <c r="A280" s="232"/>
      <c r="B280" s="224" t="s">
        <v>242</v>
      </c>
      <c r="C280" s="225" t="s">
        <v>242</v>
      </c>
      <c r="D280" s="226"/>
      <c r="E280" s="224" t="s">
        <v>242</v>
      </c>
      <c r="F280" s="224" t="s">
        <v>242</v>
      </c>
      <c r="G280" s="224" t="s">
        <v>242</v>
      </c>
      <c r="H280" s="227" t="s">
        <v>242</v>
      </c>
      <c r="I280" s="228" t="s">
        <v>242</v>
      </c>
      <c r="J280" s="228" t="s">
        <v>242</v>
      </c>
      <c r="K280" s="229"/>
      <c r="L280" s="229"/>
      <c r="M280" s="229"/>
      <c r="N280" s="229"/>
      <c r="O280" s="229"/>
      <c r="P280" s="230"/>
      <c r="Q280" s="231"/>
      <c r="R280" s="224" t="s">
        <v>242</v>
      </c>
      <c r="S280" s="232" t="str">
        <f t="shared" ca="1" si="25"/>
        <v/>
      </c>
      <c r="T280" s="232" t="str">
        <f ca="1">IF(B280="","",IF(ISERROR(MATCH($J280,[2]SorP!$B$1:$B$6230,0)),"",INDIRECT("'SorP'!$A$"&amp;MATCH($J280,[2]SorP!$B$1:$B$6230,0))))</f>
        <v/>
      </c>
      <c r="U280" s="184"/>
      <c r="V280" s="94" t="e">
        <f>IF(C280="",NA(),MATCH($B280&amp;$C280,'[2]Smelter Look-up'!$J:$J,0))</f>
        <v>#N/A</v>
      </c>
      <c r="X280" s="58">
        <f t="shared" si="24"/>
        <v>0</v>
      </c>
      <c r="AB280" s="95" t="str">
        <f t="shared" si="22"/>
        <v/>
      </c>
    </row>
    <row r="281" spans="1:28" s="58" customFormat="1" ht="20.25">
      <c r="A281" s="232"/>
      <c r="B281" s="224" t="s">
        <v>242</v>
      </c>
      <c r="C281" s="225" t="s">
        <v>242</v>
      </c>
      <c r="D281" s="226"/>
      <c r="E281" s="224" t="s">
        <v>242</v>
      </c>
      <c r="F281" s="224" t="s">
        <v>242</v>
      </c>
      <c r="G281" s="224" t="s">
        <v>242</v>
      </c>
      <c r="H281" s="227" t="s">
        <v>242</v>
      </c>
      <c r="I281" s="228" t="s">
        <v>242</v>
      </c>
      <c r="J281" s="228" t="s">
        <v>242</v>
      </c>
      <c r="K281" s="229"/>
      <c r="L281" s="229"/>
      <c r="M281" s="229"/>
      <c r="N281" s="229"/>
      <c r="O281" s="229"/>
      <c r="P281" s="230"/>
      <c r="Q281" s="231"/>
      <c r="R281" s="224" t="s">
        <v>242</v>
      </c>
      <c r="S281" s="232" t="str">
        <f t="shared" ca="1" si="25"/>
        <v/>
      </c>
      <c r="T281" s="232" t="str">
        <f ca="1">IF(B281="","",IF(ISERROR(MATCH($J281,[2]SorP!$B$1:$B$6230,0)),"",INDIRECT("'SorP'!$A$"&amp;MATCH($J281,[2]SorP!$B$1:$B$6230,0))))</f>
        <v/>
      </c>
      <c r="U281" s="184"/>
      <c r="V281" s="94" t="e">
        <f>IF(C281="",NA(),MATCH($B281&amp;$C281,'[2]Smelter Look-up'!$J:$J,0))</f>
        <v>#N/A</v>
      </c>
      <c r="X281" s="58">
        <f t="shared" si="24"/>
        <v>0</v>
      </c>
      <c r="AB281" s="95" t="str">
        <f t="shared" si="22"/>
        <v/>
      </c>
    </row>
    <row r="282" spans="1:28" s="58" customFormat="1" ht="20.25">
      <c r="A282" s="232"/>
      <c r="B282" s="224" t="s">
        <v>242</v>
      </c>
      <c r="C282" s="225" t="s">
        <v>242</v>
      </c>
      <c r="D282" s="226"/>
      <c r="E282" s="224" t="s">
        <v>242</v>
      </c>
      <c r="F282" s="224" t="s">
        <v>242</v>
      </c>
      <c r="G282" s="224" t="s">
        <v>242</v>
      </c>
      <c r="H282" s="227" t="s">
        <v>242</v>
      </c>
      <c r="I282" s="228" t="s">
        <v>242</v>
      </c>
      <c r="J282" s="228" t="s">
        <v>242</v>
      </c>
      <c r="K282" s="229"/>
      <c r="L282" s="229"/>
      <c r="M282" s="229"/>
      <c r="N282" s="229"/>
      <c r="O282" s="229"/>
      <c r="P282" s="230"/>
      <c r="Q282" s="231"/>
      <c r="R282" s="224" t="s">
        <v>242</v>
      </c>
      <c r="S282" s="232" t="str">
        <f t="shared" ca="1" si="25"/>
        <v/>
      </c>
      <c r="T282" s="232" t="str">
        <f ca="1">IF(B282="","",IF(ISERROR(MATCH($J282,[2]SorP!$B$1:$B$6230,0)),"",INDIRECT("'SorP'!$A$"&amp;MATCH($J282,[2]SorP!$B$1:$B$6230,0))))</f>
        <v/>
      </c>
      <c r="U282" s="184"/>
      <c r="V282" s="94" t="e">
        <f>IF(C282="",NA(),MATCH($B282&amp;$C282,'[2]Smelter Look-up'!$J:$J,0))</f>
        <v>#N/A</v>
      </c>
      <c r="X282" s="58">
        <f t="shared" si="24"/>
        <v>0</v>
      </c>
      <c r="AB282" s="95" t="str">
        <f t="shared" si="22"/>
        <v/>
      </c>
    </row>
    <row r="283" spans="1:28" s="58" customFormat="1" ht="20.25">
      <c r="A283" s="232"/>
      <c r="B283" s="224" t="s">
        <v>242</v>
      </c>
      <c r="C283" s="225" t="s">
        <v>242</v>
      </c>
      <c r="D283" s="226"/>
      <c r="E283" s="224" t="s">
        <v>242</v>
      </c>
      <c r="F283" s="224" t="s">
        <v>242</v>
      </c>
      <c r="G283" s="224" t="s">
        <v>242</v>
      </c>
      <c r="H283" s="227" t="s">
        <v>242</v>
      </c>
      <c r="I283" s="228" t="s">
        <v>242</v>
      </c>
      <c r="J283" s="228" t="s">
        <v>242</v>
      </c>
      <c r="K283" s="229"/>
      <c r="L283" s="229"/>
      <c r="M283" s="229"/>
      <c r="N283" s="229"/>
      <c r="O283" s="229"/>
      <c r="P283" s="230"/>
      <c r="Q283" s="231"/>
      <c r="R283" s="224" t="s">
        <v>242</v>
      </c>
      <c r="S283" s="232" t="str">
        <f t="shared" ca="1" si="25"/>
        <v/>
      </c>
      <c r="T283" s="232" t="str">
        <f ca="1">IF(B283="","",IF(ISERROR(MATCH($J283,[2]SorP!$B$1:$B$6230,0)),"",INDIRECT("'SorP'!$A$"&amp;MATCH($J283,[2]SorP!$B$1:$B$6230,0))))</f>
        <v/>
      </c>
      <c r="U283" s="184"/>
      <c r="V283" s="94" t="e">
        <f>IF(C283="",NA(),MATCH($B283&amp;$C283,'[2]Smelter Look-up'!$J:$J,0))</f>
        <v>#N/A</v>
      </c>
      <c r="X283" s="58">
        <f t="shared" si="24"/>
        <v>0</v>
      </c>
      <c r="AB283" s="95" t="str">
        <f t="shared" si="22"/>
        <v/>
      </c>
    </row>
    <row r="284" spans="1:28" s="58" customFormat="1" ht="20.25">
      <c r="A284" s="232"/>
      <c r="B284" s="224" t="s">
        <v>242</v>
      </c>
      <c r="C284" s="225" t="s">
        <v>242</v>
      </c>
      <c r="D284" s="226"/>
      <c r="E284" s="224" t="s">
        <v>242</v>
      </c>
      <c r="F284" s="224" t="s">
        <v>242</v>
      </c>
      <c r="G284" s="224" t="s">
        <v>242</v>
      </c>
      <c r="H284" s="227" t="s">
        <v>242</v>
      </c>
      <c r="I284" s="228" t="s">
        <v>242</v>
      </c>
      <c r="J284" s="228" t="s">
        <v>242</v>
      </c>
      <c r="K284" s="229"/>
      <c r="L284" s="229"/>
      <c r="M284" s="229"/>
      <c r="N284" s="229"/>
      <c r="O284" s="229"/>
      <c r="P284" s="230"/>
      <c r="Q284" s="231"/>
      <c r="R284" s="224" t="s">
        <v>242</v>
      </c>
      <c r="S284" s="232" t="str">
        <f t="shared" ca="1" si="25"/>
        <v/>
      </c>
      <c r="T284" s="232" t="str">
        <f ca="1">IF(B284="","",IF(ISERROR(MATCH($J284,[2]SorP!$B$1:$B$6230,0)),"",INDIRECT("'SorP'!$A$"&amp;MATCH($J284,[2]SorP!$B$1:$B$6230,0))))</f>
        <v/>
      </c>
      <c r="U284" s="184"/>
      <c r="V284" s="94" t="e">
        <f>IF(C284="",NA(),MATCH($B284&amp;$C284,'[2]Smelter Look-up'!$J:$J,0))</f>
        <v>#N/A</v>
      </c>
      <c r="X284" s="58">
        <f t="shared" si="24"/>
        <v>0</v>
      </c>
      <c r="AB284" s="95" t="str">
        <f t="shared" si="22"/>
        <v/>
      </c>
    </row>
    <row r="285" spans="1:28" s="58" customFormat="1" ht="20.25">
      <c r="A285" s="232"/>
      <c r="B285" s="224" t="s">
        <v>242</v>
      </c>
      <c r="C285" s="225" t="s">
        <v>242</v>
      </c>
      <c r="D285" s="226"/>
      <c r="E285" s="224" t="s">
        <v>242</v>
      </c>
      <c r="F285" s="224" t="s">
        <v>242</v>
      </c>
      <c r="G285" s="224" t="s">
        <v>242</v>
      </c>
      <c r="H285" s="227" t="s">
        <v>242</v>
      </c>
      <c r="I285" s="228" t="s">
        <v>242</v>
      </c>
      <c r="J285" s="228" t="s">
        <v>242</v>
      </c>
      <c r="K285" s="229"/>
      <c r="L285" s="229"/>
      <c r="M285" s="229"/>
      <c r="N285" s="229"/>
      <c r="O285" s="229"/>
      <c r="P285" s="230"/>
      <c r="Q285" s="231"/>
      <c r="R285" s="224" t="s">
        <v>242</v>
      </c>
      <c r="S285" s="232" t="str">
        <f t="shared" ca="1" si="25"/>
        <v/>
      </c>
      <c r="T285" s="232" t="str">
        <f ca="1">IF(B285="","",IF(ISERROR(MATCH($J285,[2]SorP!$B$1:$B$6230,0)),"",INDIRECT("'SorP'!$A$"&amp;MATCH($J285,[2]SorP!$B$1:$B$6230,0))))</f>
        <v/>
      </c>
      <c r="U285" s="184"/>
      <c r="V285" s="94" t="e">
        <f>IF(C285="",NA(),MATCH($B285&amp;$C285,'[2]Smelter Look-up'!$J:$J,0))</f>
        <v>#N/A</v>
      </c>
      <c r="X285" s="58">
        <f t="shared" si="24"/>
        <v>0</v>
      </c>
      <c r="AB285" s="95" t="str">
        <f t="shared" si="22"/>
        <v/>
      </c>
    </row>
    <row r="286" spans="1:28" s="58" customFormat="1" ht="20.25">
      <c r="A286" s="232"/>
      <c r="B286" s="224" t="s">
        <v>242</v>
      </c>
      <c r="C286" s="225" t="s">
        <v>242</v>
      </c>
      <c r="D286" s="226"/>
      <c r="E286" s="224" t="s">
        <v>242</v>
      </c>
      <c r="F286" s="224" t="s">
        <v>242</v>
      </c>
      <c r="G286" s="224" t="s">
        <v>242</v>
      </c>
      <c r="H286" s="227" t="s">
        <v>242</v>
      </c>
      <c r="I286" s="228" t="s">
        <v>242</v>
      </c>
      <c r="J286" s="228" t="s">
        <v>242</v>
      </c>
      <c r="K286" s="229"/>
      <c r="L286" s="229"/>
      <c r="M286" s="229"/>
      <c r="N286" s="229"/>
      <c r="O286" s="229"/>
      <c r="P286" s="230"/>
      <c r="Q286" s="231"/>
      <c r="R286" s="224" t="s">
        <v>242</v>
      </c>
      <c r="S286" s="232" t="str">
        <f t="shared" ca="1" si="25"/>
        <v/>
      </c>
      <c r="T286" s="232" t="str">
        <f ca="1">IF(B286="","",IF(ISERROR(MATCH($J286,[2]SorP!$B$1:$B$6230,0)),"",INDIRECT("'SorP'!$A$"&amp;MATCH($J286,[2]SorP!$B$1:$B$6230,0))))</f>
        <v/>
      </c>
      <c r="U286" s="184"/>
      <c r="V286" s="94" t="e">
        <f>IF(C286="",NA(),MATCH($B286&amp;$C286,'[2]Smelter Look-up'!$J:$J,0))</f>
        <v>#N/A</v>
      </c>
      <c r="X286" s="58">
        <f t="shared" si="24"/>
        <v>0</v>
      </c>
      <c r="AB286" s="95" t="str">
        <f t="shared" si="22"/>
        <v/>
      </c>
    </row>
    <row r="287" spans="1:28" s="58" customFormat="1" ht="20.25">
      <c r="A287" s="232"/>
      <c r="B287" s="224" t="s">
        <v>242</v>
      </c>
      <c r="C287" s="225" t="s">
        <v>242</v>
      </c>
      <c r="D287" s="226"/>
      <c r="E287" s="224" t="s">
        <v>242</v>
      </c>
      <c r="F287" s="224" t="s">
        <v>242</v>
      </c>
      <c r="G287" s="224" t="s">
        <v>242</v>
      </c>
      <c r="H287" s="227" t="s">
        <v>242</v>
      </c>
      <c r="I287" s="228" t="s">
        <v>242</v>
      </c>
      <c r="J287" s="228" t="s">
        <v>242</v>
      </c>
      <c r="K287" s="229"/>
      <c r="L287" s="229"/>
      <c r="M287" s="229"/>
      <c r="N287" s="229"/>
      <c r="O287" s="229"/>
      <c r="P287" s="230"/>
      <c r="Q287" s="231"/>
      <c r="R287" s="224" t="s">
        <v>242</v>
      </c>
      <c r="S287" s="232" t="str">
        <f t="shared" ca="1" si="25"/>
        <v/>
      </c>
      <c r="T287" s="232" t="str">
        <f ca="1">IF(B287="","",IF(ISERROR(MATCH($J287,[2]SorP!$B$1:$B$6230,0)),"",INDIRECT("'SorP'!$A$"&amp;MATCH($J287,[2]SorP!$B$1:$B$6230,0))))</f>
        <v/>
      </c>
      <c r="U287" s="184"/>
      <c r="V287" s="94" t="e">
        <f>IF(C287="",NA(),MATCH($B287&amp;$C287,'[2]Smelter Look-up'!$J:$J,0))</f>
        <v>#N/A</v>
      </c>
      <c r="X287" s="58">
        <f t="shared" si="24"/>
        <v>0</v>
      </c>
      <c r="AB287" s="95" t="str">
        <f t="shared" si="22"/>
        <v/>
      </c>
    </row>
    <row r="288" spans="1:28" s="58" customFormat="1" ht="20.25">
      <c r="A288" s="232"/>
      <c r="B288" s="224" t="s">
        <v>242</v>
      </c>
      <c r="C288" s="225" t="s">
        <v>242</v>
      </c>
      <c r="D288" s="226"/>
      <c r="E288" s="224" t="s">
        <v>242</v>
      </c>
      <c r="F288" s="224" t="s">
        <v>242</v>
      </c>
      <c r="G288" s="224" t="s">
        <v>242</v>
      </c>
      <c r="H288" s="227" t="s">
        <v>242</v>
      </c>
      <c r="I288" s="228" t="s">
        <v>242</v>
      </c>
      <c r="J288" s="228" t="s">
        <v>242</v>
      </c>
      <c r="K288" s="229"/>
      <c r="L288" s="229"/>
      <c r="M288" s="229"/>
      <c r="N288" s="229"/>
      <c r="O288" s="229"/>
      <c r="P288" s="230"/>
      <c r="Q288" s="231"/>
      <c r="R288" s="224" t="s">
        <v>242</v>
      </c>
      <c r="S288" s="232" t="str">
        <f t="shared" ca="1" si="25"/>
        <v/>
      </c>
      <c r="T288" s="232" t="str">
        <f ca="1">IF(B288="","",IF(ISERROR(MATCH($J288,[2]SorP!$B$1:$B$6230,0)),"",INDIRECT("'SorP'!$A$"&amp;MATCH($J288,[2]SorP!$B$1:$B$6230,0))))</f>
        <v/>
      </c>
      <c r="U288" s="184"/>
      <c r="V288" s="94" t="e">
        <f>IF(C288="",NA(),MATCH($B288&amp;$C288,'[2]Smelter Look-up'!$J:$J,0))</f>
        <v>#N/A</v>
      </c>
      <c r="X288" s="58">
        <f t="shared" si="24"/>
        <v>0</v>
      </c>
      <c r="AB288" s="95" t="str">
        <f t="shared" si="22"/>
        <v/>
      </c>
    </row>
    <row r="289" spans="1:28" s="58" customFormat="1" ht="20.25">
      <c r="A289" s="232"/>
      <c r="B289" s="224" t="s">
        <v>242</v>
      </c>
      <c r="C289" s="225" t="s">
        <v>242</v>
      </c>
      <c r="D289" s="226"/>
      <c r="E289" s="224" t="s">
        <v>242</v>
      </c>
      <c r="F289" s="224" t="s">
        <v>242</v>
      </c>
      <c r="G289" s="224" t="s">
        <v>242</v>
      </c>
      <c r="H289" s="227" t="s">
        <v>242</v>
      </c>
      <c r="I289" s="228" t="s">
        <v>242</v>
      </c>
      <c r="J289" s="228" t="s">
        <v>242</v>
      </c>
      <c r="K289" s="229"/>
      <c r="L289" s="229"/>
      <c r="M289" s="229"/>
      <c r="N289" s="229"/>
      <c r="O289" s="229"/>
      <c r="P289" s="230"/>
      <c r="Q289" s="231"/>
      <c r="R289" s="224" t="s">
        <v>242</v>
      </c>
      <c r="S289" s="232" t="str">
        <f t="shared" ca="1" si="25"/>
        <v/>
      </c>
      <c r="T289" s="232" t="str">
        <f ca="1">IF(B289="","",IF(ISERROR(MATCH($J289,[2]SorP!$B$1:$B$6230,0)),"",INDIRECT("'SorP'!$A$"&amp;MATCH($J289,[2]SorP!$B$1:$B$6230,0))))</f>
        <v/>
      </c>
      <c r="U289" s="184"/>
      <c r="V289" s="94" t="e">
        <f>IF(C289="",NA(),MATCH($B289&amp;$C289,'[2]Smelter Look-up'!$J:$J,0))</f>
        <v>#N/A</v>
      </c>
      <c r="X289" s="58">
        <f t="shared" si="24"/>
        <v>0</v>
      </c>
      <c r="AB289" s="95" t="str">
        <f t="shared" si="22"/>
        <v/>
      </c>
    </row>
    <row r="290" spans="1:28" s="58" customFormat="1" ht="20.25">
      <c r="A290" s="232"/>
      <c r="B290" s="224" t="s">
        <v>242</v>
      </c>
      <c r="C290" s="225" t="s">
        <v>242</v>
      </c>
      <c r="D290" s="226"/>
      <c r="E290" s="224" t="s">
        <v>242</v>
      </c>
      <c r="F290" s="224" t="s">
        <v>242</v>
      </c>
      <c r="G290" s="224" t="s">
        <v>242</v>
      </c>
      <c r="H290" s="227" t="s">
        <v>242</v>
      </c>
      <c r="I290" s="228" t="s">
        <v>242</v>
      </c>
      <c r="J290" s="228" t="s">
        <v>242</v>
      </c>
      <c r="K290" s="229"/>
      <c r="L290" s="229"/>
      <c r="M290" s="229"/>
      <c r="N290" s="229"/>
      <c r="O290" s="229"/>
      <c r="P290" s="230"/>
      <c r="Q290" s="231"/>
      <c r="R290" s="224" t="s">
        <v>242</v>
      </c>
      <c r="S290" s="232" t="str">
        <f t="shared" ca="1" si="25"/>
        <v/>
      </c>
      <c r="T290" s="232" t="str">
        <f ca="1">IF(B290="","",IF(ISERROR(MATCH($J290,[2]SorP!$B$1:$B$6230,0)),"",INDIRECT("'SorP'!$A$"&amp;MATCH($J290,[2]SorP!$B$1:$B$6230,0))))</f>
        <v/>
      </c>
      <c r="U290" s="184"/>
      <c r="V290" s="94" t="e">
        <f>IF(C290="",NA(),MATCH($B290&amp;$C290,'[2]Smelter Look-up'!$J:$J,0))</f>
        <v>#N/A</v>
      </c>
      <c r="X290" s="58">
        <f t="shared" si="24"/>
        <v>0</v>
      </c>
      <c r="AB290" s="95" t="str">
        <f t="shared" si="22"/>
        <v/>
      </c>
    </row>
    <row r="291" spans="1:28" s="58" customFormat="1" ht="20.25">
      <c r="A291" s="232"/>
      <c r="B291" s="224" t="s">
        <v>242</v>
      </c>
      <c r="C291" s="225" t="s">
        <v>242</v>
      </c>
      <c r="D291" s="226"/>
      <c r="E291" s="224" t="s">
        <v>242</v>
      </c>
      <c r="F291" s="224" t="s">
        <v>242</v>
      </c>
      <c r="G291" s="224" t="s">
        <v>242</v>
      </c>
      <c r="H291" s="227" t="s">
        <v>242</v>
      </c>
      <c r="I291" s="228" t="s">
        <v>242</v>
      </c>
      <c r="J291" s="228" t="s">
        <v>242</v>
      </c>
      <c r="K291" s="229"/>
      <c r="L291" s="229"/>
      <c r="M291" s="229"/>
      <c r="N291" s="229"/>
      <c r="O291" s="229"/>
      <c r="P291" s="230"/>
      <c r="Q291" s="231"/>
      <c r="R291" s="224" t="s">
        <v>242</v>
      </c>
      <c r="S291" s="232" t="str">
        <f t="shared" ca="1" si="25"/>
        <v/>
      </c>
      <c r="T291" s="232" t="str">
        <f ca="1">IF(B291="","",IF(ISERROR(MATCH($J291,[2]SorP!$B$1:$B$6230,0)),"",INDIRECT("'SorP'!$A$"&amp;MATCH($J291,[2]SorP!$B$1:$B$6230,0))))</f>
        <v/>
      </c>
      <c r="U291" s="184"/>
      <c r="V291" s="94" t="e">
        <f>IF(C291="",NA(),MATCH($B291&amp;$C291,'[2]Smelter Look-up'!$J:$J,0))</f>
        <v>#N/A</v>
      </c>
      <c r="X291" s="58">
        <f t="shared" si="24"/>
        <v>0</v>
      </c>
      <c r="AB291" s="95" t="str">
        <f t="shared" si="22"/>
        <v/>
      </c>
    </row>
    <row r="292" spans="1:28" s="58" customFormat="1" ht="20.25">
      <c r="A292" s="232"/>
      <c r="B292" s="224" t="s">
        <v>242</v>
      </c>
      <c r="C292" s="225" t="s">
        <v>242</v>
      </c>
      <c r="D292" s="226"/>
      <c r="E292" s="224" t="s">
        <v>242</v>
      </c>
      <c r="F292" s="224" t="s">
        <v>242</v>
      </c>
      <c r="G292" s="224" t="s">
        <v>242</v>
      </c>
      <c r="H292" s="227" t="s">
        <v>242</v>
      </c>
      <c r="I292" s="228" t="s">
        <v>242</v>
      </c>
      <c r="J292" s="228" t="s">
        <v>242</v>
      </c>
      <c r="K292" s="229"/>
      <c r="L292" s="229"/>
      <c r="M292" s="229"/>
      <c r="N292" s="229"/>
      <c r="O292" s="229"/>
      <c r="P292" s="230"/>
      <c r="Q292" s="231"/>
      <c r="R292" s="224" t="s">
        <v>242</v>
      </c>
      <c r="S292" s="232" t="str">
        <f t="shared" ca="1" si="25"/>
        <v/>
      </c>
      <c r="T292" s="232" t="str">
        <f ca="1">IF(B292="","",IF(ISERROR(MATCH($J292,[2]SorP!$B$1:$B$6230,0)),"",INDIRECT("'SorP'!$A$"&amp;MATCH($J292,[2]SorP!$B$1:$B$6230,0))))</f>
        <v/>
      </c>
      <c r="U292" s="184"/>
      <c r="V292" s="94" t="e">
        <f>IF(C292="",NA(),MATCH($B292&amp;$C292,'[2]Smelter Look-up'!$J:$J,0))</f>
        <v>#N/A</v>
      </c>
      <c r="X292" s="58">
        <f t="shared" si="24"/>
        <v>0</v>
      </c>
      <c r="AB292" s="95" t="str">
        <f t="shared" si="22"/>
        <v/>
      </c>
    </row>
    <row r="293" spans="1:28" s="58" customFormat="1" ht="20.25">
      <c r="A293" s="232"/>
      <c r="B293" s="224" t="s">
        <v>242</v>
      </c>
      <c r="C293" s="225" t="s">
        <v>242</v>
      </c>
      <c r="D293" s="226"/>
      <c r="E293" s="224" t="s">
        <v>242</v>
      </c>
      <c r="F293" s="224" t="s">
        <v>242</v>
      </c>
      <c r="G293" s="224" t="s">
        <v>242</v>
      </c>
      <c r="H293" s="227" t="s">
        <v>242</v>
      </c>
      <c r="I293" s="228" t="s">
        <v>242</v>
      </c>
      <c r="J293" s="228" t="s">
        <v>242</v>
      </c>
      <c r="K293" s="229"/>
      <c r="L293" s="229"/>
      <c r="M293" s="229"/>
      <c r="N293" s="229"/>
      <c r="O293" s="229"/>
      <c r="P293" s="230"/>
      <c r="Q293" s="231"/>
      <c r="R293" s="224" t="s">
        <v>242</v>
      </c>
      <c r="S293" s="232" t="str">
        <f t="shared" ca="1" si="25"/>
        <v/>
      </c>
      <c r="T293" s="232" t="str">
        <f ca="1">IF(B293="","",IF(ISERROR(MATCH($J293,[2]SorP!$B$1:$B$6230,0)),"",INDIRECT("'SorP'!$A$"&amp;MATCH($J293,[2]SorP!$B$1:$B$6230,0))))</f>
        <v/>
      </c>
      <c r="U293" s="184"/>
      <c r="V293" s="94" t="e">
        <f>IF(C293="",NA(),MATCH($B293&amp;$C293,'[2]Smelter Look-up'!$J:$J,0))</f>
        <v>#N/A</v>
      </c>
      <c r="X293" s="58">
        <f t="shared" si="24"/>
        <v>0</v>
      </c>
      <c r="AB293" s="95" t="str">
        <f t="shared" si="22"/>
        <v/>
      </c>
    </row>
    <row r="294" spans="1:28" s="58" customFormat="1" ht="20.25">
      <c r="A294" s="232"/>
      <c r="B294" s="224" t="s">
        <v>242</v>
      </c>
      <c r="C294" s="225" t="s">
        <v>242</v>
      </c>
      <c r="D294" s="226"/>
      <c r="E294" s="224" t="s">
        <v>242</v>
      </c>
      <c r="F294" s="224" t="s">
        <v>242</v>
      </c>
      <c r="G294" s="224" t="s">
        <v>242</v>
      </c>
      <c r="H294" s="227" t="s">
        <v>242</v>
      </c>
      <c r="I294" s="228" t="s">
        <v>242</v>
      </c>
      <c r="J294" s="228" t="s">
        <v>242</v>
      </c>
      <c r="K294" s="229"/>
      <c r="L294" s="229"/>
      <c r="M294" s="229"/>
      <c r="N294" s="229"/>
      <c r="O294" s="229"/>
      <c r="P294" s="230"/>
      <c r="Q294" s="231"/>
      <c r="R294" s="224" t="s">
        <v>242</v>
      </c>
      <c r="S294" s="232" t="str">
        <f t="shared" ref="S294:S324" ca="1" si="26">IF(B294="","",IF(ISERROR(MATCH($E294,CL,0)),"Unknown",INDIRECT("'C'!$A$"&amp;MATCH($E294,CL,0)+1)))</f>
        <v/>
      </c>
      <c r="T294" s="232" t="str">
        <f ca="1">IF(B294="","",IF(ISERROR(MATCH($J294,[2]SorP!$B$1:$B$6230,0)),"",INDIRECT("'SorP'!$A$"&amp;MATCH($J294,[2]SorP!$B$1:$B$6230,0))))</f>
        <v/>
      </c>
      <c r="U294" s="184"/>
      <c r="V294" s="94" t="e">
        <f>IF(C294="",NA(),MATCH($B294&amp;$C294,'[2]Smelter Look-up'!$J:$J,0))</f>
        <v>#N/A</v>
      </c>
      <c r="X294" s="58">
        <f t="shared" si="24"/>
        <v>0</v>
      </c>
      <c r="AB294" s="95" t="str">
        <f t="shared" si="22"/>
        <v/>
      </c>
    </row>
    <row r="295" spans="1:28" s="58" customFormat="1" ht="20.25">
      <c r="A295" s="232"/>
      <c r="B295" s="224" t="s">
        <v>242</v>
      </c>
      <c r="C295" s="225" t="s">
        <v>242</v>
      </c>
      <c r="D295" s="226"/>
      <c r="E295" s="224" t="s">
        <v>242</v>
      </c>
      <c r="F295" s="224" t="s">
        <v>242</v>
      </c>
      <c r="G295" s="224" t="s">
        <v>242</v>
      </c>
      <c r="H295" s="227" t="s">
        <v>242</v>
      </c>
      <c r="I295" s="228" t="s">
        <v>242</v>
      </c>
      <c r="J295" s="228" t="s">
        <v>242</v>
      </c>
      <c r="K295" s="229"/>
      <c r="L295" s="229"/>
      <c r="M295" s="229"/>
      <c r="N295" s="229"/>
      <c r="O295" s="229"/>
      <c r="P295" s="230"/>
      <c r="Q295" s="231"/>
      <c r="R295" s="224" t="s">
        <v>242</v>
      </c>
      <c r="S295" s="232" t="str">
        <f t="shared" ca="1" si="26"/>
        <v/>
      </c>
      <c r="T295" s="232" t="str">
        <f ca="1">IF(B295="","",IF(ISERROR(MATCH($J295,[2]SorP!$B$1:$B$6230,0)),"",INDIRECT("'SorP'!$A$"&amp;MATCH($J295,[2]SorP!$B$1:$B$6230,0))))</f>
        <v/>
      </c>
      <c r="U295" s="184"/>
      <c r="V295" s="94" t="e">
        <f>IF(C295="",NA(),MATCH($B295&amp;$C295,'[2]Smelter Look-up'!$J:$J,0))</f>
        <v>#N/A</v>
      </c>
      <c r="X295" s="58">
        <f t="shared" si="24"/>
        <v>0</v>
      </c>
      <c r="AB295" s="95" t="str">
        <f t="shared" si="22"/>
        <v/>
      </c>
    </row>
    <row r="296" spans="1:28" s="58" customFormat="1" ht="20.25">
      <c r="A296" s="232"/>
      <c r="B296" s="224" t="s">
        <v>242</v>
      </c>
      <c r="C296" s="225" t="s">
        <v>242</v>
      </c>
      <c r="D296" s="226"/>
      <c r="E296" s="224" t="s">
        <v>242</v>
      </c>
      <c r="F296" s="224" t="s">
        <v>242</v>
      </c>
      <c r="G296" s="224" t="s">
        <v>242</v>
      </c>
      <c r="H296" s="227" t="s">
        <v>242</v>
      </c>
      <c r="I296" s="228" t="s">
        <v>242</v>
      </c>
      <c r="J296" s="228" t="s">
        <v>242</v>
      </c>
      <c r="K296" s="229"/>
      <c r="L296" s="229"/>
      <c r="M296" s="229"/>
      <c r="N296" s="229"/>
      <c r="O296" s="229"/>
      <c r="P296" s="230"/>
      <c r="Q296" s="231"/>
      <c r="R296" s="224" t="s">
        <v>242</v>
      </c>
      <c r="S296" s="232" t="str">
        <f t="shared" ca="1" si="26"/>
        <v/>
      </c>
      <c r="T296" s="232" t="str">
        <f ca="1">IF(B296="","",IF(ISERROR(MATCH($J296,[2]SorP!$B$1:$B$6230,0)),"",INDIRECT("'SorP'!$A$"&amp;MATCH($J296,[2]SorP!$B$1:$B$6230,0))))</f>
        <v/>
      </c>
      <c r="U296" s="184"/>
      <c r="V296" s="94" t="e">
        <f>IF(C296="",NA(),MATCH($B296&amp;$C296,'[2]Smelter Look-up'!$J:$J,0))</f>
        <v>#N/A</v>
      </c>
      <c r="X296" s="58">
        <f t="shared" si="24"/>
        <v>0</v>
      </c>
      <c r="AB296" s="95" t="str">
        <f t="shared" si="22"/>
        <v/>
      </c>
    </row>
    <row r="297" spans="1:28" s="58" customFormat="1" ht="20.25">
      <c r="A297" s="232"/>
      <c r="B297" s="224" t="s">
        <v>242</v>
      </c>
      <c r="C297" s="225" t="s">
        <v>242</v>
      </c>
      <c r="D297" s="226"/>
      <c r="E297" s="224" t="s">
        <v>242</v>
      </c>
      <c r="F297" s="224" t="s">
        <v>242</v>
      </c>
      <c r="G297" s="224" t="s">
        <v>242</v>
      </c>
      <c r="H297" s="227" t="s">
        <v>242</v>
      </c>
      <c r="I297" s="228" t="s">
        <v>242</v>
      </c>
      <c r="J297" s="228" t="s">
        <v>242</v>
      </c>
      <c r="K297" s="229"/>
      <c r="L297" s="229"/>
      <c r="M297" s="229"/>
      <c r="N297" s="229"/>
      <c r="O297" s="229"/>
      <c r="P297" s="230"/>
      <c r="Q297" s="231"/>
      <c r="R297" s="224" t="s">
        <v>242</v>
      </c>
      <c r="S297" s="232" t="str">
        <f t="shared" ca="1" si="26"/>
        <v/>
      </c>
      <c r="T297" s="232" t="str">
        <f ca="1">IF(B297="","",IF(ISERROR(MATCH($J297,[2]SorP!$B$1:$B$6230,0)),"",INDIRECT("'SorP'!$A$"&amp;MATCH($J297,[2]SorP!$B$1:$B$6230,0))))</f>
        <v/>
      </c>
      <c r="U297" s="184"/>
      <c r="V297" s="94" t="e">
        <f>IF(C297="",NA(),MATCH($B297&amp;$C297,'[2]Smelter Look-up'!$J:$J,0))</f>
        <v>#N/A</v>
      </c>
      <c r="X297" s="58">
        <f t="shared" si="24"/>
        <v>0</v>
      </c>
      <c r="AB297" s="95" t="str">
        <f t="shared" si="22"/>
        <v/>
      </c>
    </row>
    <row r="298" spans="1:28" s="58" customFormat="1" ht="20.25">
      <c r="A298" s="232"/>
      <c r="B298" s="224" t="s">
        <v>242</v>
      </c>
      <c r="C298" s="225" t="s">
        <v>242</v>
      </c>
      <c r="D298" s="226"/>
      <c r="E298" s="224" t="s">
        <v>242</v>
      </c>
      <c r="F298" s="224" t="s">
        <v>242</v>
      </c>
      <c r="G298" s="224" t="s">
        <v>242</v>
      </c>
      <c r="H298" s="227" t="s">
        <v>242</v>
      </c>
      <c r="I298" s="228" t="s">
        <v>242</v>
      </c>
      <c r="J298" s="228" t="s">
        <v>242</v>
      </c>
      <c r="K298" s="229"/>
      <c r="L298" s="229"/>
      <c r="M298" s="229"/>
      <c r="N298" s="229"/>
      <c r="O298" s="229"/>
      <c r="P298" s="230"/>
      <c r="Q298" s="231"/>
      <c r="R298" s="224" t="s">
        <v>242</v>
      </c>
      <c r="S298" s="232" t="str">
        <f t="shared" ca="1" si="26"/>
        <v/>
      </c>
      <c r="T298" s="232" t="str">
        <f ca="1">IF(B298="","",IF(ISERROR(MATCH($J298,[2]SorP!$B$1:$B$6230,0)),"",INDIRECT("'SorP'!$A$"&amp;MATCH($J298,[2]SorP!$B$1:$B$6230,0))))</f>
        <v/>
      </c>
      <c r="U298" s="184"/>
      <c r="V298" s="94" t="e">
        <f>IF(C298="",NA(),MATCH($B298&amp;$C298,'[2]Smelter Look-up'!$J:$J,0))</f>
        <v>#N/A</v>
      </c>
      <c r="X298" s="58">
        <f t="shared" si="24"/>
        <v>0</v>
      </c>
      <c r="AB298" s="95" t="str">
        <f t="shared" si="22"/>
        <v/>
      </c>
    </row>
    <row r="299" spans="1:28" s="58" customFormat="1" ht="20.25">
      <c r="A299" s="232"/>
      <c r="B299" s="224" t="s">
        <v>242</v>
      </c>
      <c r="C299" s="225" t="s">
        <v>242</v>
      </c>
      <c r="D299" s="226"/>
      <c r="E299" s="224" t="s">
        <v>242</v>
      </c>
      <c r="F299" s="224" t="s">
        <v>242</v>
      </c>
      <c r="G299" s="224" t="s">
        <v>242</v>
      </c>
      <c r="H299" s="227" t="s">
        <v>242</v>
      </c>
      <c r="I299" s="228" t="s">
        <v>242</v>
      </c>
      <c r="J299" s="228" t="s">
        <v>242</v>
      </c>
      <c r="K299" s="229"/>
      <c r="L299" s="229"/>
      <c r="M299" s="229"/>
      <c r="N299" s="229"/>
      <c r="O299" s="229"/>
      <c r="P299" s="230"/>
      <c r="Q299" s="231"/>
      <c r="R299" s="224" t="s">
        <v>242</v>
      </c>
      <c r="S299" s="232" t="str">
        <f t="shared" ca="1" si="26"/>
        <v/>
      </c>
      <c r="T299" s="232" t="str">
        <f ca="1">IF(B299="","",IF(ISERROR(MATCH($J299,[2]SorP!$B$1:$B$6230,0)),"",INDIRECT("'SorP'!$A$"&amp;MATCH($J299,[2]SorP!$B$1:$B$6230,0))))</f>
        <v/>
      </c>
      <c r="U299" s="184"/>
      <c r="V299" s="94" t="e">
        <f>IF(C299="",NA(),MATCH($B299&amp;$C299,'[2]Smelter Look-up'!$J:$J,0))</f>
        <v>#N/A</v>
      </c>
      <c r="X299" s="58">
        <f t="shared" si="24"/>
        <v>0</v>
      </c>
      <c r="AB299" s="95" t="str">
        <f t="shared" si="22"/>
        <v/>
      </c>
    </row>
    <row r="300" spans="1:28" s="58" customFormat="1" ht="20.25">
      <c r="A300" s="232"/>
      <c r="B300" s="224" t="s">
        <v>242</v>
      </c>
      <c r="C300" s="225" t="s">
        <v>242</v>
      </c>
      <c r="D300" s="226"/>
      <c r="E300" s="224" t="s">
        <v>242</v>
      </c>
      <c r="F300" s="224" t="s">
        <v>242</v>
      </c>
      <c r="G300" s="224" t="s">
        <v>242</v>
      </c>
      <c r="H300" s="227" t="s">
        <v>242</v>
      </c>
      <c r="I300" s="228" t="s">
        <v>242</v>
      </c>
      <c r="J300" s="228" t="s">
        <v>242</v>
      </c>
      <c r="K300" s="229"/>
      <c r="L300" s="229"/>
      <c r="M300" s="229"/>
      <c r="N300" s="229"/>
      <c r="O300" s="229"/>
      <c r="P300" s="230"/>
      <c r="Q300" s="231"/>
      <c r="R300" s="224" t="s">
        <v>242</v>
      </c>
      <c r="S300" s="232" t="str">
        <f t="shared" ca="1" si="26"/>
        <v/>
      </c>
      <c r="T300" s="232" t="str">
        <f ca="1">IF(B300="","",IF(ISERROR(MATCH($J300,[2]SorP!$B$1:$B$6230,0)),"",INDIRECT("'SorP'!$A$"&amp;MATCH($J300,[2]SorP!$B$1:$B$6230,0))))</f>
        <v/>
      </c>
      <c r="U300" s="184"/>
      <c r="V300" s="94" t="e">
        <f>IF(C300="",NA(),MATCH($B300&amp;$C300,'[2]Smelter Look-up'!$J:$J,0))</f>
        <v>#N/A</v>
      </c>
      <c r="X300" s="58">
        <f t="shared" si="24"/>
        <v>0</v>
      </c>
      <c r="AB300" s="95" t="str">
        <f t="shared" si="22"/>
        <v/>
      </c>
    </row>
    <row r="301" spans="1:28" s="58" customFormat="1" ht="20.25">
      <c r="A301" s="232"/>
      <c r="B301" s="224" t="s">
        <v>242</v>
      </c>
      <c r="C301" s="225" t="s">
        <v>242</v>
      </c>
      <c r="D301" s="226"/>
      <c r="E301" s="224" t="s">
        <v>242</v>
      </c>
      <c r="F301" s="224" t="s">
        <v>242</v>
      </c>
      <c r="G301" s="224" t="s">
        <v>242</v>
      </c>
      <c r="H301" s="227" t="s">
        <v>242</v>
      </c>
      <c r="I301" s="228" t="s">
        <v>242</v>
      </c>
      <c r="J301" s="228" t="s">
        <v>242</v>
      </c>
      <c r="K301" s="229"/>
      <c r="L301" s="229"/>
      <c r="M301" s="229"/>
      <c r="N301" s="229"/>
      <c r="O301" s="229"/>
      <c r="P301" s="230"/>
      <c r="Q301" s="231"/>
      <c r="R301" s="224" t="s">
        <v>242</v>
      </c>
      <c r="S301" s="232" t="str">
        <f t="shared" ca="1" si="26"/>
        <v/>
      </c>
      <c r="T301" s="232" t="str">
        <f ca="1">IF(B301="","",IF(ISERROR(MATCH($J301,[2]SorP!$B$1:$B$6230,0)),"",INDIRECT("'SorP'!$A$"&amp;MATCH($J301,[2]SorP!$B$1:$B$6230,0))))</f>
        <v/>
      </c>
      <c r="U301" s="184"/>
      <c r="V301" s="94" t="e">
        <f>IF(C301="",NA(),MATCH($B301&amp;$C301,'[2]Smelter Look-up'!$J:$J,0))</f>
        <v>#N/A</v>
      </c>
      <c r="X301" s="58">
        <f t="shared" si="24"/>
        <v>0</v>
      </c>
      <c r="AB301" s="95" t="str">
        <f t="shared" si="22"/>
        <v/>
      </c>
    </row>
    <row r="302" spans="1:28" s="58" customFormat="1" ht="20.25">
      <c r="A302" s="232"/>
      <c r="B302" s="224" t="s">
        <v>242</v>
      </c>
      <c r="C302" s="225" t="s">
        <v>242</v>
      </c>
      <c r="D302" s="226"/>
      <c r="E302" s="224" t="s">
        <v>242</v>
      </c>
      <c r="F302" s="224" t="s">
        <v>242</v>
      </c>
      <c r="G302" s="224" t="s">
        <v>242</v>
      </c>
      <c r="H302" s="227" t="s">
        <v>242</v>
      </c>
      <c r="I302" s="228" t="s">
        <v>242</v>
      </c>
      <c r="J302" s="228" t="s">
        <v>242</v>
      </c>
      <c r="K302" s="229"/>
      <c r="L302" s="229"/>
      <c r="M302" s="229"/>
      <c r="N302" s="229"/>
      <c r="O302" s="229"/>
      <c r="P302" s="230"/>
      <c r="Q302" s="231"/>
      <c r="R302" s="224" t="s">
        <v>242</v>
      </c>
      <c r="S302" s="232" t="str">
        <f t="shared" ca="1" si="26"/>
        <v/>
      </c>
      <c r="T302" s="232" t="str">
        <f ca="1">IF(B302="","",IF(ISERROR(MATCH($J302,[2]SorP!$B$1:$B$6230,0)),"",INDIRECT("'SorP'!$A$"&amp;MATCH($J302,[2]SorP!$B$1:$B$6230,0))))</f>
        <v/>
      </c>
      <c r="U302" s="184"/>
      <c r="V302" s="94" t="e">
        <f>IF(C302="",NA(),MATCH($B302&amp;$C302,'[2]Smelter Look-up'!$J:$J,0))</f>
        <v>#N/A</v>
      </c>
      <c r="X302" s="58">
        <f t="shared" si="24"/>
        <v>0</v>
      </c>
      <c r="AB302" s="95" t="str">
        <f t="shared" si="22"/>
        <v/>
      </c>
    </row>
    <row r="303" spans="1:28" s="58" customFormat="1" ht="20.25">
      <c r="A303" s="232"/>
      <c r="B303" s="224" t="s">
        <v>242</v>
      </c>
      <c r="C303" s="225" t="s">
        <v>242</v>
      </c>
      <c r="D303" s="226"/>
      <c r="E303" s="224" t="s">
        <v>242</v>
      </c>
      <c r="F303" s="224" t="s">
        <v>242</v>
      </c>
      <c r="G303" s="224" t="s">
        <v>242</v>
      </c>
      <c r="H303" s="227" t="s">
        <v>242</v>
      </c>
      <c r="I303" s="228" t="s">
        <v>242</v>
      </c>
      <c r="J303" s="228" t="s">
        <v>242</v>
      </c>
      <c r="K303" s="229"/>
      <c r="L303" s="229"/>
      <c r="M303" s="229"/>
      <c r="N303" s="229"/>
      <c r="O303" s="229"/>
      <c r="P303" s="230"/>
      <c r="Q303" s="231"/>
      <c r="R303" s="224" t="s">
        <v>242</v>
      </c>
      <c r="S303" s="232" t="str">
        <f t="shared" ca="1" si="26"/>
        <v/>
      </c>
      <c r="T303" s="232" t="str">
        <f ca="1">IF(B303="","",IF(ISERROR(MATCH($J303,[2]SorP!$B$1:$B$6230,0)),"",INDIRECT("'SorP'!$A$"&amp;MATCH($J303,[2]SorP!$B$1:$B$6230,0))))</f>
        <v/>
      </c>
      <c r="U303" s="184"/>
      <c r="V303" s="94" t="e">
        <f>IF(C303="",NA(),MATCH($B303&amp;$C303,'[2]Smelter Look-up'!$J:$J,0))</f>
        <v>#N/A</v>
      </c>
      <c r="X303" s="58">
        <f t="shared" si="24"/>
        <v>0</v>
      </c>
      <c r="AB303" s="95" t="str">
        <f t="shared" si="22"/>
        <v/>
      </c>
    </row>
    <row r="304" spans="1:28" s="58" customFormat="1" ht="20.25">
      <c r="A304" s="232"/>
      <c r="B304" s="224" t="s">
        <v>242</v>
      </c>
      <c r="C304" s="225" t="s">
        <v>242</v>
      </c>
      <c r="D304" s="226"/>
      <c r="E304" s="224" t="s">
        <v>242</v>
      </c>
      <c r="F304" s="224" t="s">
        <v>242</v>
      </c>
      <c r="G304" s="224" t="s">
        <v>242</v>
      </c>
      <c r="H304" s="227" t="s">
        <v>242</v>
      </c>
      <c r="I304" s="228" t="s">
        <v>242</v>
      </c>
      <c r="J304" s="228" t="s">
        <v>242</v>
      </c>
      <c r="K304" s="229"/>
      <c r="L304" s="229"/>
      <c r="M304" s="229"/>
      <c r="N304" s="229"/>
      <c r="O304" s="229"/>
      <c r="P304" s="230"/>
      <c r="Q304" s="231"/>
      <c r="R304" s="224" t="s">
        <v>242</v>
      </c>
      <c r="S304" s="232" t="str">
        <f t="shared" ca="1" si="26"/>
        <v/>
      </c>
      <c r="T304" s="232" t="str">
        <f ca="1">IF(B304="","",IF(ISERROR(MATCH($J304,[2]SorP!$B$1:$B$6230,0)),"",INDIRECT("'SorP'!$A$"&amp;MATCH($J304,[2]SorP!$B$1:$B$6230,0))))</f>
        <v/>
      </c>
      <c r="U304" s="184"/>
      <c r="V304" s="94" t="e">
        <f>IF(C304="",NA(),MATCH($B304&amp;$C304,'[2]Smelter Look-up'!$J:$J,0))</f>
        <v>#N/A</v>
      </c>
      <c r="X304" s="58">
        <f t="shared" si="24"/>
        <v>0</v>
      </c>
      <c r="AB304" s="95" t="str">
        <f t="shared" si="22"/>
        <v/>
      </c>
    </row>
    <row r="305" spans="1:28" s="58" customFormat="1" ht="20.25">
      <c r="A305" s="232"/>
      <c r="B305" s="224" t="s">
        <v>242</v>
      </c>
      <c r="C305" s="225" t="s">
        <v>242</v>
      </c>
      <c r="D305" s="226"/>
      <c r="E305" s="224" t="s">
        <v>242</v>
      </c>
      <c r="F305" s="224" t="s">
        <v>242</v>
      </c>
      <c r="G305" s="224" t="s">
        <v>242</v>
      </c>
      <c r="H305" s="227" t="s">
        <v>242</v>
      </c>
      <c r="I305" s="228" t="s">
        <v>242</v>
      </c>
      <c r="J305" s="228" t="s">
        <v>242</v>
      </c>
      <c r="K305" s="229"/>
      <c r="L305" s="229"/>
      <c r="M305" s="229"/>
      <c r="N305" s="229"/>
      <c r="O305" s="229"/>
      <c r="P305" s="230"/>
      <c r="Q305" s="231"/>
      <c r="R305" s="224" t="s">
        <v>242</v>
      </c>
      <c r="S305" s="232" t="str">
        <f t="shared" ca="1" si="26"/>
        <v/>
      </c>
      <c r="T305" s="232" t="str">
        <f ca="1">IF(B305="","",IF(ISERROR(MATCH($J305,[2]SorP!$B$1:$B$6230,0)),"",INDIRECT("'SorP'!$A$"&amp;MATCH($J305,[2]SorP!$B$1:$B$6230,0))))</f>
        <v/>
      </c>
      <c r="U305" s="184"/>
      <c r="V305" s="94" t="e">
        <f>IF(C305="",NA(),MATCH($B305&amp;$C305,'[2]Smelter Look-up'!$J:$J,0))</f>
        <v>#N/A</v>
      </c>
      <c r="X305" s="58">
        <f t="shared" si="24"/>
        <v>0</v>
      </c>
      <c r="AB305" s="95" t="str">
        <f t="shared" si="22"/>
        <v/>
      </c>
    </row>
    <row r="306" spans="1:28" s="58" customFormat="1" ht="20.25">
      <c r="A306" s="232"/>
      <c r="B306" s="224" t="s">
        <v>242</v>
      </c>
      <c r="C306" s="225" t="s">
        <v>242</v>
      </c>
      <c r="D306" s="226"/>
      <c r="E306" s="224" t="s">
        <v>242</v>
      </c>
      <c r="F306" s="224" t="s">
        <v>242</v>
      </c>
      <c r="G306" s="224" t="s">
        <v>242</v>
      </c>
      <c r="H306" s="227" t="s">
        <v>242</v>
      </c>
      <c r="I306" s="228" t="s">
        <v>242</v>
      </c>
      <c r="J306" s="228" t="s">
        <v>242</v>
      </c>
      <c r="K306" s="229"/>
      <c r="L306" s="229"/>
      <c r="M306" s="229"/>
      <c r="N306" s="229"/>
      <c r="O306" s="229"/>
      <c r="P306" s="230"/>
      <c r="Q306" s="231"/>
      <c r="R306" s="224" t="s">
        <v>242</v>
      </c>
      <c r="S306" s="232" t="str">
        <f t="shared" ca="1" si="26"/>
        <v/>
      </c>
      <c r="T306" s="232" t="str">
        <f ca="1">IF(B306="","",IF(ISERROR(MATCH($J306,[2]SorP!$B$1:$B$6230,0)),"",INDIRECT("'SorP'!$A$"&amp;MATCH($J306,[2]SorP!$B$1:$B$6230,0))))</f>
        <v/>
      </c>
      <c r="U306" s="184"/>
      <c r="V306" s="94" t="e">
        <f>IF(C306="",NA(),MATCH($B306&amp;$C306,'[2]Smelter Look-up'!$J:$J,0))</f>
        <v>#N/A</v>
      </c>
      <c r="X306" s="58">
        <f t="shared" si="24"/>
        <v>0</v>
      </c>
      <c r="AB306" s="95" t="str">
        <f t="shared" si="22"/>
        <v/>
      </c>
    </row>
    <row r="307" spans="1:28" s="58" customFormat="1" ht="20.25">
      <c r="A307" s="232"/>
      <c r="B307" s="224" t="s">
        <v>242</v>
      </c>
      <c r="C307" s="225" t="s">
        <v>242</v>
      </c>
      <c r="D307" s="226"/>
      <c r="E307" s="224" t="s">
        <v>242</v>
      </c>
      <c r="F307" s="224" t="s">
        <v>242</v>
      </c>
      <c r="G307" s="224" t="s">
        <v>242</v>
      </c>
      <c r="H307" s="227" t="s">
        <v>242</v>
      </c>
      <c r="I307" s="228" t="s">
        <v>242</v>
      </c>
      <c r="J307" s="228" t="s">
        <v>242</v>
      </c>
      <c r="K307" s="229"/>
      <c r="L307" s="229"/>
      <c r="M307" s="229"/>
      <c r="N307" s="229"/>
      <c r="O307" s="229"/>
      <c r="P307" s="230"/>
      <c r="Q307" s="231"/>
      <c r="R307" s="224" t="s">
        <v>242</v>
      </c>
      <c r="S307" s="232" t="str">
        <f t="shared" ca="1" si="26"/>
        <v/>
      </c>
      <c r="T307" s="232" t="str">
        <f ca="1">IF(B307="","",IF(ISERROR(MATCH($J307,[2]SorP!$B$1:$B$6230,0)),"",INDIRECT("'SorP'!$A$"&amp;MATCH($J307,[2]SorP!$B$1:$B$6230,0))))</f>
        <v/>
      </c>
      <c r="U307" s="184"/>
      <c r="V307" s="94" t="e">
        <f>IF(C307="",NA(),MATCH($B307&amp;$C307,'[2]Smelter Look-up'!$J:$J,0))</f>
        <v>#N/A</v>
      </c>
      <c r="X307" s="58">
        <f t="shared" si="24"/>
        <v>0</v>
      </c>
      <c r="AB307" s="95" t="str">
        <f t="shared" ref="AB307:AB370" si="27">B307&amp;C307</f>
        <v/>
      </c>
    </row>
    <row r="308" spans="1:28" s="58" customFormat="1" ht="20.25">
      <c r="A308" s="232"/>
      <c r="B308" s="224" t="s">
        <v>242</v>
      </c>
      <c r="C308" s="225" t="s">
        <v>242</v>
      </c>
      <c r="D308" s="226"/>
      <c r="E308" s="224" t="s">
        <v>242</v>
      </c>
      <c r="F308" s="224" t="s">
        <v>242</v>
      </c>
      <c r="G308" s="224" t="s">
        <v>242</v>
      </c>
      <c r="H308" s="227" t="s">
        <v>242</v>
      </c>
      <c r="I308" s="228" t="s">
        <v>242</v>
      </c>
      <c r="J308" s="228" t="s">
        <v>242</v>
      </c>
      <c r="K308" s="229"/>
      <c r="L308" s="229"/>
      <c r="M308" s="229"/>
      <c r="N308" s="229"/>
      <c r="O308" s="229"/>
      <c r="P308" s="230"/>
      <c r="Q308" s="231"/>
      <c r="R308" s="224" t="s">
        <v>242</v>
      </c>
      <c r="S308" s="232" t="str">
        <f t="shared" ca="1" si="26"/>
        <v/>
      </c>
      <c r="T308" s="232" t="str">
        <f ca="1">IF(B308="","",IF(ISERROR(MATCH($J308,[2]SorP!$B$1:$B$6230,0)),"",INDIRECT("'SorP'!$A$"&amp;MATCH($J308,[2]SorP!$B$1:$B$6230,0))))</f>
        <v/>
      </c>
      <c r="U308" s="184"/>
      <c r="V308" s="94" t="e">
        <f>IF(C308="",NA(),MATCH($B308&amp;$C308,'[2]Smelter Look-up'!$J:$J,0))</f>
        <v>#N/A</v>
      </c>
      <c r="X308" s="58">
        <f t="shared" si="24"/>
        <v>0</v>
      </c>
      <c r="AB308" s="95" t="str">
        <f t="shared" si="27"/>
        <v/>
      </c>
    </row>
    <row r="309" spans="1:28" s="58" customFormat="1" ht="20.25">
      <c r="A309" s="232"/>
      <c r="B309" s="224" t="s">
        <v>242</v>
      </c>
      <c r="C309" s="225" t="s">
        <v>242</v>
      </c>
      <c r="D309" s="226"/>
      <c r="E309" s="224" t="s">
        <v>242</v>
      </c>
      <c r="F309" s="224" t="s">
        <v>242</v>
      </c>
      <c r="G309" s="224" t="s">
        <v>242</v>
      </c>
      <c r="H309" s="227" t="s">
        <v>242</v>
      </c>
      <c r="I309" s="228" t="s">
        <v>242</v>
      </c>
      <c r="J309" s="228" t="s">
        <v>242</v>
      </c>
      <c r="K309" s="229"/>
      <c r="L309" s="229"/>
      <c r="M309" s="229"/>
      <c r="N309" s="229"/>
      <c r="O309" s="229"/>
      <c r="P309" s="230"/>
      <c r="Q309" s="231"/>
      <c r="R309" s="224" t="s">
        <v>242</v>
      </c>
      <c r="S309" s="232" t="str">
        <f t="shared" ca="1" si="26"/>
        <v/>
      </c>
      <c r="T309" s="232" t="str">
        <f ca="1">IF(B309="","",IF(ISERROR(MATCH($J309,[2]SorP!$B$1:$B$6230,0)),"",INDIRECT("'SorP'!$A$"&amp;MATCH($J309,[2]SorP!$B$1:$B$6230,0))))</f>
        <v/>
      </c>
      <c r="U309" s="184"/>
      <c r="V309" s="94" t="e">
        <f>IF(C309="",NA(),MATCH($B309&amp;$C309,'[2]Smelter Look-up'!$J:$J,0))</f>
        <v>#N/A</v>
      </c>
      <c r="X309" s="58">
        <f t="shared" si="24"/>
        <v>0</v>
      </c>
      <c r="AB309" s="95" t="str">
        <f t="shared" si="27"/>
        <v/>
      </c>
    </row>
    <row r="310" spans="1:28" s="58" customFormat="1" ht="20.25">
      <c r="A310" s="232"/>
      <c r="B310" s="224" t="s">
        <v>242</v>
      </c>
      <c r="C310" s="225" t="s">
        <v>242</v>
      </c>
      <c r="D310" s="226"/>
      <c r="E310" s="224" t="s">
        <v>242</v>
      </c>
      <c r="F310" s="224" t="s">
        <v>242</v>
      </c>
      <c r="G310" s="224" t="s">
        <v>242</v>
      </c>
      <c r="H310" s="227" t="s">
        <v>242</v>
      </c>
      <c r="I310" s="228" t="s">
        <v>242</v>
      </c>
      <c r="J310" s="228" t="s">
        <v>242</v>
      </c>
      <c r="K310" s="229"/>
      <c r="L310" s="229"/>
      <c r="M310" s="229"/>
      <c r="N310" s="229"/>
      <c r="O310" s="229"/>
      <c r="P310" s="230"/>
      <c r="Q310" s="231"/>
      <c r="R310" s="224" t="s">
        <v>242</v>
      </c>
      <c r="S310" s="232" t="str">
        <f t="shared" ca="1" si="26"/>
        <v/>
      </c>
      <c r="T310" s="232" t="str">
        <f ca="1">IF(B310="","",IF(ISERROR(MATCH($J310,[2]SorP!$B$1:$B$6230,0)),"",INDIRECT("'SorP'!$A$"&amp;MATCH($J310,[2]SorP!$B$1:$B$6230,0))))</f>
        <v/>
      </c>
      <c r="U310" s="184"/>
      <c r="V310" s="94" t="e">
        <f>IF(C310="",NA(),MATCH($B310&amp;$C310,'[2]Smelter Look-up'!$J:$J,0))</f>
        <v>#N/A</v>
      </c>
      <c r="X310" s="58">
        <f t="shared" si="24"/>
        <v>0</v>
      </c>
      <c r="AB310" s="95" t="str">
        <f t="shared" si="27"/>
        <v/>
      </c>
    </row>
    <row r="311" spans="1:28" s="58" customFormat="1" ht="20.25">
      <c r="A311" s="232"/>
      <c r="B311" s="224" t="s">
        <v>242</v>
      </c>
      <c r="C311" s="225" t="s">
        <v>242</v>
      </c>
      <c r="D311" s="226"/>
      <c r="E311" s="224" t="s">
        <v>242</v>
      </c>
      <c r="F311" s="224" t="s">
        <v>242</v>
      </c>
      <c r="G311" s="224" t="s">
        <v>242</v>
      </c>
      <c r="H311" s="227" t="s">
        <v>242</v>
      </c>
      <c r="I311" s="228" t="s">
        <v>242</v>
      </c>
      <c r="J311" s="228" t="s">
        <v>242</v>
      </c>
      <c r="K311" s="229"/>
      <c r="L311" s="229"/>
      <c r="M311" s="229"/>
      <c r="N311" s="229"/>
      <c r="O311" s="229"/>
      <c r="P311" s="230"/>
      <c r="Q311" s="231"/>
      <c r="R311" s="224" t="s">
        <v>242</v>
      </c>
      <c r="S311" s="232" t="str">
        <f t="shared" ca="1" si="26"/>
        <v/>
      </c>
      <c r="T311" s="232" t="str">
        <f ca="1">IF(B311="","",IF(ISERROR(MATCH($J311,[2]SorP!$B$1:$B$6230,0)),"",INDIRECT("'SorP'!$A$"&amp;MATCH($J311,[2]SorP!$B$1:$B$6230,0))))</f>
        <v/>
      </c>
      <c r="U311" s="184"/>
      <c r="V311" s="94" t="e">
        <f>IF(C311="",NA(),MATCH($B311&amp;$C311,'[2]Smelter Look-up'!$J:$J,0))</f>
        <v>#N/A</v>
      </c>
      <c r="X311" s="58">
        <f t="shared" si="24"/>
        <v>0</v>
      </c>
      <c r="AB311" s="95" t="str">
        <f t="shared" si="27"/>
        <v/>
      </c>
    </row>
    <row r="312" spans="1:28" s="58" customFormat="1" ht="20.25">
      <c r="A312" s="232"/>
      <c r="B312" s="224" t="s">
        <v>242</v>
      </c>
      <c r="C312" s="225" t="s">
        <v>242</v>
      </c>
      <c r="D312" s="226"/>
      <c r="E312" s="224" t="s">
        <v>242</v>
      </c>
      <c r="F312" s="224" t="s">
        <v>242</v>
      </c>
      <c r="G312" s="224" t="s">
        <v>242</v>
      </c>
      <c r="H312" s="227" t="s">
        <v>242</v>
      </c>
      <c r="I312" s="228" t="s">
        <v>242</v>
      </c>
      <c r="J312" s="228" t="s">
        <v>242</v>
      </c>
      <c r="K312" s="229"/>
      <c r="L312" s="229"/>
      <c r="M312" s="229"/>
      <c r="N312" s="229"/>
      <c r="O312" s="229"/>
      <c r="P312" s="230"/>
      <c r="Q312" s="231"/>
      <c r="R312" s="224" t="s">
        <v>242</v>
      </c>
      <c r="S312" s="232" t="str">
        <f t="shared" ca="1" si="26"/>
        <v/>
      </c>
      <c r="T312" s="232" t="str">
        <f ca="1">IF(B312="","",IF(ISERROR(MATCH($J312,[2]SorP!$B$1:$B$6230,0)),"",INDIRECT("'SorP'!$A$"&amp;MATCH($J312,[2]SorP!$B$1:$B$6230,0))))</f>
        <v/>
      </c>
      <c r="U312" s="184"/>
      <c r="V312" s="94" t="e">
        <f>IF(C312="",NA(),MATCH($B312&amp;$C312,'[2]Smelter Look-up'!$J:$J,0))</f>
        <v>#N/A</v>
      </c>
      <c r="X312" s="58">
        <f t="shared" si="24"/>
        <v>0</v>
      </c>
      <c r="AB312" s="95" t="str">
        <f t="shared" si="27"/>
        <v/>
      </c>
    </row>
    <row r="313" spans="1:28" s="58" customFormat="1" ht="20.25">
      <c r="A313" s="232"/>
      <c r="B313" s="224" t="s">
        <v>242</v>
      </c>
      <c r="C313" s="225" t="s">
        <v>242</v>
      </c>
      <c r="D313" s="226"/>
      <c r="E313" s="224" t="s">
        <v>242</v>
      </c>
      <c r="F313" s="224" t="s">
        <v>242</v>
      </c>
      <c r="G313" s="224" t="s">
        <v>242</v>
      </c>
      <c r="H313" s="227" t="s">
        <v>242</v>
      </c>
      <c r="I313" s="228" t="s">
        <v>242</v>
      </c>
      <c r="J313" s="228" t="s">
        <v>242</v>
      </c>
      <c r="K313" s="229"/>
      <c r="L313" s="229"/>
      <c r="M313" s="229"/>
      <c r="N313" s="229"/>
      <c r="O313" s="229"/>
      <c r="P313" s="230"/>
      <c r="Q313" s="231"/>
      <c r="R313" s="224" t="s">
        <v>242</v>
      </c>
      <c r="S313" s="232" t="str">
        <f t="shared" ca="1" si="26"/>
        <v/>
      </c>
      <c r="T313" s="232" t="str">
        <f ca="1">IF(B313="","",IF(ISERROR(MATCH($J313,[2]SorP!$B$1:$B$6230,0)),"",INDIRECT("'SorP'!$A$"&amp;MATCH($J313,[2]SorP!$B$1:$B$6230,0))))</f>
        <v/>
      </c>
      <c r="U313" s="184"/>
      <c r="V313" s="94" t="e">
        <f>IF(C313="",NA(),MATCH($B313&amp;$C313,'[2]Smelter Look-up'!$J:$J,0))</f>
        <v>#N/A</v>
      </c>
      <c r="X313" s="58">
        <f t="shared" si="24"/>
        <v>0</v>
      </c>
      <c r="AB313" s="95" t="str">
        <f t="shared" si="27"/>
        <v/>
      </c>
    </row>
    <row r="314" spans="1:28" s="58" customFormat="1" ht="20.25">
      <c r="A314" s="232"/>
      <c r="B314" s="224" t="s">
        <v>242</v>
      </c>
      <c r="C314" s="225" t="s">
        <v>242</v>
      </c>
      <c r="D314" s="226"/>
      <c r="E314" s="224" t="s">
        <v>242</v>
      </c>
      <c r="F314" s="224" t="s">
        <v>242</v>
      </c>
      <c r="G314" s="224" t="s">
        <v>242</v>
      </c>
      <c r="H314" s="227" t="s">
        <v>242</v>
      </c>
      <c r="I314" s="228" t="s">
        <v>242</v>
      </c>
      <c r="J314" s="228" t="s">
        <v>242</v>
      </c>
      <c r="K314" s="229"/>
      <c r="L314" s="229"/>
      <c r="M314" s="229"/>
      <c r="N314" s="229"/>
      <c r="O314" s="229"/>
      <c r="P314" s="230"/>
      <c r="Q314" s="231"/>
      <c r="R314" s="224" t="s">
        <v>242</v>
      </c>
      <c r="S314" s="232" t="str">
        <f t="shared" ca="1" si="26"/>
        <v/>
      </c>
      <c r="T314" s="232" t="str">
        <f ca="1">IF(B314="","",IF(ISERROR(MATCH($J314,[2]SorP!$B$1:$B$6230,0)),"",INDIRECT("'SorP'!$A$"&amp;MATCH($J314,[2]SorP!$B$1:$B$6230,0))))</f>
        <v/>
      </c>
      <c r="U314" s="184"/>
      <c r="V314" s="94" t="e">
        <f>IF(C314="",NA(),MATCH($B314&amp;$C314,'[2]Smelter Look-up'!$J:$J,0))</f>
        <v>#N/A</v>
      </c>
      <c r="X314" s="58">
        <f t="shared" si="24"/>
        <v>0</v>
      </c>
      <c r="AB314" s="95" t="str">
        <f t="shared" si="27"/>
        <v/>
      </c>
    </row>
    <row r="315" spans="1:28" s="58" customFormat="1" ht="20.25">
      <c r="A315" s="232"/>
      <c r="B315" s="224" t="s">
        <v>242</v>
      </c>
      <c r="C315" s="225" t="s">
        <v>242</v>
      </c>
      <c r="D315" s="226"/>
      <c r="E315" s="224" t="s">
        <v>242</v>
      </c>
      <c r="F315" s="224" t="s">
        <v>242</v>
      </c>
      <c r="G315" s="224" t="s">
        <v>242</v>
      </c>
      <c r="H315" s="227" t="s">
        <v>242</v>
      </c>
      <c r="I315" s="228" t="s">
        <v>242</v>
      </c>
      <c r="J315" s="228" t="s">
        <v>242</v>
      </c>
      <c r="K315" s="229"/>
      <c r="L315" s="229"/>
      <c r="M315" s="229"/>
      <c r="N315" s="229"/>
      <c r="O315" s="229"/>
      <c r="P315" s="230"/>
      <c r="Q315" s="231"/>
      <c r="R315" s="224" t="s">
        <v>242</v>
      </c>
      <c r="S315" s="232" t="str">
        <f t="shared" ca="1" si="26"/>
        <v/>
      </c>
      <c r="T315" s="232" t="str">
        <f ca="1">IF(B315="","",IF(ISERROR(MATCH($J315,[2]SorP!$B$1:$B$6230,0)),"",INDIRECT("'SorP'!$A$"&amp;MATCH($J315,[2]SorP!$B$1:$B$6230,0))))</f>
        <v/>
      </c>
      <c r="U315" s="184"/>
      <c r="V315" s="94" t="e">
        <f>IF(C315="",NA(),MATCH($B315&amp;$C315,'[2]Smelter Look-up'!$J:$J,0))</f>
        <v>#N/A</v>
      </c>
      <c r="X315" s="58">
        <f t="shared" si="24"/>
        <v>0</v>
      </c>
      <c r="AB315" s="95" t="str">
        <f t="shared" si="27"/>
        <v/>
      </c>
    </row>
    <row r="316" spans="1:28" s="58" customFormat="1" ht="20.25">
      <c r="A316" s="232"/>
      <c r="B316" s="224" t="s">
        <v>242</v>
      </c>
      <c r="C316" s="225" t="s">
        <v>242</v>
      </c>
      <c r="D316" s="226"/>
      <c r="E316" s="224" t="s">
        <v>242</v>
      </c>
      <c r="F316" s="224" t="s">
        <v>242</v>
      </c>
      <c r="G316" s="224" t="s">
        <v>242</v>
      </c>
      <c r="H316" s="227" t="s">
        <v>242</v>
      </c>
      <c r="I316" s="228" t="s">
        <v>242</v>
      </c>
      <c r="J316" s="228" t="s">
        <v>242</v>
      </c>
      <c r="K316" s="229"/>
      <c r="L316" s="229"/>
      <c r="M316" s="229"/>
      <c r="N316" s="229"/>
      <c r="O316" s="229"/>
      <c r="P316" s="230"/>
      <c r="Q316" s="231"/>
      <c r="R316" s="224" t="s">
        <v>242</v>
      </c>
      <c r="S316" s="232" t="str">
        <f t="shared" ca="1" si="26"/>
        <v/>
      </c>
      <c r="T316" s="232" t="str">
        <f ca="1">IF(B316="","",IF(ISERROR(MATCH($J316,[2]SorP!$B$1:$B$6230,0)),"",INDIRECT("'SorP'!$A$"&amp;MATCH($J316,[2]SorP!$B$1:$B$6230,0))))</f>
        <v/>
      </c>
      <c r="U316" s="184"/>
      <c r="V316" s="94" t="e">
        <f>IF(C316="",NA(),MATCH($B316&amp;$C316,'[2]Smelter Look-up'!$J:$J,0))</f>
        <v>#N/A</v>
      </c>
      <c r="X316" s="58">
        <f t="shared" si="24"/>
        <v>0</v>
      </c>
      <c r="AB316" s="95" t="str">
        <f t="shared" si="27"/>
        <v/>
      </c>
    </row>
    <row r="317" spans="1:28" s="58" customFormat="1" ht="20.25">
      <c r="A317" s="232"/>
      <c r="B317" s="224" t="s">
        <v>242</v>
      </c>
      <c r="C317" s="225" t="s">
        <v>242</v>
      </c>
      <c r="D317" s="226"/>
      <c r="E317" s="224" t="s">
        <v>242</v>
      </c>
      <c r="F317" s="224" t="s">
        <v>242</v>
      </c>
      <c r="G317" s="224" t="s">
        <v>242</v>
      </c>
      <c r="H317" s="227" t="s">
        <v>242</v>
      </c>
      <c r="I317" s="228" t="s">
        <v>242</v>
      </c>
      <c r="J317" s="228" t="s">
        <v>242</v>
      </c>
      <c r="K317" s="229"/>
      <c r="L317" s="229"/>
      <c r="M317" s="229"/>
      <c r="N317" s="229"/>
      <c r="O317" s="229"/>
      <c r="P317" s="230"/>
      <c r="Q317" s="231"/>
      <c r="R317" s="224" t="s">
        <v>242</v>
      </c>
      <c r="S317" s="232" t="str">
        <f t="shared" ca="1" si="26"/>
        <v/>
      </c>
      <c r="T317" s="232" t="str">
        <f ca="1">IF(B317="","",IF(ISERROR(MATCH($J317,[2]SorP!$B$1:$B$6230,0)),"",INDIRECT("'SorP'!$A$"&amp;MATCH($J317,[2]SorP!$B$1:$B$6230,0))))</f>
        <v/>
      </c>
      <c r="U317" s="184"/>
      <c r="V317" s="94" t="e">
        <f>IF(C317="",NA(),MATCH($B317&amp;$C317,'[2]Smelter Look-up'!$J:$J,0))</f>
        <v>#N/A</v>
      </c>
      <c r="X317" s="58">
        <f t="shared" si="24"/>
        <v>0</v>
      </c>
      <c r="AB317" s="95" t="str">
        <f t="shared" si="27"/>
        <v/>
      </c>
    </row>
    <row r="318" spans="1:28" s="58" customFormat="1" ht="20.25">
      <c r="A318" s="232"/>
      <c r="B318" s="224" t="s">
        <v>242</v>
      </c>
      <c r="C318" s="225" t="s">
        <v>242</v>
      </c>
      <c r="D318" s="226"/>
      <c r="E318" s="224" t="s">
        <v>242</v>
      </c>
      <c r="F318" s="224" t="s">
        <v>242</v>
      </c>
      <c r="G318" s="224" t="s">
        <v>242</v>
      </c>
      <c r="H318" s="227" t="s">
        <v>242</v>
      </c>
      <c r="I318" s="228" t="s">
        <v>242</v>
      </c>
      <c r="J318" s="228" t="s">
        <v>242</v>
      </c>
      <c r="K318" s="229"/>
      <c r="L318" s="229"/>
      <c r="M318" s="229"/>
      <c r="N318" s="229"/>
      <c r="O318" s="229"/>
      <c r="P318" s="230"/>
      <c r="Q318" s="231"/>
      <c r="R318" s="224" t="s">
        <v>242</v>
      </c>
      <c r="S318" s="232" t="str">
        <f t="shared" ca="1" si="26"/>
        <v/>
      </c>
      <c r="T318" s="232" t="str">
        <f ca="1">IF(B318="","",IF(ISERROR(MATCH($J318,[2]SorP!$B$1:$B$6230,0)),"",INDIRECT("'SorP'!$A$"&amp;MATCH($J318,[2]SorP!$B$1:$B$6230,0))))</f>
        <v/>
      </c>
      <c r="U318" s="184"/>
      <c r="V318" s="94" t="e">
        <f>IF(C318="",NA(),MATCH($B318&amp;$C318,'[2]Smelter Look-up'!$J:$J,0))</f>
        <v>#N/A</v>
      </c>
      <c r="X318" s="58">
        <f t="shared" si="24"/>
        <v>0</v>
      </c>
      <c r="AB318" s="95" t="str">
        <f t="shared" si="27"/>
        <v/>
      </c>
    </row>
    <row r="319" spans="1:28" s="58" customFormat="1" ht="20.25">
      <c r="A319" s="232"/>
      <c r="B319" s="224" t="s">
        <v>242</v>
      </c>
      <c r="C319" s="225" t="s">
        <v>242</v>
      </c>
      <c r="D319" s="226"/>
      <c r="E319" s="224" t="s">
        <v>242</v>
      </c>
      <c r="F319" s="224" t="s">
        <v>242</v>
      </c>
      <c r="G319" s="224" t="s">
        <v>242</v>
      </c>
      <c r="H319" s="227" t="s">
        <v>242</v>
      </c>
      <c r="I319" s="228" t="s">
        <v>242</v>
      </c>
      <c r="J319" s="228" t="s">
        <v>242</v>
      </c>
      <c r="K319" s="229"/>
      <c r="L319" s="229"/>
      <c r="M319" s="229"/>
      <c r="N319" s="229"/>
      <c r="O319" s="229"/>
      <c r="P319" s="230"/>
      <c r="Q319" s="231"/>
      <c r="R319" s="224" t="s">
        <v>242</v>
      </c>
      <c r="S319" s="232" t="str">
        <f t="shared" ca="1" si="26"/>
        <v/>
      </c>
      <c r="T319" s="232" t="str">
        <f ca="1">IF(B319="","",IF(ISERROR(MATCH($J319,[2]SorP!$B$1:$B$6230,0)),"",INDIRECT("'SorP'!$A$"&amp;MATCH($J319,[2]SorP!$B$1:$B$6230,0))))</f>
        <v/>
      </c>
      <c r="U319" s="184"/>
      <c r="V319" s="94" t="e">
        <f>IF(C319="",NA(),MATCH($B319&amp;$C319,'[2]Smelter Look-up'!$J:$J,0))</f>
        <v>#N/A</v>
      </c>
      <c r="X319" s="58">
        <f t="shared" si="24"/>
        <v>0</v>
      </c>
      <c r="AB319" s="95" t="str">
        <f t="shared" si="27"/>
        <v/>
      </c>
    </row>
    <row r="320" spans="1:28" s="58" customFormat="1" ht="20.25">
      <c r="A320" s="232"/>
      <c r="B320" s="224" t="s">
        <v>242</v>
      </c>
      <c r="C320" s="225" t="s">
        <v>242</v>
      </c>
      <c r="D320" s="226"/>
      <c r="E320" s="224" t="s">
        <v>242</v>
      </c>
      <c r="F320" s="224" t="s">
        <v>242</v>
      </c>
      <c r="G320" s="224" t="s">
        <v>242</v>
      </c>
      <c r="H320" s="227" t="s">
        <v>242</v>
      </c>
      <c r="I320" s="228" t="s">
        <v>242</v>
      </c>
      <c r="J320" s="228" t="s">
        <v>242</v>
      </c>
      <c r="K320" s="229"/>
      <c r="L320" s="229"/>
      <c r="M320" s="229"/>
      <c r="N320" s="229"/>
      <c r="O320" s="229"/>
      <c r="P320" s="230"/>
      <c r="Q320" s="231"/>
      <c r="R320" s="224" t="s">
        <v>242</v>
      </c>
      <c r="S320" s="232" t="str">
        <f t="shared" ca="1" si="26"/>
        <v/>
      </c>
      <c r="T320" s="232" t="str">
        <f ca="1">IF(B320="","",IF(ISERROR(MATCH($J320,[2]SorP!$B$1:$B$6230,0)),"",INDIRECT("'SorP'!$A$"&amp;MATCH($J320,[2]SorP!$B$1:$B$6230,0))))</f>
        <v/>
      </c>
      <c r="U320" s="184"/>
      <c r="V320" s="94" t="e">
        <f>IF(C320="",NA(),MATCH($B320&amp;$C320,'[2]Smelter Look-up'!$J:$J,0))</f>
        <v>#N/A</v>
      </c>
      <c r="X320" s="58">
        <f t="shared" si="24"/>
        <v>0</v>
      </c>
      <c r="AB320" s="95" t="str">
        <f t="shared" si="27"/>
        <v/>
      </c>
    </row>
    <row r="321" spans="1:28" s="58" customFormat="1" ht="20.25">
      <c r="A321" s="232"/>
      <c r="B321" s="224" t="s">
        <v>242</v>
      </c>
      <c r="C321" s="225" t="s">
        <v>242</v>
      </c>
      <c r="D321" s="226"/>
      <c r="E321" s="224" t="s">
        <v>242</v>
      </c>
      <c r="F321" s="224" t="s">
        <v>242</v>
      </c>
      <c r="G321" s="224" t="s">
        <v>242</v>
      </c>
      <c r="H321" s="227" t="s">
        <v>242</v>
      </c>
      <c r="I321" s="228" t="s">
        <v>242</v>
      </c>
      <c r="J321" s="228" t="s">
        <v>242</v>
      </c>
      <c r="K321" s="229"/>
      <c r="L321" s="229"/>
      <c r="M321" s="229"/>
      <c r="N321" s="229"/>
      <c r="O321" s="229"/>
      <c r="P321" s="230"/>
      <c r="Q321" s="231"/>
      <c r="R321" s="224" t="s">
        <v>242</v>
      </c>
      <c r="S321" s="232" t="str">
        <f t="shared" ca="1" si="26"/>
        <v/>
      </c>
      <c r="T321" s="232" t="str">
        <f ca="1">IF(B321="","",IF(ISERROR(MATCH($J321,[2]SorP!$B$1:$B$6230,0)),"",INDIRECT("'SorP'!$A$"&amp;MATCH($J321,[2]SorP!$B$1:$B$6230,0))))</f>
        <v/>
      </c>
      <c r="U321" s="184"/>
      <c r="V321" s="94" t="e">
        <f>IF(C321="",NA(),MATCH($B321&amp;$C321,'[2]Smelter Look-up'!$J:$J,0))</f>
        <v>#N/A</v>
      </c>
      <c r="X321" s="58">
        <f t="shared" si="24"/>
        <v>0</v>
      </c>
      <c r="AB321" s="95" t="str">
        <f t="shared" si="27"/>
        <v/>
      </c>
    </row>
    <row r="322" spans="1:28" s="58" customFormat="1" ht="20.25">
      <c r="A322" s="232"/>
      <c r="B322" s="224" t="s">
        <v>242</v>
      </c>
      <c r="C322" s="225" t="s">
        <v>242</v>
      </c>
      <c r="D322" s="226"/>
      <c r="E322" s="224" t="s">
        <v>242</v>
      </c>
      <c r="F322" s="224" t="s">
        <v>242</v>
      </c>
      <c r="G322" s="224" t="s">
        <v>242</v>
      </c>
      <c r="H322" s="227" t="s">
        <v>242</v>
      </c>
      <c r="I322" s="228" t="s">
        <v>242</v>
      </c>
      <c r="J322" s="228" t="s">
        <v>242</v>
      </c>
      <c r="K322" s="229"/>
      <c r="L322" s="229"/>
      <c r="M322" s="229"/>
      <c r="N322" s="229"/>
      <c r="O322" s="229"/>
      <c r="P322" s="230"/>
      <c r="Q322" s="231"/>
      <c r="R322" s="224" t="s">
        <v>242</v>
      </c>
      <c r="S322" s="232" t="str">
        <f t="shared" ca="1" si="26"/>
        <v/>
      </c>
      <c r="T322" s="232" t="str">
        <f ca="1">IF(B322="","",IF(ISERROR(MATCH($J322,[2]SorP!$B$1:$B$6230,0)),"",INDIRECT("'SorP'!$A$"&amp;MATCH($J322,[2]SorP!$B$1:$B$6230,0))))</f>
        <v/>
      </c>
      <c r="U322" s="184"/>
      <c r="V322" s="94" t="e">
        <f>IF(C322="",NA(),MATCH($B322&amp;$C322,'[2]Smelter Look-up'!$J:$J,0))</f>
        <v>#N/A</v>
      </c>
      <c r="X322" s="58">
        <f t="shared" si="24"/>
        <v>0</v>
      </c>
      <c r="AB322" s="95" t="str">
        <f t="shared" si="27"/>
        <v/>
      </c>
    </row>
    <row r="323" spans="1:28" s="58" customFormat="1" ht="20.25">
      <c r="A323" s="232"/>
      <c r="B323" s="224" t="s">
        <v>242</v>
      </c>
      <c r="C323" s="225" t="s">
        <v>242</v>
      </c>
      <c r="D323" s="226"/>
      <c r="E323" s="224" t="s">
        <v>242</v>
      </c>
      <c r="F323" s="224" t="s">
        <v>242</v>
      </c>
      <c r="G323" s="224" t="s">
        <v>242</v>
      </c>
      <c r="H323" s="227" t="s">
        <v>242</v>
      </c>
      <c r="I323" s="228" t="s">
        <v>242</v>
      </c>
      <c r="J323" s="228" t="s">
        <v>242</v>
      </c>
      <c r="K323" s="229"/>
      <c r="L323" s="229"/>
      <c r="M323" s="229"/>
      <c r="N323" s="229"/>
      <c r="O323" s="229"/>
      <c r="P323" s="230"/>
      <c r="Q323" s="231"/>
      <c r="R323" s="224" t="s">
        <v>242</v>
      </c>
      <c r="S323" s="232" t="str">
        <f t="shared" ca="1" si="26"/>
        <v/>
      </c>
      <c r="T323" s="232" t="str">
        <f ca="1">IF(B323="","",IF(ISERROR(MATCH($J323,[2]SorP!$B$1:$B$6230,0)),"",INDIRECT("'SorP'!$A$"&amp;MATCH($J323,[2]SorP!$B$1:$B$6230,0))))</f>
        <v/>
      </c>
      <c r="U323" s="184"/>
      <c r="V323" s="94" t="e">
        <f>IF(C323="",NA(),MATCH($B323&amp;$C323,'[2]Smelter Look-up'!$J:$J,0))</f>
        <v>#N/A</v>
      </c>
      <c r="X323" s="58">
        <f t="shared" si="24"/>
        <v>0</v>
      </c>
      <c r="AB323" s="95" t="str">
        <f t="shared" si="27"/>
        <v/>
      </c>
    </row>
    <row r="324" spans="1:28" s="58" customFormat="1" ht="20.25">
      <c r="A324" s="232"/>
      <c r="B324" s="224" t="s">
        <v>242</v>
      </c>
      <c r="C324" s="225" t="s">
        <v>242</v>
      </c>
      <c r="D324" s="226"/>
      <c r="E324" s="224" t="s">
        <v>242</v>
      </c>
      <c r="F324" s="224" t="s">
        <v>242</v>
      </c>
      <c r="G324" s="224" t="s">
        <v>242</v>
      </c>
      <c r="H324" s="227" t="s">
        <v>242</v>
      </c>
      <c r="I324" s="228" t="s">
        <v>242</v>
      </c>
      <c r="J324" s="228" t="s">
        <v>242</v>
      </c>
      <c r="K324" s="229"/>
      <c r="L324" s="229"/>
      <c r="M324" s="229"/>
      <c r="N324" s="229"/>
      <c r="O324" s="229"/>
      <c r="P324" s="230"/>
      <c r="Q324" s="231"/>
      <c r="R324" s="224" t="s">
        <v>242</v>
      </c>
      <c r="S324" s="232" t="str">
        <f t="shared" ca="1" si="26"/>
        <v/>
      </c>
      <c r="T324" s="232" t="str">
        <f ca="1">IF(B324="","",IF(ISERROR(MATCH($J324,[2]SorP!$B$1:$B$6230,0)),"",INDIRECT("'SorP'!$A$"&amp;MATCH($J324,[2]SorP!$B$1:$B$6230,0))))</f>
        <v/>
      </c>
      <c r="U324" s="184"/>
      <c r="V324" s="94" t="e">
        <f>IF(C324="",NA(),MATCH($B324&amp;$C324,'[2]Smelter Look-up'!$J:$J,0))</f>
        <v>#N/A</v>
      </c>
      <c r="X324" s="58">
        <f t="shared" si="24"/>
        <v>0</v>
      </c>
      <c r="AB324" s="95" t="str">
        <f t="shared" si="27"/>
        <v/>
      </c>
    </row>
    <row r="325" spans="1:28" s="58" customFormat="1" ht="20.25">
      <c r="A325" s="232"/>
      <c r="B325" s="224" t="s">
        <v>242</v>
      </c>
      <c r="C325" s="225" t="s">
        <v>242</v>
      </c>
      <c r="D325" s="226"/>
      <c r="E325" s="224" t="s">
        <v>242</v>
      </c>
      <c r="F325" s="224" t="s">
        <v>242</v>
      </c>
      <c r="G325" s="224" t="s">
        <v>242</v>
      </c>
      <c r="H325" s="227" t="s">
        <v>242</v>
      </c>
      <c r="I325" s="228" t="s">
        <v>242</v>
      </c>
      <c r="J325" s="228" t="s">
        <v>242</v>
      </c>
      <c r="K325" s="229"/>
      <c r="L325" s="229"/>
      <c r="M325" s="229"/>
      <c r="N325" s="229"/>
      <c r="O325" s="229"/>
      <c r="P325" s="230"/>
      <c r="Q325" s="231"/>
      <c r="R325" s="224" t="s">
        <v>242</v>
      </c>
      <c r="S325" s="232" t="str">
        <f t="shared" ref="S325" ca="1" si="28">IF(B325="","",IF(ISERROR(MATCH($E325,CL,0)),"Unknown",INDIRECT("'C'!$A$"&amp;MATCH($E325,CL,0)+1)))</f>
        <v/>
      </c>
      <c r="T325" s="232" t="str">
        <f ca="1">IF(B325="","",IF(ISERROR(MATCH($J325,[2]SorP!$B$1:$B$6230,0)),"",INDIRECT("'SorP'!$A$"&amp;MATCH($J325,[2]SorP!$B$1:$B$6230,0))))</f>
        <v/>
      </c>
      <c r="U325" s="184"/>
      <c r="V325" s="94" t="e">
        <f>IF(C325="",NA(),MATCH($B325&amp;$C325,'[2]Smelter Look-up'!$J:$J,0))</f>
        <v>#N/A</v>
      </c>
      <c r="X325" s="58">
        <f t="shared" ref="X325:X388" si="29">IF(AND(C325="Smelter not listed",OR(LEN(D325)=0,LEN(E325)=0)),1,0)</f>
        <v>0</v>
      </c>
      <c r="AB325" s="95" t="str">
        <f t="shared" si="27"/>
        <v/>
      </c>
    </row>
    <row r="326" spans="1:28" s="58" customFormat="1" ht="20.25">
      <c r="A326" s="232"/>
      <c r="B326" s="224" t="s">
        <v>242</v>
      </c>
      <c r="C326" s="225" t="s">
        <v>242</v>
      </c>
      <c r="D326" s="226"/>
      <c r="E326" s="224" t="s">
        <v>242</v>
      </c>
      <c r="F326" s="224" t="s">
        <v>242</v>
      </c>
      <c r="G326" s="224" t="s">
        <v>242</v>
      </c>
      <c r="H326" s="227" t="s">
        <v>242</v>
      </c>
      <c r="I326" s="228" t="s">
        <v>242</v>
      </c>
      <c r="J326" s="228" t="s">
        <v>242</v>
      </c>
      <c r="K326" s="229"/>
      <c r="L326" s="229"/>
      <c r="M326" s="229"/>
      <c r="N326" s="229"/>
      <c r="O326" s="229"/>
      <c r="P326" s="230"/>
      <c r="Q326" s="231"/>
      <c r="R326" s="224" t="s">
        <v>242</v>
      </c>
      <c r="S326" s="232" t="str">
        <f t="shared" ref="S326:S357" ca="1" si="30">IF(B326="","",IF(ISERROR(MATCH($E326,CL,0)),"Unknown",INDIRECT("'C'!$A$"&amp;MATCH($E326,CL,0)+1)))</f>
        <v/>
      </c>
      <c r="T326" s="232" t="str">
        <f ca="1">IF(B326="","",IF(ISERROR(MATCH($J326,[2]SorP!$B$1:$B$6230,0)),"",INDIRECT("'SorP'!$A$"&amp;MATCH($J326,[2]SorP!$B$1:$B$6230,0))))</f>
        <v/>
      </c>
      <c r="U326" s="184"/>
      <c r="V326" s="94" t="e">
        <f>IF(C326="",NA(),MATCH($B326&amp;$C326,'[2]Smelter Look-up'!$J:$J,0))</f>
        <v>#N/A</v>
      </c>
      <c r="X326" s="58">
        <f t="shared" si="29"/>
        <v>0</v>
      </c>
      <c r="AB326" s="95" t="str">
        <f t="shared" si="27"/>
        <v/>
      </c>
    </row>
    <row r="327" spans="1:28" s="58" customFormat="1" ht="20.25">
      <c r="A327" s="232"/>
      <c r="B327" s="224" t="s">
        <v>242</v>
      </c>
      <c r="C327" s="225" t="s">
        <v>242</v>
      </c>
      <c r="D327" s="226"/>
      <c r="E327" s="224" t="s">
        <v>242</v>
      </c>
      <c r="F327" s="224" t="s">
        <v>242</v>
      </c>
      <c r="G327" s="224" t="s">
        <v>242</v>
      </c>
      <c r="H327" s="227" t="s">
        <v>242</v>
      </c>
      <c r="I327" s="228" t="s">
        <v>242</v>
      </c>
      <c r="J327" s="228" t="s">
        <v>242</v>
      </c>
      <c r="K327" s="229"/>
      <c r="L327" s="229"/>
      <c r="M327" s="229"/>
      <c r="N327" s="229"/>
      <c r="O327" s="229"/>
      <c r="P327" s="230"/>
      <c r="Q327" s="231"/>
      <c r="R327" s="224" t="s">
        <v>242</v>
      </c>
      <c r="S327" s="232" t="str">
        <f t="shared" ca="1" si="30"/>
        <v/>
      </c>
      <c r="T327" s="232" t="str">
        <f ca="1">IF(B327="","",IF(ISERROR(MATCH($J327,[2]SorP!$B$1:$B$6230,0)),"",INDIRECT("'SorP'!$A$"&amp;MATCH($J327,[2]SorP!$B$1:$B$6230,0))))</f>
        <v/>
      </c>
      <c r="U327" s="184"/>
      <c r="V327" s="94" t="e">
        <f>IF(C327="",NA(),MATCH($B327&amp;$C327,'[2]Smelter Look-up'!$J:$J,0))</f>
        <v>#N/A</v>
      </c>
      <c r="X327" s="58">
        <f t="shared" si="29"/>
        <v>0</v>
      </c>
      <c r="AB327" s="95" t="str">
        <f t="shared" si="27"/>
        <v/>
      </c>
    </row>
    <row r="328" spans="1:28" s="58" customFormat="1" ht="20.25">
      <c r="A328" s="232"/>
      <c r="B328" s="224" t="s">
        <v>242</v>
      </c>
      <c r="C328" s="225" t="s">
        <v>242</v>
      </c>
      <c r="D328" s="226"/>
      <c r="E328" s="224" t="s">
        <v>242</v>
      </c>
      <c r="F328" s="224" t="s">
        <v>242</v>
      </c>
      <c r="G328" s="224" t="s">
        <v>242</v>
      </c>
      <c r="H328" s="227" t="s">
        <v>242</v>
      </c>
      <c r="I328" s="228" t="s">
        <v>242</v>
      </c>
      <c r="J328" s="228" t="s">
        <v>242</v>
      </c>
      <c r="K328" s="229"/>
      <c r="L328" s="229"/>
      <c r="M328" s="229"/>
      <c r="N328" s="229"/>
      <c r="O328" s="229"/>
      <c r="P328" s="230"/>
      <c r="Q328" s="231"/>
      <c r="R328" s="224" t="s">
        <v>242</v>
      </c>
      <c r="S328" s="232" t="str">
        <f t="shared" ca="1" si="30"/>
        <v/>
      </c>
      <c r="T328" s="232" t="str">
        <f ca="1">IF(B328="","",IF(ISERROR(MATCH($J328,[2]SorP!$B$1:$B$6230,0)),"",INDIRECT("'SorP'!$A$"&amp;MATCH($J328,[2]SorP!$B$1:$B$6230,0))))</f>
        <v/>
      </c>
      <c r="U328" s="184"/>
      <c r="V328" s="94" t="e">
        <f>IF(C328="",NA(),MATCH($B328&amp;$C328,'[2]Smelter Look-up'!$J:$J,0))</f>
        <v>#N/A</v>
      </c>
      <c r="X328" s="58">
        <f t="shared" si="29"/>
        <v>0</v>
      </c>
      <c r="AB328" s="95" t="str">
        <f t="shared" si="27"/>
        <v/>
      </c>
    </row>
    <row r="329" spans="1:28" s="58" customFormat="1" ht="20.25">
      <c r="A329" s="232"/>
      <c r="B329" s="224" t="s">
        <v>242</v>
      </c>
      <c r="C329" s="225" t="s">
        <v>242</v>
      </c>
      <c r="D329" s="226"/>
      <c r="E329" s="224" t="s">
        <v>242</v>
      </c>
      <c r="F329" s="224" t="s">
        <v>242</v>
      </c>
      <c r="G329" s="224" t="s">
        <v>242</v>
      </c>
      <c r="H329" s="227" t="s">
        <v>242</v>
      </c>
      <c r="I329" s="228" t="s">
        <v>242</v>
      </c>
      <c r="J329" s="228" t="s">
        <v>242</v>
      </c>
      <c r="K329" s="229"/>
      <c r="L329" s="229"/>
      <c r="M329" s="229"/>
      <c r="N329" s="229"/>
      <c r="O329" s="229"/>
      <c r="P329" s="230"/>
      <c r="Q329" s="231"/>
      <c r="R329" s="224" t="s">
        <v>242</v>
      </c>
      <c r="S329" s="232" t="str">
        <f t="shared" ca="1" si="30"/>
        <v/>
      </c>
      <c r="T329" s="232" t="str">
        <f ca="1">IF(B329="","",IF(ISERROR(MATCH($J329,[2]SorP!$B$1:$B$6230,0)),"",INDIRECT("'SorP'!$A$"&amp;MATCH($J329,[2]SorP!$B$1:$B$6230,0))))</f>
        <v/>
      </c>
      <c r="U329" s="184"/>
      <c r="V329" s="94" t="e">
        <f>IF(C329="",NA(),MATCH($B329&amp;$C329,'[2]Smelter Look-up'!$J:$J,0))</f>
        <v>#N/A</v>
      </c>
      <c r="X329" s="58">
        <f t="shared" si="29"/>
        <v>0</v>
      </c>
      <c r="AB329" s="95" t="str">
        <f t="shared" si="27"/>
        <v/>
      </c>
    </row>
    <row r="330" spans="1:28" s="58" customFormat="1" ht="20.25">
      <c r="A330" s="232"/>
      <c r="B330" s="224" t="s">
        <v>242</v>
      </c>
      <c r="C330" s="225" t="s">
        <v>242</v>
      </c>
      <c r="D330" s="226"/>
      <c r="E330" s="224" t="s">
        <v>242</v>
      </c>
      <c r="F330" s="224" t="s">
        <v>242</v>
      </c>
      <c r="G330" s="224" t="s">
        <v>242</v>
      </c>
      <c r="H330" s="227" t="s">
        <v>242</v>
      </c>
      <c r="I330" s="228" t="s">
        <v>242</v>
      </c>
      <c r="J330" s="228" t="s">
        <v>242</v>
      </c>
      <c r="K330" s="229"/>
      <c r="L330" s="229"/>
      <c r="M330" s="229"/>
      <c r="N330" s="229"/>
      <c r="O330" s="229"/>
      <c r="P330" s="230"/>
      <c r="Q330" s="231"/>
      <c r="R330" s="224" t="s">
        <v>242</v>
      </c>
      <c r="S330" s="232" t="str">
        <f t="shared" ca="1" si="30"/>
        <v/>
      </c>
      <c r="T330" s="232" t="str">
        <f ca="1">IF(B330="","",IF(ISERROR(MATCH($J330,[2]SorP!$B$1:$B$6230,0)),"",INDIRECT("'SorP'!$A$"&amp;MATCH($J330,[2]SorP!$B$1:$B$6230,0))))</f>
        <v/>
      </c>
      <c r="U330" s="184"/>
      <c r="V330" s="94" t="e">
        <f>IF(C330="",NA(),MATCH($B330&amp;$C330,'[2]Smelter Look-up'!$J:$J,0))</f>
        <v>#N/A</v>
      </c>
      <c r="X330" s="58">
        <f t="shared" si="29"/>
        <v>0</v>
      </c>
      <c r="AB330" s="95" t="str">
        <f t="shared" si="27"/>
        <v/>
      </c>
    </row>
    <row r="331" spans="1:28" s="58" customFormat="1" ht="20.25">
      <c r="A331" s="232"/>
      <c r="B331" s="224" t="s">
        <v>242</v>
      </c>
      <c r="C331" s="225" t="s">
        <v>242</v>
      </c>
      <c r="D331" s="226"/>
      <c r="E331" s="224" t="s">
        <v>242</v>
      </c>
      <c r="F331" s="224" t="s">
        <v>242</v>
      </c>
      <c r="G331" s="224" t="s">
        <v>242</v>
      </c>
      <c r="H331" s="227" t="s">
        <v>242</v>
      </c>
      <c r="I331" s="228" t="s">
        <v>242</v>
      </c>
      <c r="J331" s="228" t="s">
        <v>242</v>
      </c>
      <c r="K331" s="229"/>
      <c r="L331" s="229"/>
      <c r="M331" s="229"/>
      <c r="N331" s="229"/>
      <c r="O331" s="229"/>
      <c r="P331" s="230"/>
      <c r="Q331" s="231"/>
      <c r="R331" s="224" t="s">
        <v>242</v>
      </c>
      <c r="S331" s="232" t="str">
        <f t="shared" ca="1" si="30"/>
        <v/>
      </c>
      <c r="T331" s="232" t="str">
        <f ca="1">IF(B331="","",IF(ISERROR(MATCH($J331,[2]SorP!$B$1:$B$6230,0)),"",INDIRECT("'SorP'!$A$"&amp;MATCH($J331,[2]SorP!$B$1:$B$6230,0))))</f>
        <v/>
      </c>
      <c r="U331" s="184"/>
      <c r="V331" s="94" t="e">
        <f>IF(C331="",NA(),MATCH($B331&amp;$C331,'[2]Smelter Look-up'!$J:$J,0))</f>
        <v>#N/A</v>
      </c>
      <c r="X331" s="58">
        <f t="shared" si="29"/>
        <v>0</v>
      </c>
      <c r="AB331" s="95" t="str">
        <f t="shared" si="27"/>
        <v/>
      </c>
    </row>
    <row r="332" spans="1:28" s="58" customFormat="1" ht="20.25">
      <c r="A332" s="232"/>
      <c r="B332" s="224" t="s">
        <v>242</v>
      </c>
      <c r="C332" s="225" t="s">
        <v>242</v>
      </c>
      <c r="D332" s="226"/>
      <c r="E332" s="224" t="s">
        <v>242</v>
      </c>
      <c r="F332" s="224" t="s">
        <v>242</v>
      </c>
      <c r="G332" s="224" t="s">
        <v>242</v>
      </c>
      <c r="H332" s="227" t="s">
        <v>242</v>
      </c>
      <c r="I332" s="228" t="s">
        <v>242</v>
      </c>
      <c r="J332" s="228" t="s">
        <v>242</v>
      </c>
      <c r="K332" s="229"/>
      <c r="L332" s="229"/>
      <c r="M332" s="229"/>
      <c r="N332" s="229"/>
      <c r="O332" s="229"/>
      <c r="P332" s="230"/>
      <c r="Q332" s="231"/>
      <c r="R332" s="224" t="s">
        <v>242</v>
      </c>
      <c r="S332" s="232" t="str">
        <f t="shared" ca="1" si="30"/>
        <v/>
      </c>
      <c r="T332" s="232" t="str">
        <f ca="1">IF(B332="","",IF(ISERROR(MATCH($J332,[2]SorP!$B$1:$B$6230,0)),"",INDIRECT("'SorP'!$A$"&amp;MATCH($J332,[2]SorP!$B$1:$B$6230,0))))</f>
        <v/>
      </c>
      <c r="U332" s="184"/>
      <c r="V332" s="94" t="e">
        <f>IF(C332="",NA(),MATCH($B332&amp;$C332,'[2]Smelter Look-up'!$J:$J,0))</f>
        <v>#N/A</v>
      </c>
      <c r="X332" s="58">
        <f t="shared" si="29"/>
        <v>0</v>
      </c>
      <c r="AB332" s="95" t="str">
        <f t="shared" si="27"/>
        <v/>
      </c>
    </row>
    <row r="333" spans="1:28" s="58" customFormat="1" ht="20.25">
      <c r="A333" s="232"/>
      <c r="B333" s="224" t="s">
        <v>242</v>
      </c>
      <c r="C333" s="225" t="s">
        <v>242</v>
      </c>
      <c r="D333" s="226"/>
      <c r="E333" s="224" t="s">
        <v>242</v>
      </c>
      <c r="F333" s="224" t="s">
        <v>242</v>
      </c>
      <c r="G333" s="224" t="s">
        <v>242</v>
      </c>
      <c r="H333" s="227" t="s">
        <v>242</v>
      </c>
      <c r="I333" s="228" t="s">
        <v>242</v>
      </c>
      <c r="J333" s="228" t="s">
        <v>242</v>
      </c>
      <c r="K333" s="229"/>
      <c r="L333" s="229"/>
      <c r="M333" s="229"/>
      <c r="N333" s="229"/>
      <c r="O333" s="229"/>
      <c r="P333" s="230"/>
      <c r="Q333" s="231"/>
      <c r="R333" s="224" t="s">
        <v>242</v>
      </c>
      <c r="S333" s="232" t="str">
        <f t="shared" ca="1" si="30"/>
        <v/>
      </c>
      <c r="T333" s="232" t="str">
        <f ca="1">IF(B333="","",IF(ISERROR(MATCH($J333,[2]SorP!$B$1:$B$6230,0)),"",INDIRECT("'SorP'!$A$"&amp;MATCH($J333,[2]SorP!$B$1:$B$6230,0))))</f>
        <v/>
      </c>
      <c r="U333" s="184"/>
      <c r="V333" s="94" t="e">
        <f>IF(C333="",NA(),MATCH($B333&amp;$C333,'[2]Smelter Look-up'!$J:$J,0))</f>
        <v>#N/A</v>
      </c>
      <c r="X333" s="58">
        <f t="shared" si="29"/>
        <v>0</v>
      </c>
      <c r="AB333" s="95" t="str">
        <f t="shared" si="27"/>
        <v/>
      </c>
    </row>
    <row r="334" spans="1:28" s="58" customFormat="1" ht="20.25">
      <c r="A334" s="232"/>
      <c r="B334" s="224" t="s">
        <v>242</v>
      </c>
      <c r="C334" s="225" t="s">
        <v>242</v>
      </c>
      <c r="D334" s="226"/>
      <c r="E334" s="224" t="s">
        <v>242</v>
      </c>
      <c r="F334" s="224" t="s">
        <v>242</v>
      </c>
      <c r="G334" s="224" t="s">
        <v>242</v>
      </c>
      <c r="H334" s="227" t="s">
        <v>242</v>
      </c>
      <c r="I334" s="228" t="s">
        <v>242</v>
      </c>
      <c r="J334" s="228" t="s">
        <v>242</v>
      </c>
      <c r="K334" s="229"/>
      <c r="L334" s="229"/>
      <c r="M334" s="229"/>
      <c r="N334" s="229"/>
      <c r="O334" s="229"/>
      <c r="P334" s="230"/>
      <c r="Q334" s="231"/>
      <c r="R334" s="224" t="s">
        <v>242</v>
      </c>
      <c r="S334" s="232" t="str">
        <f t="shared" ca="1" si="30"/>
        <v/>
      </c>
      <c r="T334" s="232" t="str">
        <f ca="1">IF(B334="","",IF(ISERROR(MATCH($J334,[2]SorP!$B$1:$B$6230,0)),"",INDIRECT("'SorP'!$A$"&amp;MATCH($J334,[2]SorP!$B$1:$B$6230,0))))</f>
        <v/>
      </c>
      <c r="U334" s="184"/>
      <c r="V334" s="94" t="e">
        <f>IF(C334="",NA(),MATCH($B334&amp;$C334,'[2]Smelter Look-up'!$J:$J,0))</f>
        <v>#N/A</v>
      </c>
      <c r="X334" s="58">
        <f t="shared" si="29"/>
        <v>0</v>
      </c>
      <c r="AB334" s="95" t="str">
        <f t="shared" si="27"/>
        <v/>
      </c>
    </row>
    <row r="335" spans="1:28" s="58" customFormat="1" ht="20.25">
      <c r="A335" s="232"/>
      <c r="B335" s="224" t="s">
        <v>242</v>
      </c>
      <c r="C335" s="225" t="s">
        <v>242</v>
      </c>
      <c r="D335" s="226"/>
      <c r="E335" s="224" t="s">
        <v>242</v>
      </c>
      <c r="F335" s="224" t="s">
        <v>242</v>
      </c>
      <c r="G335" s="224" t="s">
        <v>242</v>
      </c>
      <c r="H335" s="227" t="s">
        <v>242</v>
      </c>
      <c r="I335" s="228" t="s">
        <v>242</v>
      </c>
      <c r="J335" s="228" t="s">
        <v>242</v>
      </c>
      <c r="K335" s="229"/>
      <c r="L335" s="229"/>
      <c r="M335" s="229"/>
      <c r="N335" s="229"/>
      <c r="O335" s="229"/>
      <c r="P335" s="230"/>
      <c r="Q335" s="231"/>
      <c r="R335" s="224" t="s">
        <v>242</v>
      </c>
      <c r="S335" s="232" t="str">
        <f t="shared" ca="1" si="30"/>
        <v/>
      </c>
      <c r="T335" s="232" t="str">
        <f ca="1">IF(B335="","",IF(ISERROR(MATCH($J335,[2]SorP!$B$1:$B$6230,0)),"",INDIRECT("'SorP'!$A$"&amp;MATCH($J335,[2]SorP!$B$1:$B$6230,0))))</f>
        <v/>
      </c>
      <c r="U335" s="184"/>
      <c r="V335" s="94" t="e">
        <f>IF(C335="",NA(),MATCH($B335&amp;$C335,'[2]Smelter Look-up'!$J:$J,0))</f>
        <v>#N/A</v>
      </c>
      <c r="X335" s="58">
        <f t="shared" si="29"/>
        <v>0</v>
      </c>
      <c r="AB335" s="95" t="str">
        <f t="shared" si="27"/>
        <v/>
      </c>
    </row>
    <row r="336" spans="1:28" s="58" customFormat="1" ht="20.25">
      <c r="A336" s="232"/>
      <c r="B336" s="224" t="s">
        <v>242</v>
      </c>
      <c r="C336" s="225" t="s">
        <v>242</v>
      </c>
      <c r="D336" s="226"/>
      <c r="E336" s="224" t="s">
        <v>242</v>
      </c>
      <c r="F336" s="224" t="s">
        <v>242</v>
      </c>
      <c r="G336" s="224" t="s">
        <v>242</v>
      </c>
      <c r="H336" s="227" t="s">
        <v>242</v>
      </c>
      <c r="I336" s="228" t="s">
        <v>242</v>
      </c>
      <c r="J336" s="228" t="s">
        <v>242</v>
      </c>
      <c r="K336" s="229"/>
      <c r="L336" s="229"/>
      <c r="M336" s="229"/>
      <c r="N336" s="229"/>
      <c r="O336" s="229"/>
      <c r="P336" s="230"/>
      <c r="Q336" s="231"/>
      <c r="R336" s="224" t="s">
        <v>242</v>
      </c>
      <c r="S336" s="232" t="str">
        <f t="shared" ca="1" si="30"/>
        <v/>
      </c>
      <c r="T336" s="232" t="str">
        <f ca="1">IF(B336="","",IF(ISERROR(MATCH($J336,[2]SorP!$B$1:$B$6230,0)),"",INDIRECT("'SorP'!$A$"&amp;MATCH($J336,[2]SorP!$B$1:$B$6230,0))))</f>
        <v/>
      </c>
      <c r="U336" s="184"/>
      <c r="V336" s="94" t="e">
        <f>IF(C336="",NA(),MATCH($B336&amp;$C336,'[2]Smelter Look-up'!$J:$J,0))</f>
        <v>#N/A</v>
      </c>
      <c r="X336" s="58">
        <f t="shared" si="29"/>
        <v>0</v>
      </c>
      <c r="AB336" s="95" t="str">
        <f t="shared" si="27"/>
        <v/>
      </c>
    </row>
    <row r="337" spans="1:28" s="58" customFormat="1" ht="20.25">
      <c r="A337" s="232"/>
      <c r="B337" s="224" t="s">
        <v>242</v>
      </c>
      <c r="C337" s="225" t="s">
        <v>242</v>
      </c>
      <c r="D337" s="226"/>
      <c r="E337" s="224" t="s">
        <v>242</v>
      </c>
      <c r="F337" s="224" t="s">
        <v>242</v>
      </c>
      <c r="G337" s="224" t="s">
        <v>242</v>
      </c>
      <c r="H337" s="227" t="s">
        <v>242</v>
      </c>
      <c r="I337" s="228" t="s">
        <v>242</v>
      </c>
      <c r="J337" s="228" t="s">
        <v>242</v>
      </c>
      <c r="K337" s="229"/>
      <c r="L337" s="229"/>
      <c r="M337" s="229"/>
      <c r="N337" s="229"/>
      <c r="O337" s="229"/>
      <c r="P337" s="230"/>
      <c r="Q337" s="231"/>
      <c r="R337" s="224" t="s">
        <v>242</v>
      </c>
      <c r="S337" s="232" t="str">
        <f t="shared" ca="1" si="30"/>
        <v/>
      </c>
      <c r="T337" s="232" t="str">
        <f ca="1">IF(B337="","",IF(ISERROR(MATCH($J337,[2]SorP!$B$1:$B$6230,0)),"",INDIRECT("'SorP'!$A$"&amp;MATCH($J337,[2]SorP!$B$1:$B$6230,0))))</f>
        <v/>
      </c>
      <c r="U337" s="184"/>
      <c r="V337" s="94" t="e">
        <f>IF(C337="",NA(),MATCH($B337&amp;$C337,'[2]Smelter Look-up'!$J:$J,0))</f>
        <v>#N/A</v>
      </c>
      <c r="X337" s="58">
        <f t="shared" si="29"/>
        <v>0</v>
      </c>
      <c r="AB337" s="95" t="str">
        <f t="shared" si="27"/>
        <v/>
      </c>
    </row>
    <row r="338" spans="1:28" s="58" customFormat="1" ht="20.25">
      <c r="A338" s="232"/>
      <c r="B338" s="224" t="s">
        <v>242</v>
      </c>
      <c r="C338" s="225" t="s">
        <v>242</v>
      </c>
      <c r="D338" s="226"/>
      <c r="E338" s="224" t="s">
        <v>242</v>
      </c>
      <c r="F338" s="224" t="s">
        <v>242</v>
      </c>
      <c r="G338" s="224" t="s">
        <v>242</v>
      </c>
      <c r="H338" s="227" t="s">
        <v>242</v>
      </c>
      <c r="I338" s="228" t="s">
        <v>242</v>
      </c>
      <c r="J338" s="228" t="s">
        <v>242</v>
      </c>
      <c r="K338" s="229"/>
      <c r="L338" s="229"/>
      <c r="M338" s="229"/>
      <c r="N338" s="229"/>
      <c r="O338" s="229"/>
      <c r="P338" s="230"/>
      <c r="Q338" s="231"/>
      <c r="R338" s="224" t="s">
        <v>242</v>
      </c>
      <c r="S338" s="232" t="str">
        <f t="shared" ca="1" si="30"/>
        <v/>
      </c>
      <c r="T338" s="232" t="str">
        <f ca="1">IF(B338="","",IF(ISERROR(MATCH($J338,[2]SorP!$B$1:$B$6230,0)),"",INDIRECT("'SorP'!$A$"&amp;MATCH($J338,[2]SorP!$B$1:$B$6230,0))))</f>
        <v/>
      </c>
      <c r="U338" s="184"/>
      <c r="V338" s="94" t="e">
        <f>IF(C338="",NA(),MATCH($B338&amp;$C338,'[2]Smelter Look-up'!$J:$J,0))</f>
        <v>#N/A</v>
      </c>
      <c r="X338" s="58">
        <f t="shared" si="29"/>
        <v>0</v>
      </c>
      <c r="AB338" s="95" t="str">
        <f t="shared" si="27"/>
        <v/>
      </c>
    </row>
    <row r="339" spans="1:28" s="58" customFormat="1" ht="20.25">
      <c r="A339" s="232"/>
      <c r="B339" s="224" t="s">
        <v>242</v>
      </c>
      <c r="C339" s="225" t="s">
        <v>242</v>
      </c>
      <c r="D339" s="226"/>
      <c r="E339" s="224" t="s">
        <v>242</v>
      </c>
      <c r="F339" s="224" t="s">
        <v>242</v>
      </c>
      <c r="G339" s="224" t="s">
        <v>242</v>
      </c>
      <c r="H339" s="227" t="s">
        <v>242</v>
      </c>
      <c r="I339" s="228" t="s">
        <v>242</v>
      </c>
      <c r="J339" s="228" t="s">
        <v>242</v>
      </c>
      <c r="K339" s="229"/>
      <c r="L339" s="229"/>
      <c r="M339" s="229"/>
      <c r="N339" s="229"/>
      <c r="O339" s="229"/>
      <c r="P339" s="230"/>
      <c r="Q339" s="231"/>
      <c r="R339" s="224" t="s">
        <v>242</v>
      </c>
      <c r="S339" s="232" t="str">
        <f t="shared" ca="1" si="30"/>
        <v/>
      </c>
      <c r="T339" s="232" t="str">
        <f ca="1">IF(B339="","",IF(ISERROR(MATCH($J339,[2]SorP!$B$1:$B$6230,0)),"",INDIRECT("'SorP'!$A$"&amp;MATCH($J339,[2]SorP!$B$1:$B$6230,0))))</f>
        <v/>
      </c>
      <c r="U339" s="184"/>
      <c r="V339" s="94" t="e">
        <f>IF(C339="",NA(),MATCH($B339&amp;$C339,'[2]Smelter Look-up'!$J:$J,0))</f>
        <v>#N/A</v>
      </c>
      <c r="X339" s="58">
        <f t="shared" si="29"/>
        <v>0</v>
      </c>
      <c r="AB339" s="95" t="str">
        <f t="shared" si="27"/>
        <v/>
      </c>
    </row>
    <row r="340" spans="1:28" s="58" customFormat="1" ht="20.25">
      <c r="A340" s="232"/>
      <c r="B340" s="224" t="s">
        <v>242</v>
      </c>
      <c r="C340" s="225" t="s">
        <v>242</v>
      </c>
      <c r="D340" s="226"/>
      <c r="E340" s="224" t="s">
        <v>242</v>
      </c>
      <c r="F340" s="224" t="s">
        <v>242</v>
      </c>
      <c r="G340" s="224" t="s">
        <v>242</v>
      </c>
      <c r="H340" s="227" t="s">
        <v>242</v>
      </c>
      <c r="I340" s="228" t="s">
        <v>242</v>
      </c>
      <c r="J340" s="228" t="s">
        <v>242</v>
      </c>
      <c r="K340" s="229"/>
      <c r="L340" s="229"/>
      <c r="M340" s="229"/>
      <c r="N340" s="229"/>
      <c r="O340" s="229"/>
      <c r="P340" s="230"/>
      <c r="Q340" s="231"/>
      <c r="R340" s="224" t="s">
        <v>242</v>
      </c>
      <c r="S340" s="232" t="str">
        <f t="shared" ca="1" si="30"/>
        <v/>
      </c>
      <c r="T340" s="232" t="str">
        <f ca="1">IF(B340="","",IF(ISERROR(MATCH($J340,[2]SorP!$B$1:$B$6230,0)),"",INDIRECT("'SorP'!$A$"&amp;MATCH($J340,[2]SorP!$B$1:$B$6230,0))))</f>
        <v/>
      </c>
      <c r="U340" s="184"/>
      <c r="V340" s="94" t="e">
        <f>IF(C340="",NA(),MATCH($B340&amp;$C340,'[2]Smelter Look-up'!$J:$J,0))</f>
        <v>#N/A</v>
      </c>
      <c r="X340" s="58">
        <f t="shared" si="29"/>
        <v>0</v>
      </c>
      <c r="AB340" s="95" t="str">
        <f t="shared" si="27"/>
        <v/>
      </c>
    </row>
    <row r="341" spans="1:28" s="58" customFormat="1" ht="20.25">
      <c r="A341" s="232"/>
      <c r="B341" s="224" t="s">
        <v>242</v>
      </c>
      <c r="C341" s="225" t="s">
        <v>242</v>
      </c>
      <c r="D341" s="226"/>
      <c r="E341" s="224" t="s">
        <v>242</v>
      </c>
      <c r="F341" s="224" t="s">
        <v>242</v>
      </c>
      <c r="G341" s="224" t="s">
        <v>242</v>
      </c>
      <c r="H341" s="227" t="s">
        <v>242</v>
      </c>
      <c r="I341" s="228" t="s">
        <v>242</v>
      </c>
      <c r="J341" s="228" t="s">
        <v>242</v>
      </c>
      <c r="K341" s="229"/>
      <c r="L341" s="229"/>
      <c r="M341" s="229"/>
      <c r="N341" s="229"/>
      <c r="O341" s="229"/>
      <c r="P341" s="230"/>
      <c r="Q341" s="231"/>
      <c r="R341" s="224" t="s">
        <v>242</v>
      </c>
      <c r="S341" s="232" t="str">
        <f t="shared" ca="1" si="30"/>
        <v/>
      </c>
      <c r="T341" s="232" t="str">
        <f ca="1">IF(B341="","",IF(ISERROR(MATCH($J341,[2]SorP!$B$1:$B$6230,0)),"",INDIRECT("'SorP'!$A$"&amp;MATCH($J341,[2]SorP!$B$1:$B$6230,0))))</f>
        <v/>
      </c>
      <c r="U341" s="184"/>
      <c r="V341" s="94" t="e">
        <f>IF(C341="",NA(),MATCH($B341&amp;$C341,'[2]Smelter Look-up'!$J:$J,0))</f>
        <v>#N/A</v>
      </c>
      <c r="X341" s="58">
        <f t="shared" si="29"/>
        <v>0</v>
      </c>
      <c r="AB341" s="95" t="str">
        <f t="shared" si="27"/>
        <v/>
      </c>
    </row>
    <row r="342" spans="1:28" s="58" customFormat="1" ht="20.25">
      <c r="A342" s="232"/>
      <c r="B342" s="224" t="s">
        <v>242</v>
      </c>
      <c r="C342" s="225" t="s">
        <v>242</v>
      </c>
      <c r="D342" s="226"/>
      <c r="E342" s="224" t="s">
        <v>242</v>
      </c>
      <c r="F342" s="224" t="s">
        <v>242</v>
      </c>
      <c r="G342" s="224" t="s">
        <v>242</v>
      </c>
      <c r="H342" s="227" t="s">
        <v>242</v>
      </c>
      <c r="I342" s="228" t="s">
        <v>242</v>
      </c>
      <c r="J342" s="228" t="s">
        <v>242</v>
      </c>
      <c r="K342" s="229"/>
      <c r="L342" s="229"/>
      <c r="M342" s="229"/>
      <c r="N342" s="229"/>
      <c r="O342" s="229"/>
      <c r="P342" s="230"/>
      <c r="Q342" s="231"/>
      <c r="R342" s="224" t="s">
        <v>242</v>
      </c>
      <c r="S342" s="232" t="str">
        <f t="shared" ca="1" si="30"/>
        <v/>
      </c>
      <c r="T342" s="232" t="str">
        <f ca="1">IF(B342="","",IF(ISERROR(MATCH($J342,[2]SorP!$B$1:$B$6230,0)),"",INDIRECT("'SorP'!$A$"&amp;MATCH($J342,[2]SorP!$B$1:$B$6230,0))))</f>
        <v/>
      </c>
      <c r="U342" s="184"/>
      <c r="V342" s="94" t="e">
        <f>IF(C342="",NA(),MATCH($B342&amp;$C342,'[2]Smelter Look-up'!$J:$J,0))</f>
        <v>#N/A</v>
      </c>
      <c r="X342" s="58">
        <f t="shared" si="29"/>
        <v>0</v>
      </c>
      <c r="AB342" s="95" t="str">
        <f t="shared" si="27"/>
        <v/>
      </c>
    </row>
    <row r="343" spans="1:28" s="58" customFormat="1" ht="20.25">
      <c r="A343" s="232"/>
      <c r="B343" s="224" t="s">
        <v>242</v>
      </c>
      <c r="C343" s="225" t="s">
        <v>242</v>
      </c>
      <c r="D343" s="226"/>
      <c r="E343" s="224" t="s">
        <v>242</v>
      </c>
      <c r="F343" s="224" t="s">
        <v>242</v>
      </c>
      <c r="G343" s="224" t="s">
        <v>242</v>
      </c>
      <c r="H343" s="227" t="s">
        <v>242</v>
      </c>
      <c r="I343" s="228" t="s">
        <v>242</v>
      </c>
      <c r="J343" s="228" t="s">
        <v>242</v>
      </c>
      <c r="K343" s="229"/>
      <c r="L343" s="229"/>
      <c r="M343" s="229"/>
      <c r="N343" s="229"/>
      <c r="O343" s="229"/>
      <c r="P343" s="230"/>
      <c r="Q343" s="231"/>
      <c r="R343" s="224" t="s">
        <v>242</v>
      </c>
      <c r="S343" s="232" t="str">
        <f t="shared" ca="1" si="30"/>
        <v/>
      </c>
      <c r="T343" s="232" t="str">
        <f ca="1">IF(B343="","",IF(ISERROR(MATCH($J343,[2]SorP!$B$1:$B$6230,0)),"",INDIRECT("'SorP'!$A$"&amp;MATCH($J343,[2]SorP!$B$1:$B$6230,0))))</f>
        <v/>
      </c>
      <c r="U343" s="184"/>
      <c r="V343" s="94" t="e">
        <f>IF(C343="",NA(),MATCH($B343&amp;$C343,'[2]Smelter Look-up'!$J:$J,0))</f>
        <v>#N/A</v>
      </c>
      <c r="X343" s="58">
        <f t="shared" si="29"/>
        <v>0</v>
      </c>
      <c r="AB343" s="95" t="str">
        <f t="shared" si="27"/>
        <v/>
      </c>
    </row>
    <row r="344" spans="1:28" s="58" customFormat="1" ht="20.25">
      <c r="A344" s="232"/>
      <c r="B344" s="224" t="s">
        <v>242</v>
      </c>
      <c r="C344" s="225" t="s">
        <v>242</v>
      </c>
      <c r="D344" s="226"/>
      <c r="E344" s="224" t="s">
        <v>242</v>
      </c>
      <c r="F344" s="224" t="s">
        <v>242</v>
      </c>
      <c r="G344" s="224" t="s">
        <v>242</v>
      </c>
      <c r="H344" s="227" t="s">
        <v>242</v>
      </c>
      <c r="I344" s="228" t="s">
        <v>242</v>
      </c>
      <c r="J344" s="228" t="s">
        <v>242</v>
      </c>
      <c r="K344" s="229"/>
      <c r="L344" s="229"/>
      <c r="M344" s="229"/>
      <c r="N344" s="229"/>
      <c r="O344" s="229"/>
      <c r="P344" s="230"/>
      <c r="Q344" s="231"/>
      <c r="R344" s="224" t="s">
        <v>242</v>
      </c>
      <c r="S344" s="232" t="str">
        <f t="shared" ca="1" si="30"/>
        <v/>
      </c>
      <c r="T344" s="232" t="str">
        <f ca="1">IF(B344="","",IF(ISERROR(MATCH($J344,[2]SorP!$B$1:$B$6230,0)),"",INDIRECT("'SorP'!$A$"&amp;MATCH($J344,[2]SorP!$B$1:$B$6230,0))))</f>
        <v/>
      </c>
      <c r="U344" s="184"/>
      <c r="V344" s="94" t="e">
        <f>IF(C344="",NA(),MATCH($B344&amp;$C344,'[2]Smelter Look-up'!$J:$J,0))</f>
        <v>#N/A</v>
      </c>
      <c r="X344" s="58">
        <f t="shared" si="29"/>
        <v>0</v>
      </c>
      <c r="AB344" s="95" t="str">
        <f t="shared" si="27"/>
        <v/>
      </c>
    </row>
    <row r="345" spans="1:28" s="58" customFormat="1" ht="20.25">
      <c r="A345" s="232"/>
      <c r="B345" s="224" t="s">
        <v>242</v>
      </c>
      <c r="C345" s="225" t="s">
        <v>242</v>
      </c>
      <c r="D345" s="226"/>
      <c r="E345" s="224" t="s">
        <v>242</v>
      </c>
      <c r="F345" s="224" t="s">
        <v>242</v>
      </c>
      <c r="G345" s="224" t="s">
        <v>242</v>
      </c>
      <c r="H345" s="227" t="s">
        <v>242</v>
      </c>
      <c r="I345" s="228" t="s">
        <v>242</v>
      </c>
      <c r="J345" s="228" t="s">
        <v>242</v>
      </c>
      <c r="K345" s="229"/>
      <c r="L345" s="229"/>
      <c r="M345" s="229"/>
      <c r="N345" s="229"/>
      <c r="O345" s="229"/>
      <c r="P345" s="230"/>
      <c r="Q345" s="231"/>
      <c r="R345" s="224" t="s">
        <v>242</v>
      </c>
      <c r="S345" s="232" t="str">
        <f t="shared" ca="1" si="30"/>
        <v/>
      </c>
      <c r="T345" s="232" t="str">
        <f ca="1">IF(B345="","",IF(ISERROR(MATCH($J345,[2]SorP!$B$1:$B$6230,0)),"",INDIRECT("'SorP'!$A$"&amp;MATCH($J345,[2]SorP!$B$1:$B$6230,0))))</f>
        <v/>
      </c>
      <c r="U345" s="184"/>
      <c r="V345" s="94" t="e">
        <f>IF(C345="",NA(),MATCH($B345&amp;$C345,'[2]Smelter Look-up'!$J:$J,0))</f>
        <v>#N/A</v>
      </c>
      <c r="X345" s="58">
        <f t="shared" si="29"/>
        <v>0</v>
      </c>
      <c r="AB345" s="95" t="str">
        <f t="shared" si="27"/>
        <v/>
      </c>
    </row>
    <row r="346" spans="1:28" s="58" customFormat="1" ht="20.25">
      <c r="A346" s="232"/>
      <c r="B346" s="224" t="s">
        <v>242</v>
      </c>
      <c r="C346" s="225" t="s">
        <v>242</v>
      </c>
      <c r="D346" s="226"/>
      <c r="E346" s="224" t="s">
        <v>242</v>
      </c>
      <c r="F346" s="224" t="s">
        <v>242</v>
      </c>
      <c r="G346" s="224" t="s">
        <v>242</v>
      </c>
      <c r="H346" s="227" t="s">
        <v>242</v>
      </c>
      <c r="I346" s="228" t="s">
        <v>242</v>
      </c>
      <c r="J346" s="228" t="s">
        <v>242</v>
      </c>
      <c r="K346" s="229"/>
      <c r="L346" s="229"/>
      <c r="M346" s="229"/>
      <c r="N346" s="229"/>
      <c r="O346" s="229"/>
      <c r="P346" s="230"/>
      <c r="Q346" s="231"/>
      <c r="R346" s="224" t="s">
        <v>242</v>
      </c>
      <c r="S346" s="232" t="str">
        <f t="shared" ca="1" si="30"/>
        <v/>
      </c>
      <c r="T346" s="232" t="str">
        <f ca="1">IF(B346="","",IF(ISERROR(MATCH($J346,[2]SorP!$B$1:$B$6230,0)),"",INDIRECT("'SorP'!$A$"&amp;MATCH($J346,[2]SorP!$B$1:$B$6230,0))))</f>
        <v/>
      </c>
      <c r="U346" s="184"/>
      <c r="V346" s="94" t="e">
        <f>IF(C346="",NA(),MATCH($B346&amp;$C346,'[2]Smelter Look-up'!$J:$J,0))</f>
        <v>#N/A</v>
      </c>
      <c r="X346" s="58">
        <f t="shared" si="29"/>
        <v>0</v>
      </c>
      <c r="AB346" s="95" t="str">
        <f t="shared" si="27"/>
        <v/>
      </c>
    </row>
    <row r="347" spans="1:28" s="58" customFormat="1" ht="20.25">
      <c r="A347" s="232"/>
      <c r="B347" s="224" t="s">
        <v>242</v>
      </c>
      <c r="C347" s="225" t="s">
        <v>242</v>
      </c>
      <c r="D347" s="226"/>
      <c r="E347" s="224" t="s">
        <v>242</v>
      </c>
      <c r="F347" s="224" t="s">
        <v>242</v>
      </c>
      <c r="G347" s="224" t="s">
        <v>242</v>
      </c>
      <c r="H347" s="227" t="s">
        <v>242</v>
      </c>
      <c r="I347" s="228" t="s">
        <v>242</v>
      </c>
      <c r="J347" s="228" t="s">
        <v>242</v>
      </c>
      <c r="K347" s="229"/>
      <c r="L347" s="229"/>
      <c r="M347" s="229"/>
      <c r="N347" s="229"/>
      <c r="O347" s="229"/>
      <c r="P347" s="230"/>
      <c r="Q347" s="231"/>
      <c r="R347" s="224" t="s">
        <v>242</v>
      </c>
      <c r="S347" s="232" t="str">
        <f t="shared" ca="1" si="30"/>
        <v/>
      </c>
      <c r="T347" s="232" t="str">
        <f ca="1">IF(B347="","",IF(ISERROR(MATCH($J347,[2]SorP!$B$1:$B$6230,0)),"",INDIRECT("'SorP'!$A$"&amp;MATCH($J347,[2]SorP!$B$1:$B$6230,0))))</f>
        <v/>
      </c>
      <c r="U347" s="184"/>
      <c r="V347" s="94" t="e">
        <f>IF(C347="",NA(),MATCH($B347&amp;$C347,'[2]Smelter Look-up'!$J:$J,0))</f>
        <v>#N/A</v>
      </c>
      <c r="X347" s="58">
        <f t="shared" si="29"/>
        <v>0</v>
      </c>
      <c r="AB347" s="95" t="str">
        <f t="shared" si="27"/>
        <v/>
      </c>
    </row>
    <row r="348" spans="1:28" s="58" customFormat="1" ht="20.25">
      <c r="A348" s="232"/>
      <c r="B348" s="224" t="s">
        <v>242</v>
      </c>
      <c r="C348" s="225" t="s">
        <v>242</v>
      </c>
      <c r="D348" s="226"/>
      <c r="E348" s="224" t="s">
        <v>242</v>
      </c>
      <c r="F348" s="224" t="s">
        <v>242</v>
      </c>
      <c r="G348" s="224" t="s">
        <v>242</v>
      </c>
      <c r="H348" s="227" t="s">
        <v>242</v>
      </c>
      <c r="I348" s="228" t="s">
        <v>242</v>
      </c>
      <c r="J348" s="228" t="s">
        <v>242</v>
      </c>
      <c r="K348" s="229"/>
      <c r="L348" s="229"/>
      <c r="M348" s="229"/>
      <c r="N348" s="229"/>
      <c r="O348" s="229"/>
      <c r="P348" s="230"/>
      <c r="Q348" s="231"/>
      <c r="R348" s="224" t="s">
        <v>242</v>
      </c>
      <c r="S348" s="232" t="str">
        <f t="shared" ca="1" si="30"/>
        <v/>
      </c>
      <c r="T348" s="232" t="str">
        <f ca="1">IF(B348="","",IF(ISERROR(MATCH($J348,[2]SorP!$B$1:$B$6230,0)),"",INDIRECT("'SorP'!$A$"&amp;MATCH($J348,[2]SorP!$B$1:$B$6230,0))))</f>
        <v/>
      </c>
      <c r="U348" s="184"/>
      <c r="V348" s="94" t="e">
        <f>IF(C348="",NA(),MATCH($B348&amp;$C348,'[2]Smelter Look-up'!$J:$J,0))</f>
        <v>#N/A</v>
      </c>
      <c r="X348" s="58">
        <f t="shared" si="29"/>
        <v>0</v>
      </c>
      <c r="AB348" s="95" t="str">
        <f t="shared" si="27"/>
        <v/>
      </c>
    </row>
    <row r="349" spans="1:28" s="58" customFormat="1" ht="20.25">
      <c r="A349" s="232"/>
      <c r="B349" s="224" t="s">
        <v>242</v>
      </c>
      <c r="C349" s="225" t="s">
        <v>242</v>
      </c>
      <c r="D349" s="226"/>
      <c r="E349" s="224" t="s">
        <v>242</v>
      </c>
      <c r="F349" s="224" t="s">
        <v>242</v>
      </c>
      <c r="G349" s="224" t="s">
        <v>242</v>
      </c>
      <c r="H349" s="227" t="s">
        <v>242</v>
      </c>
      <c r="I349" s="228" t="s">
        <v>242</v>
      </c>
      <c r="J349" s="228" t="s">
        <v>242</v>
      </c>
      <c r="K349" s="229"/>
      <c r="L349" s="229"/>
      <c r="M349" s="229"/>
      <c r="N349" s="229"/>
      <c r="O349" s="229"/>
      <c r="P349" s="230"/>
      <c r="Q349" s="231"/>
      <c r="R349" s="224" t="s">
        <v>242</v>
      </c>
      <c r="S349" s="232" t="str">
        <f t="shared" ca="1" si="30"/>
        <v/>
      </c>
      <c r="T349" s="232" t="str">
        <f ca="1">IF(B349="","",IF(ISERROR(MATCH($J349,[2]SorP!$B$1:$B$6230,0)),"",INDIRECT("'SorP'!$A$"&amp;MATCH($J349,[2]SorP!$B$1:$B$6230,0))))</f>
        <v/>
      </c>
      <c r="U349" s="184"/>
      <c r="V349" s="94" t="e">
        <f>IF(C349="",NA(),MATCH($B349&amp;$C349,'[2]Smelter Look-up'!$J:$J,0))</f>
        <v>#N/A</v>
      </c>
      <c r="X349" s="58">
        <f t="shared" si="29"/>
        <v>0</v>
      </c>
      <c r="AB349" s="95" t="str">
        <f t="shared" si="27"/>
        <v/>
      </c>
    </row>
    <row r="350" spans="1:28" s="58" customFormat="1" ht="20.25">
      <c r="A350" s="232"/>
      <c r="B350" s="224" t="s">
        <v>242</v>
      </c>
      <c r="C350" s="225" t="s">
        <v>242</v>
      </c>
      <c r="D350" s="226"/>
      <c r="E350" s="224" t="s">
        <v>242</v>
      </c>
      <c r="F350" s="224" t="s">
        <v>242</v>
      </c>
      <c r="G350" s="224" t="s">
        <v>242</v>
      </c>
      <c r="H350" s="227" t="s">
        <v>242</v>
      </c>
      <c r="I350" s="228" t="s">
        <v>242</v>
      </c>
      <c r="J350" s="228" t="s">
        <v>242</v>
      </c>
      <c r="K350" s="229"/>
      <c r="L350" s="229"/>
      <c r="M350" s="229"/>
      <c r="N350" s="229"/>
      <c r="O350" s="229"/>
      <c r="P350" s="230"/>
      <c r="Q350" s="231"/>
      <c r="R350" s="224" t="s">
        <v>242</v>
      </c>
      <c r="S350" s="232" t="str">
        <f t="shared" ca="1" si="30"/>
        <v/>
      </c>
      <c r="T350" s="232" t="str">
        <f ca="1">IF(B350="","",IF(ISERROR(MATCH($J350,[2]SorP!$B$1:$B$6230,0)),"",INDIRECT("'SorP'!$A$"&amp;MATCH($J350,[2]SorP!$B$1:$B$6230,0))))</f>
        <v/>
      </c>
      <c r="U350" s="184"/>
      <c r="V350" s="94" t="e">
        <f>IF(C350="",NA(),MATCH($B350&amp;$C350,'[2]Smelter Look-up'!$J:$J,0))</f>
        <v>#N/A</v>
      </c>
      <c r="X350" s="58">
        <f t="shared" si="29"/>
        <v>0</v>
      </c>
      <c r="AB350" s="95" t="str">
        <f t="shared" si="27"/>
        <v/>
      </c>
    </row>
    <row r="351" spans="1:28" s="58" customFormat="1" ht="20.25">
      <c r="A351" s="232"/>
      <c r="B351" s="224" t="s">
        <v>242</v>
      </c>
      <c r="C351" s="225" t="s">
        <v>242</v>
      </c>
      <c r="D351" s="226"/>
      <c r="E351" s="224" t="s">
        <v>242</v>
      </c>
      <c r="F351" s="224" t="s">
        <v>242</v>
      </c>
      <c r="G351" s="224" t="s">
        <v>242</v>
      </c>
      <c r="H351" s="227" t="s">
        <v>242</v>
      </c>
      <c r="I351" s="228" t="s">
        <v>242</v>
      </c>
      <c r="J351" s="228" t="s">
        <v>242</v>
      </c>
      <c r="K351" s="229"/>
      <c r="L351" s="229"/>
      <c r="M351" s="229"/>
      <c r="N351" s="229"/>
      <c r="O351" s="229"/>
      <c r="P351" s="230"/>
      <c r="Q351" s="231"/>
      <c r="R351" s="224" t="s">
        <v>242</v>
      </c>
      <c r="S351" s="232" t="str">
        <f t="shared" ca="1" si="30"/>
        <v/>
      </c>
      <c r="T351" s="232" t="str">
        <f ca="1">IF(B351="","",IF(ISERROR(MATCH($J351,[2]SorP!$B$1:$B$6230,0)),"",INDIRECT("'SorP'!$A$"&amp;MATCH($J351,[2]SorP!$B$1:$B$6230,0))))</f>
        <v/>
      </c>
      <c r="U351" s="184"/>
      <c r="V351" s="94" t="e">
        <f>IF(C351="",NA(),MATCH($B351&amp;$C351,'[2]Smelter Look-up'!$J:$J,0))</f>
        <v>#N/A</v>
      </c>
      <c r="X351" s="58">
        <f t="shared" si="29"/>
        <v>0</v>
      </c>
      <c r="AB351" s="95" t="str">
        <f t="shared" si="27"/>
        <v/>
      </c>
    </row>
    <row r="352" spans="1:28" s="58" customFormat="1" ht="20.25">
      <c r="A352" s="232"/>
      <c r="B352" s="224" t="s">
        <v>242</v>
      </c>
      <c r="C352" s="225" t="s">
        <v>242</v>
      </c>
      <c r="D352" s="226"/>
      <c r="E352" s="224" t="s">
        <v>242</v>
      </c>
      <c r="F352" s="224" t="s">
        <v>242</v>
      </c>
      <c r="G352" s="224" t="s">
        <v>242</v>
      </c>
      <c r="H352" s="227" t="s">
        <v>242</v>
      </c>
      <c r="I352" s="228" t="s">
        <v>242</v>
      </c>
      <c r="J352" s="228" t="s">
        <v>242</v>
      </c>
      <c r="K352" s="229"/>
      <c r="L352" s="229"/>
      <c r="M352" s="229"/>
      <c r="N352" s="229"/>
      <c r="O352" s="229"/>
      <c r="P352" s="230"/>
      <c r="Q352" s="231"/>
      <c r="R352" s="224" t="s">
        <v>242</v>
      </c>
      <c r="S352" s="232" t="str">
        <f t="shared" ca="1" si="30"/>
        <v/>
      </c>
      <c r="T352" s="232" t="str">
        <f ca="1">IF(B352="","",IF(ISERROR(MATCH($J352,[2]SorP!$B$1:$B$6230,0)),"",INDIRECT("'SorP'!$A$"&amp;MATCH($J352,[2]SorP!$B$1:$B$6230,0))))</f>
        <v/>
      </c>
      <c r="U352" s="184"/>
      <c r="V352" s="94" t="e">
        <f>IF(C352="",NA(),MATCH($B352&amp;$C352,'[2]Smelter Look-up'!$J:$J,0))</f>
        <v>#N/A</v>
      </c>
      <c r="X352" s="58">
        <f t="shared" si="29"/>
        <v>0</v>
      </c>
      <c r="AB352" s="95" t="str">
        <f t="shared" si="27"/>
        <v/>
      </c>
    </row>
    <row r="353" spans="1:28" s="58" customFormat="1" ht="20.25">
      <c r="A353" s="232"/>
      <c r="B353" s="224" t="s">
        <v>242</v>
      </c>
      <c r="C353" s="225" t="s">
        <v>242</v>
      </c>
      <c r="D353" s="226"/>
      <c r="E353" s="224" t="s">
        <v>242</v>
      </c>
      <c r="F353" s="224" t="s">
        <v>242</v>
      </c>
      <c r="G353" s="224" t="s">
        <v>242</v>
      </c>
      <c r="H353" s="227" t="s">
        <v>242</v>
      </c>
      <c r="I353" s="228" t="s">
        <v>242</v>
      </c>
      <c r="J353" s="228" t="s">
        <v>242</v>
      </c>
      <c r="K353" s="229"/>
      <c r="L353" s="229"/>
      <c r="M353" s="229"/>
      <c r="N353" s="229"/>
      <c r="O353" s="229"/>
      <c r="P353" s="230"/>
      <c r="Q353" s="231"/>
      <c r="R353" s="224" t="s">
        <v>242</v>
      </c>
      <c r="S353" s="232" t="str">
        <f t="shared" ca="1" si="30"/>
        <v/>
      </c>
      <c r="T353" s="232" t="str">
        <f ca="1">IF(B353="","",IF(ISERROR(MATCH($J353,[2]SorP!$B$1:$B$6230,0)),"",INDIRECT("'SorP'!$A$"&amp;MATCH($J353,[2]SorP!$B$1:$B$6230,0))))</f>
        <v/>
      </c>
      <c r="U353" s="184"/>
      <c r="V353" s="94" t="e">
        <f>IF(C353="",NA(),MATCH($B353&amp;$C353,'[2]Smelter Look-up'!$J:$J,0))</f>
        <v>#N/A</v>
      </c>
      <c r="X353" s="58">
        <f t="shared" si="29"/>
        <v>0</v>
      </c>
      <c r="AB353" s="95" t="str">
        <f t="shared" si="27"/>
        <v/>
      </c>
    </row>
    <row r="354" spans="1:28" s="58" customFormat="1" ht="20.25">
      <c r="A354" s="232"/>
      <c r="B354" s="224" t="s">
        <v>242</v>
      </c>
      <c r="C354" s="225" t="s">
        <v>242</v>
      </c>
      <c r="D354" s="226"/>
      <c r="E354" s="224" t="s">
        <v>242</v>
      </c>
      <c r="F354" s="224" t="s">
        <v>242</v>
      </c>
      <c r="G354" s="224" t="s">
        <v>242</v>
      </c>
      <c r="H354" s="227" t="s">
        <v>242</v>
      </c>
      <c r="I354" s="228" t="s">
        <v>242</v>
      </c>
      <c r="J354" s="228" t="s">
        <v>242</v>
      </c>
      <c r="K354" s="229"/>
      <c r="L354" s="229"/>
      <c r="M354" s="229"/>
      <c r="N354" s="229"/>
      <c r="O354" s="229"/>
      <c r="P354" s="230"/>
      <c r="Q354" s="231"/>
      <c r="R354" s="224" t="s">
        <v>242</v>
      </c>
      <c r="S354" s="232" t="str">
        <f t="shared" ca="1" si="30"/>
        <v/>
      </c>
      <c r="T354" s="232" t="str">
        <f ca="1">IF(B354="","",IF(ISERROR(MATCH($J354,[2]SorP!$B$1:$B$6230,0)),"",INDIRECT("'SorP'!$A$"&amp;MATCH($J354,[2]SorP!$B$1:$B$6230,0))))</f>
        <v/>
      </c>
      <c r="U354" s="184"/>
      <c r="V354" s="94" t="e">
        <f>IF(C354="",NA(),MATCH($B354&amp;$C354,'[2]Smelter Look-up'!$J:$J,0))</f>
        <v>#N/A</v>
      </c>
      <c r="X354" s="58">
        <f t="shared" si="29"/>
        <v>0</v>
      </c>
      <c r="AB354" s="95" t="str">
        <f t="shared" si="27"/>
        <v/>
      </c>
    </row>
    <row r="355" spans="1:28" s="58" customFormat="1" ht="20.25">
      <c r="A355" s="232"/>
      <c r="B355" s="224" t="s">
        <v>242</v>
      </c>
      <c r="C355" s="225" t="s">
        <v>242</v>
      </c>
      <c r="D355" s="226"/>
      <c r="E355" s="224" t="s">
        <v>242</v>
      </c>
      <c r="F355" s="224" t="s">
        <v>242</v>
      </c>
      <c r="G355" s="224" t="s">
        <v>242</v>
      </c>
      <c r="H355" s="227" t="s">
        <v>242</v>
      </c>
      <c r="I355" s="228" t="s">
        <v>242</v>
      </c>
      <c r="J355" s="228" t="s">
        <v>242</v>
      </c>
      <c r="K355" s="229"/>
      <c r="L355" s="229"/>
      <c r="M355" s="229"/>
      <c r="N355" s="229"/>
      <c r="O355" s="229"/>
      <c r="P355" s="230"/>
      <c r="Q355" s="231"/>
      <c r="R355" s="224" t="s">
        <v>242</v>
      </c>
      <c r="S355" s="232" t="str">
        <f t="shared" ca="1" si="30"/>
        <v/>
      </c>
      <c r="T355" s="232" t="str">
        <f ca="1">IF(B355="","",IF(ISERROR(MATCH($J355,[2]SorP!$B$1:$B$6230,0)),"",INDIRECT("'SorP'!$A$"&amp;MATCH($J355,[2]SorP!$B$1:$B$6230,0))))</f>
        <v/>
      </c>
      <c r="U355" s="184"/>
      <c r="V355" s="94" t="e">
        <f>IF(C355="",NA(),MATCH($B355&amp;$C355,'[2]Smelter Look-up'!$J:$J,0))</f>
        <v>#N/A</v>
      </c>
      <c r="X355" s="58">
        <f t="shared" si="29"/>
        <v>0</v>
      </c>
      <c r="AB355" s="95" t="str">
        <f t="shared" si="27"/>
        <v/>
      </c>
    </row>
    <row r="356" spans="1:28" s="58" customFormat="1" ht="20.25">
      <c r="A356" s="232"/>
      <c r="B356" s="224" t="s">
        <v>242</v>
      </c>
      <c r="C356" s="225" t="s">
        <v>242</v>
      </c>
      <c r="D356" s="226"/>
      <c r="E356" s="224" t="s">
        <v>242</v>
      </c>
      <c r="F356" s="224" t="s">
        <v>242</v>
      </c>
      <c r="G356" s="224" t="s">
        <v>242</v>
      </c>
      <c r="H356" s="227" t="s">
        <v>242</v>
      </c>
      <c r="I356" s="228" t="s">
        <v>242</v>
      </c>
      <c r="J356" s="228" t="s">
        <v>242</v>
      </c>
      <c r="K356" s="229"/>
      <c r="L356" s="229"/>
      <c r="M356" s="229"/>
      <c r="N356" s="229"/>
      <c r="O356" s="229"/>
      <c r="P356" s="230"/>
      <c r="Q356" s="231"/>
      <c r="R356" s="224" t="s">
        <v>242</v>
      </c>
      <c r="S356" s="232" t="str">
        <f t="shared" ca="1" si="30"/>
        <v/>
      </c>
      <c r="T356" s="232" t="str">
        <f ca="1">IF(B356="","",IF(ISERROR(MATCH($J356,[2]SorP!$B$1:$B$6230,0)),"",INDIRECT("'SorP'!$A$"&amp;MATCH($J356,[2]SorP!$B$1:$B$6230,0))))</f>
        <v/>
      </c>
      <c r="U356" s="184"/>
      <c r="V356" s="94" t="e">
        <f>IF(C356="",NA(),MATCH($B356&amp;$C356,'[2]Smelter Look-up'!$J:$J,0))</f>
        <v>#N/A</v>
      </c>
      <c r="X356" s="58">
        <f t="shared" si="29"/>
        <v>0</v>
      </c>
      <c r="AB356" s="95" t="str">
        <f t="shared" si="27"/>
        <v/>
      </c>
    </row>
    <row r="357" spans="1:28" s="58" customFormat="1" ht="20.25">
      <c r="A357" s="232"/>
      <c r="B357" s="224" t="s">
        <v>242</v>
      </c>
      <c r="C357" s="225" t="s">
        <v>242</v>
      </c>
      <c r="D357" s="226"/>
      <c r="E357" s="224" t="s">
        <v>242</v>
      </c>
      <c r="F357" s="224" t="s">
        <v>242</v>
      </c>
      <c r="G357" s="224" t="s">
        <v>242</v>
      </c>
      <c r="H357" s="227" t="s">
        <v>242</v>
      </c>
      <c r="I357" s="228" t="s">
        <v>242</v>
      </c>
      <c r="J357" s="228" t="s">
        <v>242</v>
      </c>
      <c r="K357" s="229"/>
      <c r="L357" s="229"/>
      <c r="M357" s="229"/>
      <c r="N357" s="229"/>
      <c r="O357" s="229"/>
      <c r="P357" s="230"/>
      <c r="Q357" s="231"/>
      <c r="R357" s="224" t="s">
        <v>242</v>
      </c>
      <c r="S357" s="232" t="str">
        <f t="shared" ca="1" si="30"/>
        <v/>
      </c>
      <c r="T357" s="232" t="str">
        <f ca="1">IF(B357="","",IF(ISERROR(MATCH($J357,[2]SorP!$B$1:$B$6230,0)),"",INDIRECT("'SorP'!$A$"&amp;MATCH($J357,[2]SorP!$B$1:$B$6230,0))))</f>
        <v/>
      </c>
      <c r="U357" s="184"/>
      <c r="V357" s="94" t="e">
        <f>IF(C357="",NA(),MATCH($B357&amp;$C357,'[2]Smelter Look-up'!$J:$J,0))</f>
        <v>#N/A</v>
      </c>
      <c r="X357" s="58">
        <f t="shared" si="29"/>
        <v>0</v>
      </c>
      <c r="AB357" s="95" t="str">
        <f t="shared" si="27"/>
        <v/>
      </c>
    </row>
    <row r="358" spans="1:28" s="58" customFormat="1" ht="20.25">
      <c r="A358" s="232"/>
      <c r="B358" s="224" t="s">
        <v>242</v>
      </c>
      <c r="C358" s="225" t="s">
        <v>242</v>
      </c>
      <c r="D358" s="226"/>
      <c r="E358" s="224" t="s">
        <v>242</v>
      </c>
      <c r="F358" s="224" t="s">
        <v>242</v>
      </c>
      <c r="G358" s="224" t="s">
        <v>242</v>
      </c>
      <c r="H358" s="227" t="s">
        <v>242</v>
      </c>
      <c r="I358" s="228" t="s">
        <v>242</v>
      </c>
      <c r="J358" s="228" t="s">
        <v>242</v>
      </c>
      <c r="K358" s="229"/>
      <c r="L358" s="229"/>
      <c r="M358" s="229"/>
      <c r="N358" s="229"/>
      <c r="O358" s="229"/>
      <c r="P358" s="230"/>
      <c r="Q358" s="231"/>
      <c r="R358" s="224" t="s">
        <v>242</v>
      </c>
      <c r="S358" s="232" t="str">
        <f t="shared" ref="S358:S388" ca="1" si="31">IF(B358="","",IF(ISERROR(MATCH($E358,CL,0)),"Unknown",INDIRECT("'C'!$A$"&amp;MATCH($E358,CL,0)+1)))</f>
        <v/>
      </c>
      <c r="T358" s="232" t="str">
        <f ca="1">IF(B358="","",IF(ISERROR(MATCH($J358,[2]SorP!$B$1:$B$6230,0)),"",INDIRECT("'SorP'!$A$"&amp;MATCH($J358,[2]SorP!$B$1:$B$6230,0))))</f>
        <v/>
      </c>
      <c r="U358" s="184"/>
      <c r="V358" s="94" t="e">
        <f>IF(C358="",NA(),MATCH($B358&amp;$C358,'[2]Smelter Look-up'!$J:$J,0))</f>
        <v>#N/A</v>
      </c>
      <c r="X358" s="58">
        <f t="shared" si="29"/>
        <v>0</v>
      </c>
      <c r="AB358" s="95" t="str">
        <f t="shared" si="27"/>
        <v/>
      </c>
    </row>
    <row r="359" spans="1:28" s="58" customFormat="1" ht="20.25">
      <c r="A359" s="232"/>
      <c r="B359" s="224" t="s">
        <v>242</v>
      </c>
      <c r="C359" s="225" t="s">
        <v>242</v>
      </c>
      <c r="D359" s="226"/>
      <c r="E359" s="224" t="s">
        <v>242</v>
      </c>
      <c r="F359" s="224" t="s">
        <v>242</v>
      </c>
      <c r="G359" s="224" t="s">
        <v>242</v>
      </c>
      <c r="H359" s="227" t="s">
        <v>242</v>
      </c>
      <c r="I359" s="228" t="s">
        <v>242</v>
      </c>
      <c r="J359" s="228" t="s">
        <v>242</v>
      </c>
      <c r="K359" s="229"/>
      <c r="L359" s="229"/>
      <c r="M359" s="229"/>
      <c r="N359" s="229"/>
      <c r="O359" s="229"/>
      <c r="P359" s="230"/>
      <c r="Q359" s="231"/>
      <c r="R359" s="224" t="s">
        <v>242</v>
      </c>
      <c r="S359" s="232" t="str">
        <f t="shared" ca="1" si="31"/>
        <v/>
      </c>
      <c r="T359" s="232" t="str">
        <f ca="1">IF(B359="","",IF(ISERROR(MATCH($J359,[2]SorP!$B$1:$B$6230,0)),"",INDIRECT("'SorP'!$A$"&amp;MATCH($J359,[2]SorP!$B$1:$B$6230,0))))</f>
        <v/>
      </c>
      <c r="U359" s="184"/>
      <c r="V359" s="94" t="e">
        <f>IF(C359="",NA(),MATCH($B359&amp;$C359,'[2]Smelter Look-up'!$J:$J,0))</f>
        <v>#N/A</v>
      </c>
      <c r="X359" s="58">
        <f t="shared" si="29"/>
        <v>0</v>
      </c>
      <c r="AB359" s="95" t="str">
        <f t="shared" si="27"/>
        <v/>
      </c>
    </row>
    <row r="360" spans="1:28" s="58" customFormat="1" ht="20.25">
      <c r="A360" s="232"/>
      <c r="B360" s="224" t="s">
        <v>242</v>
      </c>
      <c r="C360" s="225" t="s">
        <v>242</v>
      </c>
      <c r="D360" s="226"/>
      <c r="E360" s="224" t="s">
        <v>242</v>
      </c>
      <c r="F360" s="224" t="s">
        <v>242</v>
      </c>
      <c r="G360" s="224" t="s">
        <v>242</v>
      </c>
      <c r="H360" s="227" t="s">
        <v>242</v>
      </c>
      <c r="I360" s="228" t="s">
        <v>242</v>
      </c>
      <c r="J360" s="228" t="s">
        <v>242</v>
      </c>
      <c r="K360" s="229"/>
      <c r="L360" s="229"/>
      <c r="M360" s="229"/>
      <c r="N360" s="229"/>
      <c r="O360" s="229"/>
      <c r="P360" s="230"/>
      <c r="Q360" s="231"/>
      <c r="R360" s="224" t="s">
        <v>242</v>
      </c>
      <c r="S360" s="232" t="str">
        <f t="shared" ca="1" si="31"/>
        <v/>
      </c>
      <c r="T360" s="232" t="str">
        <f ca="1">IF(B360="","",IF(ISERROR(MATCH($J360,[2]SorP!$B$1:$B$6230,0)),"",INDIRECT("'SorP'!$A$"&amp;MATCH($J360,[2]SorP!$B$1:$B$6230,0))))</f>
        <v/>
      </c>
      <c r="U360" s="184"/>
      <c r="V360" s="94" t="e">
        <f>IF(C360="",NA(),MATCH($B360&amp;$C360,'[2]Smelter Look-up'!$J:$J,0))</f>
        <v>#N/A</v>
      </c>
      <c r="X360" s="58">
        <f t="shared" si="29"/>
        <v>0</v>
      </c>
      <c r="AB360" s="95" t="str">
        <f t="shared" si="27"/>
        <v/>
      </c>
    </row>
    <row r="361" spans="1:28" s="58" customFormat="1" ht="20.25">
      <c r="A361" s="232"/>
      <c r="B361" s="224" t="s">
        <v>242</v>
      </c>
      <c r="C361" s="225" t="s">
        <v>242</v>
      </c>
      <c r="D361" s="226"/>
      <c r="E361" s="224" t="s">
        <v>242</v>
      </c>
      <c r="F361" s="224" t="s">
        <v>242</v>
      </c>
      <c r="G361" s="224" t="s">
        <v>242</v>
      </c>
      <c r="H361" s="227" t="s">
        <v>242</v>
      </c>
      <c r="I361" s="228" t="s">
        <v>242</v>
      </c>
      <c r="J361" s="228" t="s">
        <v>242</v>
      </c>
      <c r="K361" s="229"/>
      <c r="L361" s="229"/>
      <c r="M361" s="229"/>
      <c r="N361" s="229"/>
      <c r="O361" s="229"/>
      <c r="P361" s="230"/>
      <c r="Q361" s="231"/>
      <c r="R361" s="224" t="s">
        <v>242</v>
      </c>
      <c r="S361" s="232" t="str">
        <f t="shared" ca="1" si="31"/>
        <v/>
      </c>
      <c r="T361" s="232" t="str">
        <f ca="1">IF(B361="","",IF(ISERROR(MATCH($J361,[2]SorP!$B$1:$B$6230,0)),"",INDIRECT("'SorP'!$A$"&amp;MATCH($J361,[2]SorP!$B$1:$B$6230,0))))</f>
        <v/>
      </c>
      <c r="U361" s="184"/>
      <c r="V361" s="94" t="e">
        <f>IF(C361="",NA(),MATCH($B361&amp;$C361,'[2]Smelter Look-up'!$J:$J,0))</f>
        <v>#N/A</v>
      </c>
      <c r="X361" s="58">
        <f t="shared" si="29"/>
        <v>0</v>
      </c>
      <c r="AB361" s="95" t="str">
        <f t="shared" si="27"/>
        <v/>
      </c>
    </row>
    <row r="362" spans="1:28" s="58" customFormat="1" ht="20.25">
      <c r="A362" s="232"/>
      <c r="B362" s="224" t="s">
        <v>242</v>
      </c>
      <c r="C362" s="225" t="s">
        <v>242</v>
      </c>
      <c r="D362" s="226"/>
      <c r="E362" s="224" t="s">
        <v>242</v>
      </c>
      <c r="F362" s="224" t="s">
        <v>242</v>
      </c>
      <c r="G362" s="224" t="s">
        <v>242</v>
      </c>
      <c r="H362" s="227" t="s">
        <v>242</v>
      </c>
      <c r="I362" s="228" t="s">
        <v>242</v>
      </c>
      <c r="J362" s="228" t="s">
        <v>242</v>
      </c>
      <c r="K362" s="229"/>
      <c r="L362" s="229"/>
      <c r="M362" s="229"/>
      <c r="N362" s="229"/>
      <c r="O362" s="229"/>
      <c r="P362" s="230"/>
      <c r="Q362" s="231"/>
      <c r="R362" s="224" t="s">
        <v>242</v>
      </c>
      <c r="S362" s="232" t="str">
        <f t="shared" ca="1" si="31"/>
        <v/>
      </c>
      <c r="T362" s="232" t="str">
        <f ca="1">IF(B362="","",IF(ISERROR(MATCH($J362,[2]SorP!$B$1:$B$6230,0)),"",INDIRECT("'SorP'!$A$"&amp;MATCH($J362,[2]SorP!$B$1:$B$6230,0))))</f>
        <v/>
      </c>
      <c r="U362" s="184"/>
      <c r="V362" s="94" t="e">
        <f>IF(C362="",NA(),MATCH($B362&amp;$C362,'[2]Smelter Look-up'!$J:$J,0))</f>
        <v>#N/A</v>
      </c>
      <c r="X362" s="58">
        <f t="shared" si="29"/>
        <v>0</v>
      </c>
      <c r="AB362" s="95" t="str">
        <f t="shared" si="27"/>
        <v/>
      </c>
    </row>
    <row r="363" spans="1:28" s="58" customFormat="1" ht="20.25">
      <c r="A363" s="232"/>
      <c r="B363" s="224" t="s">
        <v>242</v>
      </c>
      <c r="C363" s="225" t="s">
        <v>242</v>
      </c>
      <c r="D363" s="226"/>
      <c r="E363" s="224" t="s">
        <v>242</v>
      </c>
      <c r="F363" s="224" t="s">
        <v>242</v>
      </c>
      <c r="G363" s="224" t="s">
        <v>242</v>
      </c>
      <c r="H363" s="227" t="s">
        <v>242</v>
      </c>
      <c r="I363" s="228" t="s">
        <v>242</v>
      </c>
      <c r="J363" s="228" t="s">
        <v>242</v>
      </c>
      <c r="K363" s="229"/>
      <c r="L363" s="229"/>
      <c r="M363" s="229"/>
      <c r="N363" s="229"/>
      <c r="O363" s="229"/>
      <c r="P363" s="230"/>
      <c r="Q363" s="231"/>
      <c r="R363" s="224" t="s">
        <v>242</v>
      </c>
      <c r="S363" s="232" t="str">
        <f t="shared" ca="1" si="31"/>
        <v/>
      </c>
      <c r="T363" s="232" t="str">
        <f ca="1">IF(B363="","",IF(ISERROR(MATCH($J363,[2]SorP!$B$1:$B$6230,0)),"",INDIRECT("'SorP'!$A$"&amp;MATCH($J363,[2]SorP!$B$1:$B$6230,0))))</f>
        <v/>
      </c>
      <c r="U363" s="184"/>
      <c r="V363" s="94" t="e">
        <f>IF(C363="",NA(),MATCH($B363&amp;$C363,'[2]Smelter Look-up'!$J:$J,0))</f>
        <v>#N/A</v>
      </c>
      <c r="X363" s="58">
        <f t="shared" si="29"/>
        <v>0</v>
      </c>
      <c r="AB363" s="95" t="str">
        <f t="shared" si="27"/>
        <v/>
      </c>
    </row>
    <row r="364" spans="1:28" s="58" customFormat="1" ht="20.25">
      <c r="A364" s="232"/>
      <c r="B364" s="224" t="s">
        <v>242</v>
      </c>
      <c r="C364" s="225" t="s">
        <v>242</v>
      </c>
      <c r="D364" s="226"/>
      <c r="E364" s="224" t="s">
        <v>242</v>
      </c>
      <c r="F364" s="224" t="s">
        <v>242</v>
      </c>
      <c r="G364" s="224" t="s">
        <v>242</v>
      </c>
      <c r="H364" s="227" t="s">
        <v>242</v>
      </c>
      <c r="I364" s="228" t="s">
        <v>242</v>
      </c>
      <c r="J364" s="228" t="s">
        <v>242</v>
      </c>
      <c r="K364" s="229"/>
      <c r="L364" s="229"/>
      <c r="M364" s="229"/>
      <c r="N364" s="229"/>
      <c r="O364" s="229"/>
      <c r="P364" s="230"/>
      <c r="Q364" s="231"/>
      <c r="R364" s="224" t="s">
        <v>242</v>
      </c>
      <c r="S364" s="232" t="str">
        <f t="shared" ca="1" si="31"/>
        <v/>
      </c>
      <c r="T364" s="232" t="str">
        <f ca="1">IF(B364="","",IF(ISERROR(MATCH($J364,[2]SorP!$B$1:$B$6230,0)),"",INDIRECT("'SorP'!$A$"&amp;MATCH($J364,[2]SorP!$B$1:$B$6230,0))))</f>
        <v/>
      </c>
      <c r="U364" s="184"/>
      <c r="V364" s="94" t="e">
        <f>IF(C364="",NA(),MATCH($B364&amp;$C364,'[2]Smelter Look-up'!$J:$J,0))</f>
        <v>#N/A</v>
      </c>
      <c r="X364" s="58">
        <f t="shared" si="29"/>
        <v>0</v>
      </c>
      <c r="AB364" s="95" t="str">
        <f t="shared" si="27"/>
        <v/>
      </c>
    </row>
    <row r="365" spans="1:28" s="58" customFormat="1" ht="20.25">
      <c r="A365" s="232"/>
      <c r="B365" s="224" t="s">
        <v>242</v>
      </c>
      <c r="C365" s="225" t="s">
        <v>242</v>
      </c>
      <c r="D365" s="226"/>
      <c r="E365" s="224" t="s">
        <v>242</v>
      </c>
      <c r="F365" s="224" t="s">
        <v>242</v>
      </c>
      <c r="G365" s="224" t="s">
        <v>242</v>
      </c>
      <c r="H365" s="227" t="s">
        <v>242</v>
      </c>
      <c r="I365" s="228" t="s">
        <v>242</v>
      </c>
      <c r="J365" s="228" t="s">
        <v>242</v>
      </c>
      <c r="K365" s="229"/>
      <c r="L365" s="229"/>
      <c r="M365" s="229"/>
      <c r="N365" s="229"/>
      <c r="O365" s="229"/>
      <c r="P365" s="230"/>
      <c r="Q365" s="231"/>
      <c r="R365" s="224" t="s">
        <v>242</v>
      </c>
      <c r="S365" s="232" t="str">
        <f t="shared" ca="1" si="31"/>
        <v/>
      </c>
      <c r="T365" s="232" t="str">
        <f ca="1">IF(B365="","",IF(ISERROR(MATCH($J365,[2]SorP!$B$1:$B$6230,0)),"",INDIRECT("'SorP'!$A$"&amp;MATCH($J365,[2]SorP!$B$1:$B$6230,0))))</f>
        <v/>
      </c>
      <c r="U365" s="184"/>
      <c r="V365" s="94" t="e">
        <f>IF(C365="",NA(),MATCH($B365&amp;$C365,'[2]Smelter Look-up'!$J:$J,0))</f>
        <v>#N/A</v>
      </c>
      <c r="X365" s="58">
        <f t="shared" si="29"/>
        <v>0</v>
      </c>
      <c r="AB365" s="95" t="str">
        <f t="shared" si="27"/>
        <v/>
      </c>
    </row>
    <row r="366" spans="1:28" s="58" customFormat="1" ht="20.25">
      <c r="A366" s="232"/>
      <c r="B366" s="224" t="s">
        <v>242</v>
      </c>
      <c r="C366" s="225" t="s">
        <v>242</v>
      </c>
      <c r="D366" s="226"/>
      <c r="E366" s="224" t="s">
        <v>242</v>
      </c>
      <c r="F366" s="224" t="s">
        <v>242</v>
      </c>
      <c r="G366" s="224" t="s">
        <v>242</v>
      </c>
      <c r="H366" s="227" t="s">
        <v>242</v>
      </c>
      <c r="I366" s="228" t="s">
        <v>242</v>
      </c>
      <c r="J366" s="228" t="s">
        <v>242</v>
      </c>
      <c r="K366" s="229"/>
      <c r="L366" s="229"/>
      <c r="M366" s="229"/>
      <c r="N366" s="229"/>
      <c r="O366" s="229"/>
      <c r="P366" s="230"/>
      <c r="Q366" s="231"/>
      <c r="R366" s="224" t="s">
        <v>242</v>
      </c>
      <c r="S366" s="232" t="str">
        <f t="shared" ca="1" si="31"/>
        <v/>
      </c>
      <c r="T366" s="232" t="str">
        <f ca="1">IF(B366="","",IF(ISERROR(MATCH($J366,[2]SorP!$B$1:$B$6230,0)),"",INDIRECT("'SorP'!$A$"&amp;MATCH($J366,[2]SorP!$B$1:$B$6230,0))))</f>
        <v/>
      </c>
      <c r="U366" s="184"/>
      <c r="V366" s="94" t="e">
        <f>IF(C366="",NA(),MATCH($B366&amp;$C366,'[2]Smelter Look-up'!$J:$J,0))</f>
        <v>#N/A</v>
      </c>
      <c r="X366" s="58">
        <f t="shared" si="29"/>
        <v>0</v>
      </c>
      <c r="AB366" s="95" t="str">
        <f t="shared" si="27"/>
        <v/>
      </c>
    </row>
    <row r="367" spans="1:28" s="58" customFormat="1" ht="20.25">
      <c r="A367" s="232"/>
      <c r="B367" s="224" t="s">
        <v>242</v>
      </c>
      <c r="C367" s="225" t="s">
        <v>242</v>
      </c>
      <c r="D367" s="226"/>
      <c r="E367" s="224" t="s">
        <v>242</v>
      </c>
      <c r="F367" s="224" t="s">
        <v>242</v>
      </c>
      <c r="G367" s="224" t="s">
        <v>242</v>
      </c>
      <c r="H367" s="227" t="s">
        <v>242</v>
      </c>
      <c r="I367" s="228" t="s">
        <v>242</v>
      </c>
      <c r="J367" s="228" t="s">
        <v>242</v>
      </c>
      <c r="K367" s="229"/>
      <c r="L367" s="229"/>
      <c r="M367" s="229"/>
      <c r="N367" s="229"/>
      <c r="O367" s="229"/>
      <c r="P367" s="230"/>
      <c r="Q367" s="231"/>
      <c r="R367" s="224" t="s">
        <v>242</v>
      </c>
      <c r="S367" s="232" t="str">
        <f t="shared" ca="1" si="31"/>
        <v/>
      </c>
      <c r="T367" s="232" t="str">
        <f ca="1">IF(B367="","",IF(ISERROR(MATCH($J367,[2]SorP!$B$1:$B$6230,0)),"",INDIRECT("'SorP'!$A$"&amp;MATCH($J367,[2]SorP!$B$1:$B$6230,0))))</f>
        <v/>
      </c>
      <c r="U367" s="184"/>
      <c r="V367" s="94" t="e">
        <f>IF(C367="",NA(),MATCH($B367&amp;$C367,'[2]Smelter Look-up'!$J:$J,0))</f>
        <v>#N/A</v>
      </c>
      <c r="X367" s="58">
        <f t="shared" si="29"/>
        <v>0</v>
      </c>
      <c r="AB367" s="95" t="str">
        <f t="shared" si="27"/>
        <v/>
      </c>
    </row>
    <row r="368" spans="1:28" s="58" customFormat="1" ht="20.25">
      <c r="A368" s="232"/>
      <c r="B368" s="224" t="s">
        <v>242</v>
      </c>
      <c r="C368" s="225" t="s">
        <v>242</v>
      </c>
      <c r="D368" s="226"/>
      <c r="E368" s="224" t="s">
        <v>242</v>
      </c>
      <c r="F368" s="224" t="s">
        <v>242</v>
      </c>
      <c r="G368" s="224" t="s">
        <v>242</v>
      </c>
      <c r="H368" s="227" t="s">
        <v>242</v>
      </c>
      <c r="I368" s="228" t="s">
        <v>242</v>
      </c>
      <c r="J368" s="228" t="s">
        <v>242</v>
      </c>
      <c r="K368" s="229"/>
      <c r="L368" s="229"/>
      <c r="M368" s="229"/>
      <c r="N368" s="229"/>
      <c r="O368" s="229"/>
      <c r="P368" s="230"/>
      <c r="Q368" s="231"/>
      <c r="R368" s="224" t="s">
        <v>242</v>
      </c>
      <c r="S368" s="232" t="str">
        <f t="shared" ca="1" si="31"/>
        <v/>
      </c>
      <c r="T368" s="232" t="str">
        <f ca="1">IF(B368="","",IF(ISERROR(MATCH($J368,[2]SorP!$B$1:$B$6230,0)),"",INDIRECT("'SorP'!$A$"&amp;MATCH($J368,[2]SorP!$B$1:$B$6230,0))))</f>
        <v/>
      </c>
      <c r="U368" s="184"/>
      <c r="V368" s="94" t="e">
        <f>IF(C368="",NA(),MATCH($B368&amp;$C368,'[2]Smelter Look-up'!$J:$J,0))</f>
        <v>#N/A</v>
      </c>
      <c r="X368" s="58">
        <f t="shared" si="29"/>
        <v>0</v>
      </c>
      <c r="AB368" s="95" t="str">
        <f t="shared" si="27"/>
        <v/>
      </c>
    </row>
    <row r="369" spans="1:28" s="58" customFormat="1" ht="20.25">
      <c r="A369" s="232"/>
      <c r="B369" s="224" t="s">
        <v>242</v>
      </c>
      <c r="C369" s="225" t="s">
        <v>242</v>
      </c>
      <c r="D369" s="226"/>
      <c r="E369" s="224" t="s">
        <v>242</v>
      </c>
      <c r="F369" s="224" t="s">
        <v>242</v>
      </c>
      <c r="G369" s="224" t="s">
        <v>242</v>
      </c>
      <c r="H369" s="227" t="s">
        <v>242</v>
      </c>
      <c r="I369" s="228" t="s">
        <v>242</v>
      </c>
      <c r="J369" s="228" t="s">
        <v>242</v>
      </c>
      <c r="K369" s="229"/>
      <c r="L369" s="229"/>
      <c r="M369" s="229"/>
      <c r="N369" s="229"/>
      <c r="O369" s="229"/>
      <c r="P369" s="230"/>
      <c r="Q369" s="231"/>
      <c r="R369" s="224" t="s">
        <v>242</v>
      </c>
      <c r="S369" s="232" t="str">
        <f t="shared" ca="1" si="31"/>
        <v/>
      </c>
      <c r="T369" s="232" t="str">
        <f ca="1">IF(B369="","",IF(ISERROR(MATCH($J369,[2]SorP!$B$1:$B$6230,0)),"",INDIRECT("'SorP'!$A$"&amp;MATCH($J369,[2]SorP!$B$1:$B$6230,0))))</f>
        <v/>
      </c>
      <c r="U369" s="184"/>
      <c r="V369" s="94" t="e">
        <f>IF(C369="",NA(),MATCH($B369&amp;$C369,'[2]Smelter Look-up'!$J:$J,0))</f>
        <v>#N/A</v>
      </c>
      <c r="X369" s="58">
        <f t="shared" si="29"/>
        <v>0</v>
      </c>
      <c r="AB369" s="95" t="str">
        <f t="shared" si="27"/>
        <v/>
      </c>
    </row>
    <row r="370" spans="1:28" s="58" customFormat="1" ht="20.25">
      <c r="A370" s="232"/>
      <c r="B370" s="224" t="s">
        <v>242</v>
      </c>
      <c r="C370" s="225" t="s">
        <v>242</v>
      </c>
      <c r="D370" s="226"/>
      <c r="E370" s="224" t="s">
        <v>242</v>
      </c>
      <c r="F370" s="224" t="s">
        <v>242</v>
      </c>
      <c r="G370" s="224" t="s">
        <v>242</v>
      </c>
      <c r="H370" s="227" t="s">
        <v>242</v>
      </c>
      <c r="I370" s="228" t="s">
        <v>242</v>
      </c>
      <c r="J370" s="228" t="s">
        <v>242</v>
      </c>
      <c r="K370" s="229"/>
      <c r="L370" s="229"/>
      <c r="M370" s="229"/>
      <c r="N370" s="229"/>
      <c r="O370" s="229"/>
      <c r="P370" s="230"/>
      <c r="Q370" s="231"/>
      <c r="R370" s="224" t="s">
        <v>242</v>
      </c>
      <c r="S370" s="232" t="str">
        <f t="shared" ca="1" si="31"/>
        <v/>
      </c>
      <c r="T370" s="232" t="str">
        <f ca="1">IF(B370="","",IF(ISERROR(MATCH($J370,[2]SorP!$B$1:$B$6230,0)),"",INDIRECT("'SorP'!$A$"&amp;MATCH($J370,[2]SorP!$B$1:$B$6230,0))))</f>
        <v/>
      </c>
      <c r="U370" s="184"/>
      <c r="V370" s="94" t="e">
        <f>IF(C370="",NA(),MATCH($B370&amp;$C370,'[2]Smelter Look-up'!$J:$J,0))</f>
        <v>#N/A</v>
      </c>
      <c r="X370" s="58">
        <f t="shared" si="29"/>
        <v>0</v>
      </c>
      <c r="AB370" s="95" t="str">
        <f t="shared" si="27"/>
        <v/>
      </c>
    </row>
    <row r="371" spans="1:28" s="58" customFormat="1" ht="20.25">
      <c r="A371" s="232"/>
      <c r="B371" s="224" t="s">
        <v>242</v>
      </c>
      <c r="C371" s="225" t="s">
        <v>242</v>
      </c>
      <c r="D371" s="226"/>
      <c r="E371" s="224" t="s">
        <v>242</v>
      </c>
      <c r="F371" s="224" t="s">
        <v>242</v>
      </c>
      <c r="G371" s="224" t="s">
        <v>242</v>
      </c>
      <c r="H371" s="227" t="s">
        <v>242</v>
      </c>
      <c r="I371" s="228" t="s">
        <v>242</v>
      </c>
      <c r="J371" s="228" t="s">
        <v>242</v>
      </c>
      <c r="K371" s="229"/>
      <c r="L371" s="229"/>
      <c r="M371" s="229"/>
      <c r="N371" s="229"/>
      <c r="O371" s="229"/>
      <c r="P371" s="230"/>
      <c r="Q371" s="231"/>
      <c r="R371" s="224" t="s">
        <v>242</v>
      </c>
      <c r="S371" s="232" t="str">
        <f t="shared" ca="1" si="31"/>
        <v/>
      </c>
      <c r="T371" s="232" t="str">
        <f ca="1">IF(B371="","",IF(ISERROR(MATCH($J371,[2]SorP!$B$1:$B$6230,0)),"",INDIRECT("'SorP'!$A$"&amp;MATCH($J371,[2]SorP!$B$1:$B$6230,0))))</f>
        <v/>
      </c>
      <c r="U371" s="184"/>
      <c r="V371" s="94" t="e">
        <f>IF(C371="",NA(),MATCH($B371&amp;$C371,'[2]Smelter Look-up'!$J:$J,0))</f>
        <v>#N/A</v>
      </c>
      <c r="X371" s="58">
        <f t="shared" si="29"/>
        <v>0</v>
      </c>
      <c r="AB371" s="95" t="str">
        <f t="shared" ref="AB371:AB434" si="32">B371&amp;C371</f>
        <v/>
      </c>
    </row>
    <row r="372" spans="1:28" s="58" customFormat="1" ht="20.25">
      <c r="A372" s="232"/>
      <c r="B372" s="224" t="s">
        <v>242</v>
      </c>
      <c r="C372" s="225" t="s">
        <v>242</v>
      </c>
      <c r="D372" s="226"/>
      <c r="E372" s="224" t="s">
        <v>242</v>
      </c>
      <c r="F372" s="224" t="s">
        <v>242</v>
      </c>
      <c r="G372" s="224" t="s">
        <v>242</v>
      </c>
      <c r="H372" s="227" t="s">
        <v>242</v>
      </c>
      <c r="I372" s="228" t="s">
        <v>242</v>
      </c>
      <c r="J372" s="228" t="s">
        <v>242</v>
      </c>
      <c r="K372" s="229"/>
      <c r="L372" s="229"/>
      <c r="M372" s="229"/>
      <c r="N372" s="229"/>
      <c r="O372" s="229"/>
      <c r="P372" s="230"/>
      <c r="Q372" s="231"/>
      <c r="R372" s="224" t="s">
        <v>242</v>
      </c>
      <c r="S372" s="232" t="str">
        <f t="shared" ca="1" si="31"/>
        <v/>
      </c>
      <c r="T372" s="232" t="str">
        <f ca="1">IF(B372="","",IF(ISERROR(MATCH($J372,[2]SorP!$B$1:$B$6230,0)),"",INDIRECT("'SorP'!$A$"&amp;MATCH($J372,[2]SorP!$B$1:$B$6230,0))))</f>
        <v/>
      </c>
      <c r="U372" s="184"/>
      <c r="V372" s="94" t="e">
        <f>IF(C372="",NA(),MATCH($B372&amp;$C372,'[2]Smelter Look-up'!$J:$J,0))</f>
        <v>#N/A</v>
      </c>
      <c r="X372" s="58">
        <f t="shared" si="29"/>
        <v>0</v>
      </c>
      <c r="AB372" s="95" t="str">
        <f t="shared" si="32"/>
        <v/>
      </c>
    </row>
    <row r="373" spans="1:28" s="58" customFormat="1" ht="20.25">
      <c r="A373" s="232"/>
      <c r="B373" s="224" t="s">
        <v>242</v>
      </c>
      <c r="C373" s="225" t="s">
        <v>242</v>
      </c>
      <c r="D373" s="226"/>
      <c r="E373" s="224" t="s">
        <v>242</v>
      </c>
      <c r="F373" s="224" t="s">
        <v>242</v>
      </c>
      <c r="G373" s="224" t="s">
        <v>242</v>
      </c>
      <c r="H373" s="227" t="s">
        <v>242</v>
      </c>
      <c r="I373" s="228" t="s">
        <v>242</v>
      </c>
      <c r="J373" s="228" t="s">
        <v>242</v>
      </c>
      <c r="K373" s="229"/>
      <c r="L373" s="229"/>
      <c r="M373" s="229"/>
      <c r="N373" s="229"/>
      <c r="O373" s="229"/>
      <c r="P373" s="230"/>
      <c r="Q373" s="231"/>
      <c r="R373" s="224" t="s">
        <v>242</v>
      </c>
      <c r="S373" s="232" t="str">
        <f t="shared" ca="1" si="31"/>
        <v/>
      </c>
      <c r="T373" s="232" t="str">
        <f ca="1">IF(B373="","",IF(ISERROR(MATCH($J373,[2]SorP!$B$1:$B$6230,0)),"",INDIRECT("'SorP'!$A$"&amp;MATCH($J373,[2]SorP!$B$1:$B$6230,0))))</f>
        <v/>
      </c>
      <c r="U373" s="184"/>
      <c r="V373" s="94" t="e">
        <f>IF(C373="",NA(),MATCH($B373&amp;$C373,'[2]Smelter Look-up'!$J:$J,0))</f>
        <v>#N/A</v>
      </c>
      <c r="X373" s="58">
        <f t="shared" si="29"/>
        <v>0</v>
      </c>
      <c r="AB373" s="95" t="str">
        <f t="shared" si="32"/>
        <v/>
      </c>
    </row>
    <row r="374" spans="1:28" s="58" customFormat="1" ht="20.25">
      <c r="A374" s="232"/>
      <c r="B374" s="224" t="s">
        <v>242</v>
      </c>
      <c r="C374" s="225" t="s">
        <v>242</v>
      </c>
      <c r="D374" s="226"/>
      <c r="E374" s="224" t="s">
        <v>242</v>
      </c>
      <c r="F374" s="224" t="s">
        <v>242</v>
      </c>
      <c r="G374" s="224" t="s">
        <v>242</v>
      </c>
      <c r="H374" s="227" t="s">
        <v>242</v>
      </c>
      <c r="I374" s="228" t="s">
        <v>242</v>
      </c>
      <c r="J374" s="228" t="s">
        <v>242</v>
      </c>
      <c r="K374" s="229"/>
      <c r="L374" s="229"/>
      <c r="M374" s="229"/>
      <c r="N374" s="229"/>
      <c r="O374" s="229"/>
      <c r="P374" s="230"/>
      <c r="Q374" s="231"/>
      <c r="R374" s="224" t="s">
        <v>242</v>
      </c>
      <c r="S374" s="232" t="str">
        <f t="shared" ca="1" si="31"/>
        <v/>
      </c>
      <c r="T374" s="232" t="str">
        <f ca="1">IF(B374="","",IF(ISERROR(MATCH($J374,[2]SorP!$B$1:$B$6230,0)),"",INDIRECT("'SorP'!$A$"&amp;MATCH($J374,[2]SorP!$B$1:$B$6230,0))))</f>
        <v/>
      </c>
      <c r="U374" s="184"/>
      <c r="V374" s="94" t="e">
        <f>IF(C374="",NA(),MATCH($B374&amp;$C374,'[2]Smelter Look-up'!$J:$J,0))</f>
        <v>#N/A</v>
      </c>
      <c r="X374" s="58">
        <f t="shared" si="29"/>
        <v>0</v>
      </c>
      <c r="AB374" s="95" t="str">
        <f t="shared" si="32"/>
        <v/>
      </c>
    </row>
    <row r="375" spans="1:28" s="58" customFormat="1" ht="20.25">
      <c r="A375" s="232"/>
      <c r="B375" s="224" t="s">
        <v>242</v>
      </c>
      <c r="C375" s="225" t="s">
        <v>242</v>
      </c>
      <c r="D375" s="226"/>
      <c r="E375" s="224" t="s">
        <v>242</v>
      </c>
      <c r="F375" s="224" t="s">
        <v>242</v>
      </c>
      <c r="G375" s="224" t="s">
        <v>242</v>
      </c>
      <c r="H375" s="227" t="s">
        <v>242</v>
      </c>
      <c r="I375" s="228" t="s">
        <v>242</v>
      </c>
      <c r="J375" s="228" t="s">
        <v>242</v>
      </c>
      <c r="K375" s="229"/>
      <c r="L375" s="229"/>
      <c r="M375" s="229"/>
      <c r="N375" s="229"/>
      <c r="O375" s="229"/>
      <c r="P375" s="230"/>
      <c r="Q375" s="231"/>
      <c r="R375" s="224" t="s">
        <v>242</v>
      </c>
      <c r="S375" s="232" t="str">
        <f t="shared" ca="1" si="31"/>
        <v/>
      </c>
      <c r="T375" s="232" t="str">
        <f ca="1">IF(B375="","",IF(ISERROR(MATCH($J375,[2]SorP!$B$1:$B$6230,0)),"",INDIRECT("'SorP'!$A$"&amp;MATCH($J375,[2]SorP!$B$1:$B$6230,0))))</f>
        <v/>
      </c>
      <c r="U375" s="184"/>
      <c r="V375" s="94" t="e">
        <f>IF(C375="",NA(),MATCH($B375&amp;$C375,'[2]Smelter Look-up'!$J:$J,0))</f>
        <v>#N/A</v>
      </c>
      <c r="X375" s="58">
        <f t="shared" si="29"/>
        <v>0</v>
      </c>
      <c r="AB375" s="95" t="str">
        <f t="shared" si="32"/>
        <v/>
      </c>
    </row>
    <row r="376" spans="1:28" s="58" customFormat="1" ht="20.25">
      <c r="A376" s="232"/>
      <c r="B376" s="224" t="s">
        <v>242</v>
      </c>
      <c r="C376" s="225" t="s">
        <v>242</v>
      </c>
      <c r="D376" s="226"/>
      <c r="E376" s="224" t="s">
        <v>242</v>
      </c>
      <c r="F376" s="224" t="s">
        <v>242</v>
      </c>
      <c r="G376" s="224" t="s">
        <v>242</v>
      </c>
      <c r="H376" s="227" t="s">
        <v>242</v>
      </c>
      <c r="I376" s="228" t="s">
        <v>242</v>
      </c>
      <c r="J376" s="228" t="s">
        <v>242</v>
      </c>
      <c r="K376" s="229"/>
      <c r="L376" s="229"/>
      <c r="M376" s="229"/>
      <c r="N376" s="229"/>
      <c r="O376" s="229"/>
      <c r="P376" s="230"/>
      <c r="Q376" s="231"/>
      <c r="R376" s="224" t="s">
        <v>242</v>
      </c>
      <c r="S376" s="232" t="str">
        <f t="shared" ca="1" si="31"/>
        <v/>
      </c>
      <c r="T376" s="232" t="str">
        <f ca="1">IF(B376="","",IF(ISERROR(MATCH($J376,[2]SorP!$B$1:$B$6230,0)),"",INDIRECT("'SorP'!$A$"&amp;MATCH($J376,[2]SorP!$B$1:$B$6230,0))))</f>
        <v/>
      </c>
      <c r="U376" s="184"/>
      <c r="V376" s="94" t="e">
        <f>IF(C376="",NA(),MATCH($B376&amp;$C376,'[2]Smelter Look-up'!$J:$J,0))</f>
        <v>#N/A</v>
      </c>
      <c r="X376" s="58">
        <f t="shared" si="29"/>
        <v>0</v>
      </c>
      <c r="AB376" s="95" t="str">
        <f t="shared" si="32"/>
        <v/>
      </c>
    </row>
    <row r="377" spans="1:28" s="58" customFormat="1" ht="20.25">
      <c r="A377" s="232"/>
      <c r="B377" s="224" t="s">
        <v>242</v>
      </c>
      <c r="C377" s="225" t="s">
        <v>242</v>
      </c>
      <c r="D377" s="226"/>
      <c r="E377" s="224" t="s">
        <v>242</v>
      </c>
      <c r="F377" s="224" t="s">
        <v>242</v>
      </c>
      <c r="G377" s="224" t="s">
        <v>242</v>
      </c>
      <c r="H377" s="227" t="s">
        <v>242</v>
      </c>
      <c r="I377" s="228" t="s">
        <v>242</v>
      </c>
      <c r="J377" s="228" t="s">
        <v>242</v>
      </c>
      <c r="K377" s="229"/>
      <c r="L377" s="229"/>
      <c r="M377" s="229"/>
      <c r="N377" s="229"/>
      <c r="O377" s="229"/>
      <c r="P377" s="230"/>
      <c r="Q377" s="231"/>
      <c r="R377" s="224" t="s">
        <v>242</v>
      </c>
      <c r="S377" s="232" t="str">
        <f t="shared" ca="1" si="31"/>
        <v/>
      </c>
      <c r="T377" s="232" t="str">
        <f ca="1">IF(B377="","",IF(ISERROR(MATCH($J377,[2]SorP!$B$1:$B$6230,0)),"",INDIRECT("'SorP'!$A$"&amp;MATCH($J377,[2]SorP!$B$1:$B$6230,0))))</f>
        <v/>
      </c>
      <c r="U377" s="184"/>
      <c r="V377" s="94" t="e">
        <f>IF(C377="",NA(),MATCH($B377&amp;$C377,'[2]Smelter Look-up'!$J:$J,0))</f>
        <v>#N/A</v>
      </c>
      <c r="X377" s="58">
        <f t="shared" si="29"/>
        <v>0</v>
      </c>
      <c r="AB377" s="95" t="str">
        <f t="shared" si="32"/>
        <v/>
      </c>
    </row>
    <row r="378" spans="1:28" s="58" customFormat="1" ht="20.25">
      <c r="A378" s="232"/>
      <c r="B378" s="224" t="s">
        <v>242</v>
      </c>
      <c r="C378" s="225" t="s">
        <v>242</v>
      </c>
      <c r="D378" s="226"/>
      <c r="E378" s="224" t="s">
        <v>242</v>
      </c>
      <c r="F378" s="224" t="s">
        <v>242</v>
      </c>
      <c r="G378" s="224" t="s">
        <v>242</v>
      </c>
      <c r="H378" s="227" t="s">
        <v>242</v>
      </c>
      <c r="I378" s="228" t="s">
        <v>242</v>
      </c>
      <c r="J378" s="228" t="s">
        <v>242</v>
      </c>
      <c r="K378" s="229"/>
      <c r="L378" s="229"/>
      <c r="M378" s="229"/>
      <c r="N378" s="229"/>
      <c r="O378" s="229"/>
      <c r="P378" s="230"/>
      <c r="Q378" s="231"/>
      <c r="R378" s="224" t="s">
        <v>242</v>
      </c>
      <c r="S378" s="232" t="str">
        <f t="shared" ca="1" si="31"/>
        <v/>
      </c>
      <c r="T378" s="232" t="str">
        <f ca="1">IF(B378="","",IF(ISERROR(MATCH($J378,[2]SorP!$B$1:$B$6230,0)),"",INDIRECT("'SorP'!$A$"&amp;MATCH($J378,[2]SorP!$B$1:$B$6230,0))))</f>
        <v/>
      </c>
      <c r="U378" s="184"/>
      <c r="V378" s="94" t="e">
        <f>IF(C378="",NA(),MATCH($B378&amp;$C378,'[2]Smelter Look-up'!$J:$J,0))</f>
        <v>#N/A</v>
      </c>
      <c r="X378" s="58">
        <f t="shared" si="29"/>
        <v>0</v>
      </c>
      <c r="AB378" s="95" t="str">
        <f t="shared" si="32"/>
        <v/>
      </c>
    </row>
    <row r="379" spans="1:28" s="58" customFormat="1" ht="20.25">
      <c r="A379" s="232"/>
      <c r="B379" s="224" t="s">
        <v>242</v>
      </c>
      <c r="C379" s="225" t="s">
        <v>242</v>
      </c>
      <c r="D379" s="226"/>
      <c r="E379" s="224" t="s">
        <v>242</v>
      </c>
      <c r="F379" s="224" t="s">
        <v>242</v>
      </c>
      <c r="G379" s="224" t="s">
        <v>242</v>
      </c>
      <c r="H379" s="227" t="s">
        <v>242</v>
      </c>
      <c r="I379" s="228" t="s">
        <v>242</v>
      </c>
      <c r="J379" s="228" t="s">
        <v>242</v>
      </c>
      <c r="K379" s="229"/>
      <c r="L379" s="229"/>
      <c r="M379" s="229"/>
      <c r="N379" s="229"/>
      <c r="O379" s="229"/>
      <c r="P379" s="230"/>
      <c r="Q379" s="231"/>
      <c r="R379" s="224" t="s">
        <v>242</v>
      </c>
      <c r="S379" s="232" t="str">
        <f t="shared" ca="1" si="31"/>
        <v/>
      </c>
      <c r="T379" s="232" t="str">
        <f ca="1">IF(B379="","",IF(ISERROR(MATCH($J379,[2]SorP!$B$1:$B$6230,0)),"",INDIRECT("'SorP'!$A$"&amp;MATCH($J379,[2]SorP!$B$1:$B$6230,0))))</f>
        <v/>
      </c>
      <c r="U379" s="184"/>
      <c r="V379" s="94" t="e">
        <f>IF(C379="",NA(),MATCH($B379&amp;$C379,'[2]Smelter Look-up'!$J:$J,0))</f>
        <v>#N/A</v>
      </c>
      <c r="X379" s="58">
        <f t="shared" si="29"/>
        <v>0</v>
      </c>
      <c r="AB379" s="95" t="str">
        <f t="shared" si="32"/>
        <v/>
      </c>
    </row>
    <row r="380" spans="1:28" s="58" customFormat="1" ht="20.25">
      <c r="A380" s="232"/>
      <c r="B380" s="224" t="s">
        <v>242</v>
      </c>
      <c r="C380" s="225" t="s">
        <v>242</v>
      </c>
      <c r="D380" s="226"/>
      <c r="E380" s="224" t="s">
        <v>242</v>
      </c>
      <c r="F380" s="224" t="s">
        <v>242</v>
      </c>
      <c r="G380" s="224" t="s">
        <v>242</v>
      </c>
      <c r="H380" s="227" t="s">
        <v>242</v>
      </c>
      <c r="I380" s="228" t="s">
        <v>242</v>
      </c>
      <c r="J380" s="228" t="s">
        <v>242</v>
      </c>
      <c r="K380" s="229"/>
      <c r="L380" s="229"/>
      <c r="M380" s="229"/>
      <c r="N380" s="229"/>
      <c r="O380" s="229"/>
      <c r="P380" s="230"/>
      <c r="Q380" s="231"/>
      <c r="R380" s="224" t="s">
        <v>242</v>
      </c>
      <c r="S380" s="232" t="str">
        <f t="shared" ca="1" si="31"/>
        <v/>
      </c>
      <c r="T380" s="232" t="str">
        <f ca="1">IF(B380="","",IF(ISERROR(MATCH($J380,[2]SorP!$B$1:$B$6230,0)),"",INDIRECT("'SorP'!$A$"&amp;MATCH($J380,[2]SorP!$B$1:$B$6230,0))))</f>
        <v/>
      </c>
      <c r="U380" s="184"/>
      <c r="V380" s="94" t="e">
        <f>IF(C380="",NA(),MATCH($B380&amp;$C380,'[2]Smelter Look-up'!$J:$J,0))</f>
        <v>#N/A</v>
      </c>
      <c r="X380" s="58">
        <f t="shared" si="29"/>
        <v>0</v>
      </c>
      <c r="AB380" s="95" t="str">
        <f t="shared" si="32"/>
        <v/>
      </c>
    </row>
    <row r="381" spans="1:28" s="58" customFormat="1" ht="20.25">
      <c r="A381" s="232"/>
      <c r="B381" s="224" t="s">
        <v>242</v>
      </c>
      <c r="C381" s="225" t="s">
        <v>242</v>
      </c>
      <c r="D381" s="226"/>
      <c r="E381" s="224" t="s">
        <v>242</v>
      </c>
      <c r="F381" s="224" t="s">
        <v>242</v>
      </c>
      <c r="G381" s="224" t="s">
        <v>242</v>
      </c>
      <c r="H381" s="227" t="s">
        <v>242</v>
      </c>
      <c r="I381" s="228" t="s">
        <v>242</v>
      </c>
      <c r="J381" s="228" t="s">
        <v>242</v>
      </c>
      <c r="K381" s="229"/>
      <c r="L381" s="229"/>
      <c r="M381" s="229"/>
      <c r="N381" s="229"/>
      <c r="O381" s="229"/>
      <c r="P381" s="230"/>
      <c r="Q381" s="231"/>
      <c r="R381" s="224" t="s">
        <v>242</v>
      </c>
      <c r="S381" s="232" t="str">
        <f t="shared" ca="1" si="31"/>
        <v/>
      </c>
      <c r="T381" s="232" t="str">
        <f ca="1">IF(B381="","",IF(ISERROR(MATCH($J381,[2]SorP!$B$1:$B$6230,0)),"",INDIRECT("'SorP'!$A$"&amp;MATCH($J381,[2]SorP!$B$1:$B$6230,0))))</f>
        <v/>
      </c>
      <c r="U381" s="184"/>
      <c r="V381" s="94" t="e">
        <f>IF(C381="",NA(),MATCH($B381&amp;$C381,'[2]Smelter Look-up'!$J:$J,0))</f>
        <v>#N/A</v>
      </c>
      <c r="X381" s="58">
        <f t="shared" si="29"/>
        <v>0</v>
      </c>
      <c r="AB381" s="95" t="str">
        <f t="shared" si="32"/>
        <v/>
      </c>
    </row>
    <row r="382" spans="1:28" s="58" customFormat="1" ht="20.25">
      <c r="A382" s="232"/>
      <c r="B382" s="224" t="s">
        <v>242</v>
      </c>
      <c r="C382" s="225" t="s">
        <v>242</v>
      </c>
      <c r="D382" s="226"/>
      <c r="E382" s="224" t="s">
        <v>242</v>
      </c>
      <c r="F382" s="224" t="s">
        <v>242</v>
      </c>
      <c r="G382" s="224" t="s">
        <v>242</v>
      </c>
      <c r="H382" s="227" t="s">
        <v>242</v>
      </c>
      <c r="I382" s="228" t="s">
        <v>242</v>
      </c>
      <c r="J382" s="228" t="s">
        <v>242</v>
      </c>
      <c r="K382" s="229"/>
      <c r="L382" s="229"/>
      <c r="M382" s="229"/>
      <c r="N382" s="229"/>
      <c r="O382" s="229"/>
      <c r="P382" s="230"/>
      <c r="Q382" s="231"/>
      <c r="R382" s="224" t="s">
        <v>242</v>
      </c>
      <c r="S382" s="232" t="str">
        <f t="shared" ca="1" si="31"/>
        <v/>
      </c>
      <c r="T382" s="232" t="str">
        <f ca="1">IF(B382="","",IF(ISERROR(MATCH($J382,[2]SorP!$B$1:$B$6230,0)),"",INDIRECT("'SorP'!$A$"&amp;MATCH($J382,[2]SorP!$B$1:$B$6230,0))))</f>
        <v/>
      </c>
      <c r="U382" s="184"/>
      <c r="V382" s="94" t="e">
        <f>IF(C382="",NA(),MATCH($B382&amp;$C382,'[2]Smelter Look-up'!$J:$J,0))</f>
        <v>#N/A</v>
      </c>
      <c r="X382" s="58">
        <f t="shared" si="29"/>
        <v>0</v>
      </c>
      <c r="AB382" s="95" t="str">
        <f t="shared" si="32"/>
        <v/>
      </c>
    </row>
    <row r="383" spans="1:28" s="58" customFormat="1" ht="20.25">
      <c r="A383" s="232"/>
      <c r="B383" s="224" t="s">
        <v>242</v>
      </c>
      <c r="C383" s="225" t="s">
        <v>242</v>
      </c>
      <c r="D383" s="226"/>
      <c r="E383" s="224" t="s">
        <v>242</v>
      </c>
      <c r="F383" s="224" t="s">
        <v>242</v>
      </c>
      <c r="G383" s="224" t="s">
        <v>242</v>
      </c>
      <c r="H383" s="227" t="s">
        <v>242</v>
      </c>
      <c r="I383" s="228" t="s">
        <v>242</v>
      </c>
      <c r="J383" s="228" t="s">
        <v>242</v>
      </c>
      <c r="K383" s="229"/>
      <c r="L383" s="229"/>
      <c r="M383" s="229"/>
      <c r="N383" s="229"/>
      <c r="O383" s="229"/>
      <c r="P383" s="230"/>
      <c r="Q383" s="231"/>
      <c r="R383" s="224" t="s">
        <v>242</v>
      </c>
      <c r="S383" s="232" t="str">
        <f t="shared" ca="1" si="31"/>
        <v/>
      </c>
      <c r="T383" s="232" t="str">
        <f ca="1">IF(B383="","",IF(ISERROR(MATCH($J383,[2]SorP!$B$1:$B$6230,0)),"",INDIRECT("'SorP'!$A$"&amp;MATCH($J383,[2]SorP!$B$1:$B$6230,0))))</f>
        <v/>
      </c>
      <c r="U383" s="184"/>
      <c r="V383" s="94" t="e">
        <f>IF(C383="",NA(),MATCH($B383&amp;$C383,'[2]Smelter Look-up'!$J:$J,0))</f>
        <v>#N/A</v>
      </c>
      <c r="X383" s="58">
        <f t="shared" si="29"/>
        <v>0</v>
      </c>
      <c r="AB383" s="95" t="str">
        <f t="shared" si="32"/>
        <v/>
      </c>
    </row>
    <row r="384" spans="1:28" s="58" customFormat="1" ht="20.25">
      <c r="A384" s="232"/>
      <c r="B384" s="224" t="s">
        <v>242</v>
      </c>
      <c r="C384" s="225" t="s">
        <v>242</v>
      </c>
      <c r="D384" s="226"/>
      <c r="E384" s="224" t="s">
        <v>242</v>
      </c>
      <c r="F384" s="224" t="s">
        <v>242</v>
      </c>
      <c r="G384" s="224" t="s">
        <v>242</v>
      </c>
      <c r="H384" s="227" t="s">
        <v>242</v>
      </c>
      <c r="I384" s="228" t="s">
        <v>242</v>
      </c>
      <c r="J384" s="228" t="s">
        <v>242</v>
      </c>
      <c r="K384" s="229"/>
      <c r="L384" s="229"/>
      <c r="M384" s="229"/>
      <c r="N384" s="229"/>
      <c r="O384" s="229"/>
      <c r="P384" s="230"/>
      <c r="Q384" s="231"/>
      <c r="R384" s="224" t="s">
        <v>242</v>
      </c>
      <c r="S384" s="232" t="str">
        <f t="shared" ca="1" si="31"/>
        <v/>
      </c>
      <c r="T384" s="232" t="str">
        <f ca="1">IF(B384="","",IF(ISERROR(MATCH($J384,[2]SorP!$B$1:$B$6230,0)),"",INDIRECT("'SorP'!$A$"&amp;MATCH($J384,[2]SorP!$B$1:$B$6230,0))))</f>
        <v/>
      </c>
      <c r="U384" s="184"/>
      <c r="V384" s="94" t="e">
        <f>IF(C384="",NA(),MATCH($B384&amp;$C384,'[2]Smelter Look-up'!$J:$J,0))</f>
        <v>#N/A</v>
      </c>
      <c r="X384" s="58">
        <f t="shared" si="29"/>
        <v>0</v>
      </c>
      <c r="AB384" s="95" t="str">
        <f t="shared" si="32"/>
        <v/>
      </c>
    </row>
    <row r="385" spans="1:28" s="58" customFormat="1" ht="20.25">
      <c r="A385" s="232"/>
      <c r="B385" s="224" t="s">
        <v>242</v>
      </c>
      <c r="C385" s="225" t="s">
        <v>242</v>
      </c>
      <c r="D385" s="226"/>
      <c r="E385" s="224" t="s">
        <v>242</v>
      </c>
      <c r="F385" s="224" t="s">
        <v>242</v>
      </c>
      <c r="G385" s="224" t="s">
        <v>242</v>
      </c>
      <c r="H385" s="227" t="s">
        <v>242</v>
      </c>
      <c r="I385" s="228" t="s">
        <v>242</v>
      </c>
      <c r="J385" s="228" t="s">
        <v>242</v>
      </c>
      <c r="K385" s="229"/>
      <c r="L385" s="229"/>
      <c r="M385" s="229"/>
      <c r="N385" s="229"/>
      <c r="O385" s="229"/>
      <c r="P385" s="230"/>
      <c r="Q385" s="231"/>
      <c r="R385" s="224" t="s">
        <v>242</v>
      </c>
      <c r="S385" s="232" t="str">
        <f t="shared" ca="1" si="31"/>
        <v/>
      </c>
      <c r="T385" s="232" t="str">
        <f ca="1">IF(B385="","",IF(ISERROR(MATCH($J385,[2]SorP!$B$1:$B$6230,0)),"",INDIRECT("'SorP'!$A$"&amp;MATCH($J385,[2]SorP!$B$1:$B$6230,0))))</f>
        <v/>
      </c>
      <c r="U385" s="184"/>
      <c r="V385" s="94" t="e">
        <f>IF(C385="",NA(),MATCH($B385&amp;$C385,'[2]Smelter Look-up'!$J:$J,0))</f>
        <v>#N/A</v>
      </c>
      <c r="X385" s="58">
        <f t="shared" si="29"/>
        <v>0</v>
      </c>
      <c r="AB385" s="95" t="str">
        <f t="shared" si="32"/>
        <v/>
      </c>
    </row>
    <row r="386" spans="1:28" s="58" customFormat="1" ht="20.25">
      <c r="A386" s="232"/>
      <c r="B386" s="224" t="s">
        <v>242</v>
      </c>
      <c r="C386" s="225" t="s">
        <v>242</v>
      </c>
      <c r="D386" s="226"/>
      <c r="E386" s="224" t="s">
        <v>242</v>
      </c>
      <c r="F386" s="224" t="s">
        <v>242</v>
      </c>
      <c r="G386" s="224" t="s">
        <v>242</v>
      </c>
      <c r="H386" s="227" t="s">
        <v>242</v>
      </c>
      <c r="I386" s="228" t="s">
        <v>242</v>
      </c>
      <c r="J386" s="228" t="s">
        <v>242</v>
      </c>
      <c r="K386" s="229"/>
      <c r="L386" s="229"/>
      <c r="M386" s="229"/>
      <c r="N386" s="229"/>
      <c r="O386" s="229"/>
      <c r="P386" s="230"/>
      <c r="Q386" s="231"/>
      <c r="R386" s="224" t="s">
        <v>242</v>
      </c>
      <c r="S386" s="232" t="str">
        <f t="shared" ca="1" si="31"/>
        <v/>
      </c>
      <c r="T386" s="232" t="str">
        <f ca="1">IF(B386="","",IF(ISERROR(MATCH($J386,[2]SorP!$B$1:$B$6230,0)),"",INDIRECT("'SorP'!$A$"&amp;MATCH($J386,[2]SorP!$B$1:$B$6230,0))))</f>
        <v/>
      </c>
      <c r="U386" s="184"/>
      <c r="V386" s="94" t="e">
        <f>IF(C386="",NA(),MATCH($B386&amp;$C386,'[2]Smelter Look-up'!$J:$J,0))</f>
        <v>#N/A</v>
      </c>
      <c r="X386" s="58">
        <f t="shared" si="29"/>
        <v>0</v>
      </c>
      <c r="AB386" s="95" t="str">
        <f t="shared" si="32"/>
        <v/>
      </c>
    </row>
    <row r="387" spans="1:28" s="58" customFormat="1" ht="20.25">
      <c r="A387" s="232"/>
      <c r="B387" s="224" t="s">
        <v>242</v>
      </c>
      <c r="C387" s="225" t="s">
        <v>242</v>
      </c>
      <c r="D387" s="226"/>
      <c r="E387" s="224" t="s">
        <v>242</v>
      </c>
      <c r="F387" s="224" t="s">
        <v>242</v>
      </c>
      <c r="G387" s="224" t="s">
        <v>242</v>
      </c>
      <c r="H387" s="227" t="s">
        <v>242</v>
      </c>
      <c r="I387" s="228" t="s">
        <v>242</v>
      </c>
      <c r="J387" s="228" t="s">
        <v>242</v>
      </c>
      <c r="K387" s="229"/>
      <c r="L387" s="229"/>
      <c r="M387" s="229"/>
      <c r="N387" s="229"/>
      <c r="O387" s="229"/>
      <c r="P387" s="230"/>
      <c r="Q387" s="231"/>
      <c r="R387" s="224" t="s">
        <v>242</v>
      </c>
      <c r="S387" s="232" t="str">
        <f t="shared" ca="1" si="31"/>
        <v/>
      </c>
      <c r="T387" s="232" t="str">
        <f ca="1">IF(B387="","",IF(ISERROR(MATCH($J387,[2]SorP!$B$1:$B$6230,0)),"",INDIRECT("'SorP'!$A$"&amp;MATCH($J387,[2]SorP!$B$1:$B$6230,0))))</f>
        <v/>
      </c>
      <c r="U387" s="184"/>
      <c r="V387" s="94" t="e">
        <f>IF(C387="",NA(),MATCH($B387&amp;$C387,'[2]Smelter Look-up'!$J:$J,0))</f>
        <v>#N/A</v>
      </c>
      <c r="X387" s="58">
        <f t="shared" si="29"/>
        <v>0</v>
      </c>
      <c r="AB387" s="95" t="str">
        <f t="shared" si="32"/>
        <v/>
      </c>
    </row>
    <row r="388" spans="1:28" s="58" customFormat="1" ht="20.25">
      <c r="A388" s="232"/>
      <c r="B388" s="224" t="s">
        <v>242</v>
      </c>
      <c r="C388" s="225" t="s">
        <v>242</v>
      </c>
      <c r="D388" s="226"/>
      <c r="E388" s="224" t="s">
        <v>242</v>
      </c>
      <c r="F388" s="224" t="s">
        <v>242</v>
      </c>
      <c r="G388" s="224" t="s">
        <v>242</v>
      </c>
      <c r="H388" s="227" t="s">
        <v>242</v>
      </c>
      <c r="I388" s="228" t="s">
        <v>242</v>
      </c>
      <c r="J388" s="228" t="s">
        <v>242</v>
      </c>
      <c r="K388" s="229"/>
      <c r="L388" s="229"/>
      <c r="M388" s="229"/>
      <c r="N388" s="229"/>
      <c r="O388" s="229"/>
      <c r="P388" s="230"/>
      <c r="Q388" s="231"/>
      <c r="R388" s="224" t="s">
        <v>242</v>
      </c>
      <c r="S388" s="232" t="str">
        <f t="shared" ca="1" si="31"/>
        <v/>
      </c>
      <c r="T388" s="232" t="str">
        <f ca="1">IF(B388="","",IF(ISERROR(MATCH($J388,[2]SorP!$B$1:$B$6230,0)),"",INDIRECT("'SorP'!$A$"&amp;MATCH($J388,[2]SorP!$B$1:$B$6230,0))))</f>
        <v/>
      </c>
      <c r="U388" s="184"/>
      <c r="V388" s="94" t="e">
        <f>IF(C388="",NA(),MATCH($B388&amp;$C388,'[2]Smelter Look-up'!$J:$J,0))</f>
        <v>#N/A</v>
      </c>
      <c r="X388" s="58">
        <f t="shared" si="29"/>
        <v>0</v>
      </c>
      <c r="AB388" s="95" t="str">
        <f t="shared" si="32"/>
        <v/>
      </c>
    </row>
    <row r="389" spans="1:28" s="58" customFormat="1" ht="20.25">
      <c r="A389" s="232"/>
      <c r="B389" s="224" t="s">
        <v>242</v>
      </c>
      <c r="C389" s="225" t="s">
        <v>242</v>
      </c>
      <c r="D389" s="226"/>
      <c r="E389" s="224" t="s">
        <v>242</v>
      </c>
      <c r="F389" s="224" t="s">
        <v>242</v>
      </c>
      <c r="G389" s="224" t="s">
        <v>242</v>
      </c>
      <c r="H389" s="227" t="s">
        <v>242</v>
      </c>
      <c r="I389" s="228" t="s">
        <v>242</v>
      </c>
      <c r="J389" s="228" t="s">
        <v>242</v>
      </c>
      <c r="K389" s="229"/>
      <c r="L389" s="229"/>
      <c r="M389" s="229"/>
      <c r="N389" s="229"/>
      <c r="O389" s="229"/>
      <c r="P389" s="230"/>
      <c r="Q389" s="231"/>
      <c r="R389" s="224" t="s">
        <v>242</v>
      </c>
      <c r="S389" s="232" t="str">
        <f t="shared" ref="S389" ca="1" si="33">IF(B389="","",IF(ISERROR(MATCH($E389,CL,0)),"Unknown",INDIRECT("'C'!$A$"&amp;MATCH($E389,CL,0)+1)))</f>
        <v/>
      </c>
      <c r="T389" s="232" t="str">
        <f ca="1">IF(B389="","",IF(ISERROR(MATCH($J389,[2]SorP!$B$1:$B$6230,0)),"",INDIRECT("'SorP'!$A$"&amp;MATCH($J389,[2]SorP!$B$1:$B$6230,0))))</f>
        <v/>
      </c>
      <c r="U389" s="184"/>
      <c r="V389" s="94" t="e">
        <f>IF(C389="",NA(),MATCH($B389&amp;$C389,'[2]Smelter Look-up'!$J:$J,0))</f>
        <v>#N/A</v>
      </c>
      <c r="X389" s="58">
        <f t="shared" ref="X389:X452" si="34">IF(AND(C389="Smelter not listed",OR(LEN(D389)=0,LEN(E389)=0)),1,0)</f>
        <v>0</v>
      </c>
      <c r="AB389" s="95" t="str">
        <f t="shared" si="32"/>
        <v/>
      </c>
    </row>
    <row r="390" spans="1:28" s="58" customFormat="1" ht="20.25">
      <c r="A390" s="232"/>
      <c r="B390" s="224" t="s">
        <v>242</v>
      </c>
      <c r="C390" s="225" t="s">
        <v>242</v>
      </c>
      <c r="D390" s="226"/>
      <c r="E390" s="224" t="s">
        <v>242</v>
      </c>
      <c r="F390" s="224" t="s">
        <v>242</v>
      </c>
      <c r="G390" s="224" t="s">
        <v>242</v>
      </c>
      <c r="H390" s="227" t="s">
        <v>242</v>
      </c>
      <c r="I390" s="228" t="s">
        <v>242</v>
      </c>
      <c r="J390" s="228" t="s">
        <v>242</v>
      </c>
      <c r="K390" s="229"/>
      <c r="L390" s="229"/>
      <c r="M390" s="229"/>
      <c r="N390" s="229"/>
      <c r="O390" s="229"/>
      <c r="P390" s="230"/>
      <c r="Q390" s="231"/>
      <c r="R390" s="224" t="s">
        <v>242</v>
      </c>
      <c r="S390" s="232" t="str">
        <f t="shared" ref="S390:S421" ca="1" si="35">IF(B390="","",IF(ISERROR(MATCH($E390,CL,0)),"Unknown",INDIRECT("'C'!$A$"&amp;MATCH($E390,CL,0)+1)))</f>
        <v/>
      </c>
      <c r="T390" s="232" t="str">
        <f ca="1">IF(B390="","",IF(ISERROR(MATCH($J390,[2]SorP!$B$1:$B$6230,0)),"",INDIRECT("'SorP'!$A$"&amp;MATCH($J390,[2]SorP!$B$1:$B$6230,0))))</f>
        <v/>
      </c>
      <c r="U390" s="184"/>
      <c r="V390" s="94" t="e">
        <f>IF(C390="",NA(),MATCH($B390&amp;$C390,'[2]Smelter Look-up'!$J:$J,0))</f>
        <v>#N/A</v>
      </c>
      <c r="X390" s="58">
        <f t="shared" si="34"/>
        <v>0</v>
      </c>
      <c r="AB390" s="95" t="str">
        <f t="shared" si="32"/>
        <v/>
      </c>
    </row>
    <row r="391" spans="1:28" s="58" customFormat="1" ht="20.25">
      <c r="A391" s="232"/>
      <c r="B391" s="224" t="s">
        <v>242</v>
      </c>
      <c r="C391" s="225" t="s">
        <v>242</v>
      </c>
      <c r="D391" s="226"/>
      <c r="E391" s="224" t="s">
        <v>242</v>
      </c>
      <c r="F391" s="224" t="s">
        <v>242</v>
      </c>
      <c r="G391" s="224" t="s">
        <v>242</v>
      </c>
      <c r="H391" s="227" t="s">
        <v>242</v>
      </c>
      <c r="I391" s="228" t="s">
        <v>242</v>
      </c>
      <c r="J391" s="228" t="s">
        <v>242</v>
      </c>
      <c r="K391" s="229"/>
      <c r="L391" s="229"/>
      <c r="M391" s="229"/>
      <c r="N391" s="229"/>
      <c r="O391" s="229"/>
      <c r="P391" s="230"/>
      <c r="Q391" s="231"/>
      <c r="R391" s="224" t="s">
        <v>242</v>
      </c>
      <c r="S391" s="232" t="str">
        <f t="shared" ca="1" si="35"/>
        <v/>
      </c>
      <c r="T391" s="232" t="str">
        <f ca="1">IF(B391="","",IF(ISERROR(MATCH($J391,[2]SorP!$B$1:$B$6230,0)),"",INDIRECT("'SorP'!$A$"&amp;MATCH($J391,[2]SorP!$B$1:$B$6230,0))))</f>
        <v/>
      </c>
      <c r="U391" s="184"/>
      <c r="V391" s="94" t="e">
        <f>IF(C391="",NA(),MATCH($B391&amp;$C391,'[2]Smelter Look-up'!$J:$J,0))</f>
        <v>#N/A</v>
      </c>
      <c r="X391" s="58">
        <f t="shared" si="34"/>
        <v>0</v>
      </c>
      <c r="AB391" s="95" t="str">
        <f t="shared" si="32"/>
        <v/>
      </c>
    </row>
    <row r="392" spans="1:28" s="58" customFormat="1" ht="20.25">
      <c r="A392" s="232"/>
      <c r="B392" s="224" t="s">
        <v>242</v>
      </c>
      <c r="C392" s="225" t="s">
        <v>242</v>
      </c>
      <c r="D392" s="226"/>
      <c r="E392" s="224" t="s">
        <v>242</v>
      </c>
      <c r="F392" s="224" t="s">
        <v>242</v>
      </c>
      <c r="G392" s="224" t="s">
        <v>242</v>
      </c>
      <c r="H392" s="227" t="s">
        <v>242</v>
      </c>
      <c r="I392" s="228" t="s">
        <v>242</v>
      </c>
      <c r="J392" s="228" t="s">
        <v>242</v>
      </c>
      <c r="K392" s="229"/>
      <c r="L392" s="229"/>
      <c r="M392" s="229"/>
      <c r="N392" s="229"/>
      <c r="O392" s="229"/>
      <c r="P392" s="230"/>
      <c r="Q392" s="231"/>
      <c r="R392" s="224" t="s">
        <v>242</v>
      </c>
      <c r="S392" s="232" t="str">
        <f t="shared" ca="1" si="35"/>
        <v/>
      </c>
      <c r="T392" s="232" t="str">
        <f ca="1">IF(B392="","",IF(ISERROR(MATCH($J392,[2]SorP!$B$1:$B$6230,0)),"",INDIRECT("'SorP'!$A$"&amp;MATCH($J392,[2]SorP!$B$1:$B$6230,0))))</f>
        <v/>
      </c>
      <c r="U392" s="184"/>
      <c r="V392" s="94" t="e">
        <f>IF(C392="",NA(),MATCH($B392&amp;$C392,'[2]Smelter Look-up'!$J:$J,0))</f>
        <v>#N/A</v>
      </c>
      <c r="X392" s="58">
        <f t="shared" si="34"/>
        <v>0</v>
      </c>
      <c r="AB392" s="95" t="str">
        <f t="shared" si="32"/>
        <v/>
      </c>
    </row>
    <row r="393" spans="1:28" s="58" customFormat="1" ht="20.25">
      <c r="A393" s="232"/>
      <c r="B393" s="224" t="s">
        <v>242</v>
      </c>
      <c r="C393" s="225" t="s">
        <v>242</v>
      </c>
      <c r="D393" s="226"/>
      <c r="E393" s="224" t="s">
        <v>242</v>
      </c>
      <c r="F393" s="224" t="s">
        <v>242</v>
      </c>
      <c r="G393" s="224" t="s">
        <v>242</v>
      </c>
      <c r="H393" s="227" t="s">
        <v>242</v>
      </c>
      <c r="I393" s="228" t="s">
        <v>242</v>
      </c>
      <c r="J393" s="228" t="s">
        <v>242</v>
      </c>
      <c r="K393" s="229"/>
      <c r="L393" s="229"/>
      <c r="M393" s="229"/>
      <c r="N393" s="229"/>
      <c r="O393" s="229"/>
      <c r="P393" s="230"/>
      <c r="Q393" s="231"/>
      <c r="R393" s="224" t="s">
        <v>242</v>
      </c>
      <c r="S393" s="232" t="str">
        <f t="shared" ca="1" si="35"/>
        <v/>
      </c>
      <c r="T393" s="232" t="str">
        <f ca="1">IF(B393="","",IF(ISERROR(MATCH($J393,[2]SorP!$B$1:$B$6230,0)),"",INDIRECT("'SorP'!$A$"&amp;MATCH($J393,[2]SorP!$B$1:$B$6230,0))))</f>
        <v/>
      </c>
      <c r="U393" s="184"/>
      <c r="V393" s="94" t="e">
        <f>IF(C393="",NA(),MATCH($B393&amp;$C393,'[2]Smelter Look-up'!$J:$J,0))</f>
        <v>#N/A</v>
      </c>
      <c r="X393" s="58">
        <f t="shared" si="34"/>
        <v>0</v>
      </c>
      <c r="AB393" s="95" t="str">
        <f t="shared" si="32"/>
        <v/>
      </c>
    </row>
    <row r="394" spans="1:28" s="58" customFormat="1" ht="20.25">
      <c r="A394" s="232"/>
      <c r="B394" s="224" t="s">
        <v>242</v>
      </c>
      <c r="C394" s="225" t="s">
        <v>242</v>
      </c>
      <c r="D394" s="226"/>
      <c r="E394" s="224" t="s">
        <v>242</v>
      </c>
      <c r="F394" s="224" t="s">
        <v>242</v>
      </c>
      <c r="G394" s="224" t="s">
        <v>242</v>
      </c>
      <c r="H394" s="227" t="s">
        <v>242</v>
      </c>
      <c r="I394" s="228" t="s">
        <v>242</v>
      </c>
      <c r="J394" s="228" t="s">
        <v>242</v>
      </c>
      <c r="K394" s="229"/>
      <c r="L394" s="229"/>
      <c r="M394" s="229"/>
      <c r="N394" s="229"/>
      <c r="O394" s="229"/>
      <c r="P394" s="230"/>
      <c r="Q394" s="231"/>
      <c r="R394" s="224" t="s">
        <v>242</v>
      </c>
      <c r="S394" s="232" t="str">
        <f t="shared" ca="1" si="35"/>
        <v/>
      </c>
      <c r="T394" s="232" t="str">
        <f ca="1">IF(B394="","",IF(ISERROR(MATCH($J394,[2]SorP!$B$1:$B$6230,0)),"",INDIRECT("'SorP'!$A$"&amp;MATCH($J394,[2]SorP!$B$1:$B$6230,0))))</f>
        <v/>
      </c>
      <c r="U394" s="184"/>
      <c r="V394" s="94" t="e">
        <f>IF(C394="",NA(),MATCH($B394&amp;$C394,'[2]Smelter Look-up'!$J:$J,0))</f>
        <v>#N/A</v>
      </c>
      <c r="X394" s="58">
        <f t="shared" si="34"/>
        <v>0</v>
      </c>
      <c r="AB394" s="95" t="str">
        <f t="shared" si="32"/>
        <v/>
      </c>
    </row>
    <row r="395" spans="1:28" s="58" customFormat="1" ht="20.25">
      <c r="A395" s="232"/>
      <c r="B395" s="224" t="s">
        <v>242</v>
      </c>
      <c r="C395" s="225" t="s">
        <v>242</v>
      </c>
      <c r="D395" s="226"/>
      <c r="E395" s="224" t="s">
        <v>242</v>
      </c>
      <c r="F395" s="224" t="s">
        <v>242</v>
      </c>
      <c r="G395" s="224" t="s">
        <v>242</v>
      </c>
      <c r="H395" s="227" t="s">
        <v>242</v>
      </c>
      <c r="I395" s="228" t="s">
        <v>242</v>
      </c>
      <c r="J395" s="228" t="s">
        <v>242</v>
      </c>
      <c r="K395" s="229"/>
      <c r="L395" s="229"/>
      <c r="M395" s="229"/>
      <c r="N395" s="229"/>
      <c r="O395" s="229"/>
      <c r="P395" s="230"/>
      <c r="Q395" s="231"/>
      <c r="R395" s="224" t="s">
        <v>242</v>
      </c>
      <c r="S395" s="232" t="str">
        <f t="shared" ca="1" si="35"/>
        <v/>
      </c>
      <c r="T395" s="232" t="str">
        <f ca="1">IF(B395="","",IF(ISERROR(MATCH($J395,[2]SorP!$B$1:$B$6230,0)),"",INDIRECT("'SorP'!$A$"&amp;MATCH($J395,[2]SorP!$B$1:$B$6230,0))))</f>
        <v/>
      </c>
      <c r="U395" s="184"/>
      <c r="V395" s="94" t="e">
        <f>IF(C395="",NA(),MATCH($B395&amp;$C395,'[2]Smelter Look-up'!$J:$J,0))</f>
        <v>#N/A</v>
      </c>
      <c r="X395" s="58">
        <f t="shared" si="34"/>
        <v>0</v>
      </c>
      <c r="AB395" s="95" t="str">
        <f t="shared" si="32"/>
        <v/>
      </c>
    </row>
    <row r="396" spans="1:28" s="58" customFormat="1" ht="20.25">
      <c r="A396" s="232"/>
      <c r="B396" s="224" t="s">
        <v>242</v>
      </c>
      <c r="C396" s="225" t="s">
        <v>242</v>
      </c>
      <c r="D396" s="226"/>
      <c r="E396" s="224" t="s">
        <v>242</v>
      </c>
      <c r="F396" s="224" t="s">
        <v>242</v>
      </c>
      <c r="G396" s="224" t="s">
        <v>242</v>
      </c>
      <c r="H396" s="227" t="s">
        <v>242</v>
      </c>
      <c r="I396" s="228" t="s">
        <v>242</v>
      </c>
      <c r="J396" s="228" t="s">
        <v>242</v>
      </c>
      <c r="K396" s="229"/>
      <c r="L396" s="229"/>
      <c r="M396" s="229"/>
      <c r="N396" s="229"/>
      <c r="O396" s="229"/>
      <c r="P396" s="230"/>
      <c r="Q396" s="231"/>
      <c r="R396" s="224" t="s">
        <v>242</v>
      </c>
      <c r="S396" s="232" t="str">
        <f t="shared" ca="1" si="35"/>
        <v/>
      </c>
      <c r="T396" s="232" t="str">
        <f ca="1">IF(B396="","",IF(ISERROR(MATCH($J396,[2]SorP!$B$1:$B$6230,0)),"",INDIRECT("'SorP'!$A$"&amp;MATCH($J396,[2]SorP!$B$1:$B$6230,0))))</f>
        <v/>
      </c>
      <c r="U396" s="184"/>
      <c r="V396" s="94" t="e">
        <f>IF(C396="",NA(),MATCH($B396&amp;$C396,'[2]Smelter Look-up'!$J:$J,0))</f>
        <v>#N/A</v>
      </c>
      <c r="X396" s="58">
        <f t="shared" si="34"/>
        <v>0</v>
      </c>
      <c r="AB396" s="95" t="str">
        <f t="shared" si="32"/>
        <v/>
      </c>
    </row>
    <row r="397" spans="1:28" s="58" customFormat="1" ht="20.25">
      <c r="A397" s="232"/>
      <c r="B397" s="224" t="s">
        <v>242</v>
      </c>
      <c r="C397" s="225" t="s">
        <v>242</v>
      </c>
      <c r="D397" s="226"/>
      <c r="E397" s="224" t="s">
        <v>242</v>
      </c>
      <c r="F397" s="224" t="s">
        <v>242</v>
      </c>
      <c r="G397" s="224" t="s">
        <v>242</v>
      </c>
      <c r="H397" s="227" t="s">
        <v>242</v>
      </c>
      <c r="I397" s="228" t="s">
        <v>242</v>
      </c>
      <c r="J397" s="228" t="s">
        <v>242</v>
      </c>
      <c r="K397" s="229"/>
      <c r="L397" s="229"/>
      <c r="M397" s="229"/>
      <c r="N397" s="229"/>
      <c r="O397" s="229"/>
      <c r="P397" s="230"/>
      <c r="Q397" s="231"/>
      <c r="R397" s="224" t="s">
        <v>242</v>
      </c>
      <c r="S397" s="232" t="str">
        <f t="shared" ca="1" si="35"/>
        <v/>
      </c>
      <c r="T397" s="232" t="str">
        <f ca="1">IF(B397="","",IF(ISERROR(MATCH($J397,[2]SorP!$B$1:$B$6230,0)),"",INDIRECT("'SorP'!$A$"&amp;MATCH($J397,[2]SorP!$B$1:$B$6230,0))))</f>
        <v/>
      </c>
      <c r="U397" s="184"/>
      <c r="V397" s="94" t="e">
        <f>IF(C397="",NA(),MATCH($B397&amp;$C397,'[2]Smelter Look-up'!$J:$J,0))</f>
        <v>#N/A</v>
      </c>
      <c r="X397" s="58">
        <f t="shared" si="34"/>
        <v>0</v>
      </c>
      <c r="AB397" s="95" t="str">
        <f t="shared" si="32"/>
        <v/>
      </c>
    </row>
    <row r="398" spans="1:28" s="58" customFormat="1" ht="20.25">
      <c r="A398" s="232"/>
      <c r="B398" s="224" t="s">
        <v>242</v>
      </c>
      <c r="C398" s="225" t="s">
        <v>242</v>
      </c>
      <c r="D398" s="226"/>
      <c r="E398" s="224" t="s">
        <v>242</v>
      </c>
      <c r="F398" s="224" t="s">
        <v>242</v>
      </c>
      <c r="G398" s="224" t="s">
        <v>242</v>
      </c>
      <c r="H398" s="227" t="s">
        <v>242</v>
      </c>
      <c r="I398" s="228" t="s">
        <v>242</v>
      </c>
      <c r="J398" s="228" t="s">
        <v>242</v>
      </c>
      <c r="K398" s="229"/>
      <c r="L398" s="229"/>
      <c r="M398" s="229"/>
      <c r="N398" s="229"/>
      <c r="O398" s="229"/>
      <c r="P398" s="230"/>
      <c r="Q398" s="231"/>
      <c r="R398" s="224" t="s">
        <v>242</v>
      </c>
      <c r="S398" s="232" t="str">
        <f t="shared" ca="1" si="35"/>
        <v/>
      </c>
      <c r="T398" s="232" t="str">
        <f ca="1">IF(B398="","",IF(ISERROR(MATCH($J398,[2]SorP!$B$1:$B$6230,0)),"",INDIRECT("'SorP'!$A$"&amp;MATCH($J398,[2]SorP!$B$1:$B$6230,0))))</f>
        <v/>
      </c>
      <c r="U398" s="184"/>
      <c r="V398" s="94" t="e">
        <f>IF(C398="",NA(),MATCH($B398&amp;$C398,'[2]Smelter Look-up'!$J:$J,0))</f>
        <v>#N/A</v>
      </c>
      <c r="X398" s="58">
        <f t="shared" si="34"/>
        <v>0</v>
      </c>
      <c r="AB398" s="95" t="str">
        <f t="shared" si="32"/>
        <v/>
      </c>
    </row>
    <row r="399" spans="1:28" s="58" customFormat="1" ht="20.25">
      <c r="A399" s="232"/>
      <c r="B399" s="224" t="s">
        <v>242</v>
      </c>
      <c r="C399" s="225" t="s">
        <v>242</v>
      </c>
      <c r="D399" s="226"/>
      <c r="E399" s="224" t="s">
        <v>242</v>
      </c>
      <c r="F399" s="224" t="s">
        <v>242</v>
      </c>
      <c r="G399" s="224" t="s">
        <v>242</v>
      </c>
      <c r="H399" s="227" t="s">
        <v>242</v>
      </c>
      <c r="I399" s="228" t="s">
        <v>242</v>
      </c>
      <c r="J399" s="228" t="s">
        <v>242</v>
      </c>
      <c r="K399" s="229"/>
      <c r="L399" s="229"/>
      <c r="M399" s="229"/>
      <c r="N399" s="229"/>
      <c r="O399" s="229"/>
      <c r="P399" s="230"/>
      <c r="Q399" s="231"/>
      <c r="R399" s="224" t="s">
        <v>242</v>
      </c>
      <c r="S399" s="232" t="str">
        <f t="shared" ca="1" si="35"/>
        <v/>
      </c>
      <c r="T399" s="232" t="str">
        <f ca="1">IF(B399="","",IF(ISERROR(MATCH($J399,[2]SorP!$B$1:$B$6230,0)),"",INDIRECT("'SorP'!$A$"&amp;MATCH($J399,[2]SorP!$B$1:$B$6230,0))))</f>
        <v/>
      </c>
      <c r="U399" s="184"/>
      <c r="V399" s="94" t="e">
        <f>IF(C399="",NA(),MATCH($B399&amp;$C399,'[2]Smelter Look-up'!$J:$J,0))</f>
        <v>#N/A</v>
      </c>
      <c r="X399" s="58">
        <f t="shared" si="34"/>
        <v>0</v>
      </c>
      <c r="AB399" s="95" t="str">
        <f t="shared" si="32"/>
        <v/>
      </c>
    </row>
    <row r="400" spans="1:28" s="58" customFormat="1" ht="20.25">
      <c r="A400" s="232"/>
      <c r="B400" s="224" t="s">
        <v>242</v>
      </c>
      <c r="C400" s="225" t="s">
        <v>242</v>
      </c>
      <c r="D400" s="226"/>
      <c r="E400" s="224" t="s">
        <v>242</v>
      </c>
      <c r="F400" s="224" t="s">
        <v>242</v>
      </c>
      <c r="G400" s="224" t="s">
        <v>242</v>
      </c>
      <c r="H400" s="227" t="s">
        <v>242</v>
      </c>
      <c r="I400" s="228" t="s">
        <v>242</v>
      </c>
      <c r="J400" s="228" t="s">
        <v>242</v>
      </c>
      <c r="K400" s="229"/>
      <c r="L400" s="229"/>
      <c r="M400" s="229"/>
      <c r="N400" s="229"/>
      <c r="O400" s="229"/>
      <c r="P400" s="230"/>
      <c r="Q400" s="231"/>
      <c r="R400" s="224" t="s">
        <v>242</v>
      </c>
      <c r="S400" s="232" t="str">
        <f t="shared" ca="1" si="35"/>
        <v/>
      </c>
      <c r="T400" s="232" t="str">
        <f ca="1">IF(B400="","",IF(ISERROR(MATCH($J400,[2]SorP!$B$1:$B$6230,0)),"",INDIRECT("'SorP'!$A$"&amp;MATCH($J400,[2]SorP!$B$1:$B$6230,0))))</f>
        <v/>
      </c>
      <c r="U400" s="184"/>
      <c r="V400" s="94" t="e">
        <f>IF(C400="",NA(),MATCH($B400&amp;$C400,'[2]Smelter Look-up'!$J:$J,0))</f>
        <v>#N/A</v>
      </c>
      <c r="X400" s="58">
        <f t="shared" si="34"/>
        <v>0</v>
      </c>
      <c r="AB400" s="95" t="str">
        <f t="shared" si="32"/>
        <v/>
      </c>
    </row>
    <row r="401" spans="1:28" s="58" customFormat="1" ht="20.25">
      <c r="A401" s="232"/>
      <c r="B401" s="224" t="s">
        <v>242</v>
      </c>
      <c r="C401" s="225" t="s">
        <v>242</v>
      </c>
      <c r="D401" s="226"/>
      <c r="E401" s="224" t="s">
        <v>242</v>
      </c>
      <c r="F401" s="224" t="s">
        <v>242</v>
      </c>
      <c r="G401" s="224" t="s">
        <v>242</v>
      </c>
      <c r="H401" s="227" t="s">
        <v>242</v>
      </c>
      <c r="I401" s="228" t="s">
        <v>242</v>
      </c>
      <c r="J401" s="228" t="s">
        <v>242</v>
      </c>
      <c r="K401" s="229"/>
      <c r="L401" s="229"/>
      <c r="M401" s="229"/>
      <c r="N401" s="229"/>
      <c r="O401" s="229"/>
      <c r="P401" s="230"/>
      <c r="Q401" s="231"/>
      <c r="R401" s="224" t="s">
        <v>242</v>
      </c>
      <c r="S401" s="232" t="str">
        <f t="shared" ca="1" si="35"/>
        <v/>
      </c>
      <c r="T401" s="232" t="str">
        <f ca="1">IF(B401="","",IF(ISERROR(MATCH($J401,[2]SorP!$B$1:$B$6230,0)),"",INDIRECT("'SorP'!$A$"&amp;MATCH($J401,[2]SorP!$B$1:$B$6230,0))))</f>
        <v/>
      </c>
      <c r="U401" s="184"/>
      <c r="V401" s="94" t="e">
        <f>IF(C401="",NA(),MATCH($B401&amp;$C401,'[2]Smelter Look-up'!$J:$J,0))</f>
        <v>#N/A</v>
      </c>
      <c r="X401" s="58">
        <f t="shared" si="34"/>
        <v>0</v>
      </c>
      <c r="AB401" s="95" t="str">
        <f t="shared" si="32"/>
        <v/>
      </c>
    </row>
    <row r="402" spans="1:28" s="58" customFormat="1" ht="20.25">
      <c r="A402" s="232"/>
      <c r="B402" s="224" t="s">
        <v>242</v>
      </c>
      <c r="C402" s="225" t="s">
        <v>242</v>
      </c>
      <c r="D402" s="226"/>
      <c r="E402" s="224" t="s">
        <v>242</v>
      </c>
      <c r="F402" s="224" t="s">
        <v>242</v>
      </c>
      <c r="G402" s="224" t="s">
        <v>242</v>
      </c>
      <c r="H402" s="227" t="s">
        <v>242</v>
      </c>
      <c r="I402" s="228" t="s">
        <v>242</v>
      </c>
      <c r="J402" s="228" t="s">
        <v>242</v>
      </c>
      <c r="K402" s="229"/>
      <c r="L402" s="229"/>
      <c r="M402" s="229"/>
      <c r="N402" s="229"/>
      <c r="O402" s="229"/>
      <c r="P402" s="230"/>
      <c r="Q402" s="231"/>
      <c r="R402" s="224" t="s">
        <v>242</v>
      </c>
      <c r="S402" s="232" t="str">
        <f t="shared" ca="1" si="35"/>
        <v/>
      </c>
      <c r="T402" s="232" t="str">
        <f ca="1">IF(B402="","",IF(ISERROR(MATCH($J402,[2]SorP!$B$1:$B$6230,0)),"",INDIRECT("'SorP'!$A$"&amp;MATCH($J402,[2]SorP!$B$1:$B$6230,0))))</f>
        <v/>
      </c>
      <c r="U402" s="184"/>
      <c r="V402" s="94" t="e">
        <f>IF(C402="",NA(),MATCH($B402&amp;$C402,'[2]Smelter Look-up'!$J:$J,0))</f>
        <v>#N/A</v>
      </c>
      <c r="X402" s="58">
        <f t="shared" si="34"/>
        <v>0</v>
      </c>
      <c r="AB402" s="95" t="str">
        <f t="shared" si="32"/>
        <v/>
      </c>
    </row>
    <row r="403" spans="1:28" s="58" customFormat="1" ht="20.25">
      <c r="A403" s="232"/>
      <c r="B403" s="224" t="s">
        <v>242</v>
      </c>
      <c r="C403" s="225" t="s">
        <v>242</v>
      </c>
      <c r="D403" s="226"/>
      <c r="E403" s="224" t="s">
        <v>242</v>
      </c>
      <c r="F403" s="224" t="s">
        <v>242</v>
      </c>
      <c r="G403" s="224" t="s">
        <v>242</v>
      </c>
      <c r="H403" s="227" t="s">
        <v>242</v>
      </c>
      <c r="I403" s="228" t="s">
        <v>242</v>
      </c>
      <c r="J403" s="228" t="s">
        <v>242</v>
      </c>
      <c r="K403" s="229"/>
      <c r="L403" s="229"/>
      <c r="M403" s="229"/>
      <c r="N403" s="229"/>
      <c r="O403" s="229"/>
      <c r="P403" s="230"/>
      <c r="Q403" s="231"/>
      <c r="R403" s="224" t="s">
        <v>242</v>
      </c>
      <c r="S403" s="232" t="str">
        <f t="shared" ca="1" si="35"/>
        <v/>
      </c>
      <c r="T403" s="232" t="str">
        <f ca="1">IF(B403="","",IF(ISERROR(MATCH($J403,[2]SorP!$B$1:$B$6230,0)),"",INDIRECT("'SorP'!$A$"&amp;MATCH($J403,[2]SorP!$B$1:$B$6230,0))))</f>
        <v/>
      </c>
      <c r="U403" s="184"/>
      <c r="V403" s="94" t="e">
        <f>IF(C403="",NA(),MATCH($B403&amp;$C403,'[2]Smelter Look-up'!$J:$J,0))</f>
        <v>#N/A</v>
      </c>
      <c r="X403" s="58">
        <f t="shared" si="34"/>
        <v>0</v>
      </c>
      <c r="AB403" s="95" t="str">
        <f t="shared" si="32"/>
        <v/>
      </c>
    </row>
    <row r="404" spans="1:28" s="58" customFormat="1" ht="20.25">
      <c r="A404" s="232"/>
      <c r="B404" s="224" t="s">
        <v>242</v>
      </c>
      <c r="C404" s="225" t="s">
        <v>242</v>
      </c>
      <c r="D404" s="226"/>
      <c r="E404" s="224" t="s">
        <v>242</v>
      </c>
      <c r="F404" s="224" t="s">
        <v>242</v>
      </c>
      <c r="G404" s="224" t="s">
        <v>242</v>
      </c>
      <c r="H404" s="227" t="s">
        <v>242</v>
      </c>
      <c r="I404" s="228" t="s">
        <v>242</v>
      </c>
      <c r="J404" s="228" t="s">
        <v>242</v>
      </c>
      <c r="K404" s="229"/>
      <c r="L404" s="229"/>
      <c r="M404" s="229"/>
      <c r="N404" s="229"/>
      <c r="O404" s="229"/>
      <c r="P404" s="230"/>
      <c r="Q404" s="231"/>
      <c r="R404" s="224" t="s">
        <v>242</v>
      </c>
      <c r="S404" s="232" t="str">
        <f t="shared" ca="1" si="35"/>
        <v/>
      </c>
      <c r="T404" s="232" t="str">
        <f ca="1">IF(B404="","",IF(ISERROR(MATCH($J404,[2]SorP!$B$1:$B$6230,0)),"",INDIRECT("'SorP'!$A$"&amp;MATCH($J404,[2]SorP!$B$1:$B$6230,0))))</f>
        <v/>
      </c>
      <c r="U404" s="184"/>
      <c r="V404" s="94" t="e">
        <f>IF(C404="",NA(),MATCH($B404&amp;$C404,'[2]Smelter Look-up'!$J:$J,0))</f>
        <v>#N/A</v>
      </c>
      <c r="X404" s="58">
        <f t="shared" si="34"/>
        <v>0</v>
      </c>
      <c r="AB404" s="95" t="str">
        <f t="shared" si="32"/>
        <v/>
      </c>
    </row>
    <row r="405" spans="1:28" s="58" customFormat="1" ht="20.25">
      <c r="A405" s="232"/>
      <c r="B405" s="224" t="s">
        <v>242</v>
      </c>
      <c r="C405" s="225" t="s">
        <v>242</v>
      </c>
      <c r="D405" s="226"/>
      <c r="E405" s="224" t="s">
        <v>242</v>
      </c>
      <c r="F405" s="224" t="s">
        <v>242</v>
      </c>
      <c r="G405" s="224" t="s">
        <v>242</v>
      </c>
      <c r="H405" s="227" t="s">
        <v>242</v>
      </c>
      <c r="I405" s="228" t="s">
        <v>242</v>
      </c>
      <c r="J405" s="228" t="s">
        <v>242</v>
      </c>
      <c r="K405" s="229"/>
      <c r="L405" s="229"/>
      <c r="M405" s="229"/>
      <c r="N405" s="229"/>
      <c r="O405" s="229"/>
      <c r="P405" s="230"/>
      <c r="Q405" s="231"/>
      <c r="R405" s="224" t="s">
        <v>242</v>
      </c>
      <c r="S405" s="232" t="str">
        <f t="shared" ca="1" si="35"/>
        <v/>
      </c>
      <c r="T405" s="232" t="str">
        <f ca="1">IF(B405="","",IF(ISERROR(MATCH($J405,[2]SorP!$B$1:$B$6230,0)),"",INDIRECT("'SorP'!$A$"&amp;MATCH($J405,[2]SorP!$B$1:$B$6230,0))))</f>
        <v/>
      </c>
      <c r="U405" s="184"/>
      <c r="V405" s="94" t="e">
        <f>IF(C405="",NA(),MATCH($B405&amp;$C405,'[2]Smelter Look-up'!$J:$J,0))</f>
        <v>#N/A</v>
      </c>
      <c r="X405" s="58">
        <f t="shared" si="34"/>
        <v>0</v>
      </c>
      <c r="AB405" s="95" t="str">
        <f t="shared" si="32"/>
        <v/>
      </c>
    </row>
    <row r="406" spans="1:28" s="58" customFormat="1" ht="20.25">
      <c r="A406" s="232"/>
      <c r="B406" s="224" t="s">
        <v>242</v>
      </c>
      <c r="C406" s="225" t="s">
        <v>242</v>
      </c>
      <c r="D406" s="226"/>
      <c r="E406" s="224" t="s">
        <v>242</v>
      </c>
      <c r="F406" s="224" t="s">
        <v>242</v>
      </c>
      <c r="G406" s="224" t="s">
        <v>242</v>
      </c>
      <c r="H406" s="227" t="s">
        <v>242</v>
      </c>
      <c r="I406" s="228" t="s">
        <v>242</v>
      </c>
      <c r="J406" s="228" t="s">
        <v>242</v>
      </c>
      <c r="K406" s="229"/>
      <c r="L406" s="229"/>
      <c r="M406" s="229"/>
      <c r="N406" s="229"/>
      <c r="O406" s="229"/>
      <c r="P406" s="230"/>
      <c r="Q406" s="231"/>
      <c r="R406" s="224" t="s">
        <v>242</v>
      </c>
      <c r="S406" s="232" t="str">
        <f t="shared" ca="1" si="35"/>
        <v/>
      </c>
      <c r="T406" s="232" t="str">
        <f ca="1">IF(B406="","",IF(ISERROR(MATCH($J406,[2]SorP!$B$1:$B$6230,0)),"",INDIRECT("'SorP'!$A$"&amp;MATCH($J406,[2]SorP!$B$1:$B$6230,0))))</f>
        <v/>
      </c>
      <c r="U406" s="184"/>
      <c r="V406" s="94" t="e">
        <f>IF(C406="",NA(),MATCH($B406&amp;$C406,'[2]Smelter Look-up'!$J:$J,0))</f>
        <v>#N/A</v>
      </c>
      <c r="X406" s="58">
        <f t="shared" si="34"/>
        <v>0</v>
      </c>
      <c r="AB406" s="95" t="str">
        <f t="shared" si="32"/>
        <v/>
      </c>
    </row>
    <row r="407" spans="1:28" s="58" customFormat="1" ht="20.25">
      <c r="A407" s="232"/>
      <c r="B407" s="224" t="s">
        <v>242</v>
      </c>
      <c r="C407" s="225" t="s">
        <v>242</v>
      </c>
      <c r="D407" s="226"/>
      <c r="E407" s="224" t="s">
        <v>242</v>
      </c>
      <c r="F407" s="224" t="s">
        <v>242</v>
      </c>
      <c r="G407" s="224" t="s">
        <v>242</v>
      </c>
      <c r="H407" s="227" t="s">
        <v>242</v>
      </c>
      <c r="I407" s="228" t="s">
        <v>242</v>
      </c>
      <c r="J407" s="228" t="s">
        <v>242</v>
      </c>
      <c r="K407" s="229"/>
      <c r="L407" s="229"/>
      <c r="M407" s="229"/>
      <c r="N407" s="229"/>
      <c r="O407" s="229"/>
      <c r="P407" s="230"/>
      <c r="Q407" s="231"/>
      <c r="R407" s="224" t="s">
        <v>242</v>
      </c>
      <c r="S407" s="232" t="str">
        <f t="shared" ca="1" si="35"/>
        <v/>
      </c>
      <c r="T407" s="232" t="str">
        <f ca="1">IF(B407="","",IF(ISERROR(MATCH($J407,[2]SorP!$B$1:$B$6230,0)),"",INDIRECT("'SorP'!$A$"&amp;MATCH($J407,[2]SorP!$B$1:$B$6230,0))))</f>
        <v/>
      </c>
      <c r="U407" s="184"/>
      <c r="V407" s="94" t="e">
        <f>IF(C407="",NA(),MATCH($B407&amp;$C407,'[2]Smelter Look-up'!$J:$J,0))</f>
        <v>#N/A</v>
      </c>
      <c r="X407" s="58">
        <f t="shared" si="34"/>
        <v>0</v>
      </c>
      <c r="AB407" s="95" t="str">
        <f t="shared" si="32"/>
        <v/>
      </c>
    </row>
    <row r="408" spans="1:28" s="58" customFormat="1" ht="20.25">
      <c r="A408" s="232"/>
      <c r="B408" s="224" t="s">
        <v>242</v>
      </c>
      <c r="C408" s="225" t="s">
        <v>242</v>
      </c>
      <c r="D408" s="226"/>
      <c r="E408" s="224" t="s">
        <v>242</v>
      </c>
      <c r="F408" s="224" t="s">
        <v>242</v>
      </c>
      <c r="G408" s="224" t="s">
        <v>242</v>
      </c>
      <c r="H408" s="227" t="s">
        <v>242</v>
      </c>
      <c r="I408" s="228" t="s">
        <v>242</v>
      </c>
      <c r="J408" s="228" t="s">
        <v>242</v>
      </c>
      <c r="K408" s="229"/>
      <c r="L408" s="229"/>
      <c r="M408" s="229"/>
      <c r="N408" s="229"/>
      <c r="O408" s="229"/>
      <c r="P408" s="230"/>
      <c r="Q408" s="231"/>
      <c r="R408" s="224" t="s">
        <v>242</v>
      </c>
      <c r="S408" s="232" t="str">
        <f t="shared" ca="1" si="35"/>
        <v/>
      </c>
      <c r="T408" s="232" t="str">
        <f ca="1">IF(B408="","",IF(ISERROR(MATCH($J408,[2]SorP!$B$1:$B$6230,0)),"",INDIRECT("'SorP'!$A$"&amp;MATCH($J408,[2]SorP!$B$1:$B$6230,0))))</f>
        <v/>
      </c>
      <c r="U408" s="184"/>
      <c r="V408" s="94" t="e">
        <f>IF(C408="",NA(),MATCH($B408&amp;$C408,'[2]Smelter Look-up'!$J:$J,0))</f>
        <v>#N/A</v>
      </c>
      <c r="X408" s="58">
        <f t="shared" si="34"/>
        <v>0</v>
      </c>
      <c r="AB408" s="95" t="str">
        <f t="shared" si="32"/>
        <v/>
      </c>
    </row>
    <row r="409" spans="1:28" s="58" customFormat="1" ht="20.25">
      <c r="A409" s="232"/>
      <c r="B409" s="224" t="s">
        <v>242</v>
      </c>
      <c r="C409" s="225" t="s">
        <v>242</v>
      </c>
      <c r="D409" s="226"/>
      <c r="E409" s="224" t="s">
        <v>242</v>
      </c>
      <c r="F409" s="224" t="s">
        <v>242</v>
      </c>
      <c r="G409" s="224" t="s">
        <v>242</v>
      </c>
      <c r="H409" s="227" t="s">
        <v>242</v>
      </c>
      <c r="I409" s="228" t="s">
        <v>242</v>
      </c>
      <c r="J409" s="228" t="s">
        <v>242</v>
      </c>
      <c r="K409" s="229"/>
      <c r="L409" s="229"/>
      <c r="M409" s="229"/>
      <c r="N409" s="229"/>
      <c r="O409" s="229"/>
      <c r="P409" s="230"/>
      <c r="Q409" s="231"/>
      <c r="R409" s="224" t="s">
        <v>242</v>
      </c>
      <c r="S409" s="232" t="str">
        <f t="shared" ca="1" si="35"/>
        <v/>
      </c>
      <c r="T409" s="232" t="str">
        <f ca="1">IF(B409="","",IF(ISERROR(MATCH($J409,[2]SorP!$B$1:$B$6230,0)),"",INDIRECT("'SorP'!$A$"&amp;MATCH($J409,[2]SorP!$B$1:$B$6230,0))))</f>
        <v/>
      </c>
      <c r="U409" s="184"/>
      <c r="V409" s="94" t="e">
        <f>IF(C409="",NA(),MATCH($B409&amp;$C409,'[2]Smelter Look-up'!$J:$J,0))</f>
        <v>#N/A</v>
      </c>
      <c r="X409" s="58">
        <f t="shared" si="34"/>
        <v>0</v>
      </c>
      <c r="AB409" s="95" t="str">
        <f t="shared" si="32"/>
        <v/>
      </c>
    </row>
    <row r="410" spans="1:28" s="58" customFormat="1" ht="20.25">
      <c r="A410" s="232"/>
      <c r="B410" s="224" t="s">
        <v>242</v>
      </c>
      <c r="C410" s="225" t="s">
        <v>242</v>
      </c>
      <c r="D410" s="226"/>
      <c r="E410" s="224" t="s">
        <v>242</v>
      </c>
      <c r="F410" s="224" t="s">
        <v>242</v>
      </c>
      <c r="G410" s="224" t="s">
        <v>242</v>
      </c>
      <c r="H410" s="227" t="s">
        <v>242</v>
      </c>
      <c r="I410" s="228" t="s">
        <v>242</v>
      </c>
      <c r="J410" s="228" t="s">
        <v>242</v>
      </c>
      <c r="K410" s="229"/>
      <c r="L410" s="229"/>
      <c r="M410" s="229"/>
      <c r="N410" s="229"/>
      <c r="O410" s="229"/>
      <c r="P410" s="230"/>
      <c r="Q410" s="231"/>
      <c r="R410" s="224" t="s">
        <v>242</v>
      </c>
      <c r="S410" s="232" t="str">
        <f t="shared" ca="1" si="35"/>
        <v/>
      </c>
      <c r="T410" s="232" t="str">
        <f ca="1">IF(B410="","",IF(ISERROR(MATCH($J410,[2]SorP!$B$1:$B$6230,0)),"",INDIRECT("'SorP'!$A$"&amp;MATCH($J410,[2]SorP!$B$1:$B$6230,0))))</f>
        <v/>
      </c>
      <c r="U410" s="184"/>
      <c r="V410" s="94" t="e">
        <f>IF(C410="",NA(),MATCH($B410&amp;$C410,'[2]Smelter Look-up'!$J:$J,0))</f>
        <v>#N/A</v>
      </c>
      <c r="X410" s="58">
        <f t="shared" si="34"/>
        <v>0</v>
      </c>
      <c r="AB410" s="95" t="str">
        <f t="shared" si="32"/>
        <v/>
      </c>
    </row>
    <row r="411" spans="1:28" s="58" customFormat="1" ht="20.25">
      <c r="A411" s="232"/>
      <c r="B411" s="224" t="s">
        <v>242</v>
      </c>
      <c r="C411" s="225" t="s">
        <v>242</v>
      </c>
      <c r="D411" s="226"/>
      <c r="E411" s="224" t="s">
        <v>242</v>
      </c>
      <c r="F411" s="224" t="s">
        <v>242</v>
      </c>
      <c r="G411" s="224" t="s">
        <v>242</v>
      </c>
      <c r="H411" s="227" t="s">
        <v>242</v>
      </c>
      <c r="I411" s="228" t="s">
        <v>242</v>
      </c>
      <c r="J411" s="228" t="s">
        <v>242</v>
      </c>
      <c r="K411" s="229"/>
      <c r="L411" s="229"/>
      <c r="M411" s="229"/>
      <c r="N411" s="229"/>
      <c r="O411" s="229"/>
      <c r="P411" s="230"/>
      <c r="Q411" s="231"/>
      <c r="R411" s="224" t="s">
        <v>242</v>
      </c>
      <c r="S411" s="232" t="str">
        <f t="shared" ca="1" si="35"/>
        <v/>
      </c>
      <c r="T411" s="232" t="str">
        <f ca="1">IF(B411="","",IF(ISERROR(MATCH($J411,[2]SorP!$B$1:$B$6230,0)),"",INDIRECT("'SorP'!$A$"&amp;MATCH($J411,[2]SorP!$B$1:$B$6230,0))))</f>
        <v/>
      </c>
      <c r="U411" s="184"/>
      <c r="V411" s="94" t="e">
        <f>IF(C411="",NA(),MATCH($B411&amp;$C411,'[2]Smelter Look-up'!$J:$J,0))</f>
        <v>#N/A</v>
      </c>
      <c r="X411" s="58">
        <f t="shared" si="34"/>
        <v>0</v>
      </c>
      <c r="AB411" s="95" t="str">
        <f t="shared" si="32"/>
        <v/>
      </c>
    </row>
    <row r="412" spans="1:28" s="58" customFormat="1" ht="20.25">
      <c r="A412" s="232"/>
      <c r="B412" s="224" t="s">
        <v>242</v>
      </c>
      <c r="C412" s="225" t="s">
        <v>242</v>
      </c>
      <c r="D412" s="226"/>
      <c r="E412" s="224" t="s">
        <v>242</v>
      </c>
      <c r="F412" s="224" t="s">
        <v>242</v>
      </c>
      <c r="G412" s="224" t="s">
        <v>242</v>
      </c>
      <c r="H412" s="227" t="s">
        <v>242</v>
      </c>
      <c r="I412" s="228" t="s">
        <v>242</v>
      </c>
      <c r="J412" s="228" t="s">
        <v>242</v>
      </c>
      <c r="K412" s="229"/>
      <c r="L412" s="229"/>
      <c r="M412" s="229"/>
      <c r="N412" s="229"/>
      <c r="O412" s="229"/>
      <c r="P412" s="230"/>
      <c r="Q412" s="231"/>
      <c r="R412" s="224" t="s">
        <v>242</v>
      </c>
      <c r="S412" s="232" t="str">
        <f t="shared" ca="1" si="35"/>
        <v/>
      </c>
      <c r="T412" s="232" t="str">
        <f ca="1">IF(B412="","",IF(ISERROR(MATCH($J412,[2]SorP!$B$1:$B$6230,0)),"",INDIRECT("'SorP'!$A$"&amp;MATCH($J412,[2]SorP!$B$1:$B$6230,0))))</f>
        <v/>
      </c>
      <c r="U412" s="184"/>
      <c r="V412" s="94" t="e">
        <f>IF(C412="",NA(),MATCH($B412&amp;$C412,'[2]Smelter Look-up'!$J:$J,0))</f>
        <v>#N/A</v>
      </c>
      <c r="X412" s="58">
        <f t="shared" si="34"/>
        <v>0</v>
      </c>
      <c r="AB412" s="95" t="str">
        <f t="shared" si="32"/>
        <v/>
      </c>
    </row>
    <row r="413" spans="1:28" s="58" customFormat="1" ht="20.25">
      <c r="A413" s="232"/>
      <c r="B413" s="224" t="s">
        <v>242</v>
      </c>
      <c r="C413" s="225" t="s">
        <v>242</v>
      </c>
      <c r="D413" s="226"/>
      <c r="E413" s="224" t="s">
        <v>242</v>
      </c>
      <c r="F413" s="224" t="s">
        <v>242</v>
      </c>
      <c r="G413" s="224" t="s">
        <v>242</v>
      </c>
      <c r="H413" s="227" t="s">
        <v>242</v>
      </c>
      <c r="I413" s="228" t="s">
        <v>242</v>
      </c>
      <c r="J413" s="228" t="s">
        <v>242</v>
      </c>
      <c r="K413" s="229"/>
      <c r="L413" s="229"/>
      <c r="M413" s="229"/>
      <c r="N413" s="229"/>
      <c r="O413" s="229"/>
      <c r="P413" s="230"/>
      <c r="Q413" s="231"/>
      <c r="R413" s="224" t="s">
        <v>242</v>
      </c>
      <c r="S413" s="232" t="str">
        <f t="shared" ca="1" si="35"/>
        <v/>
      </c>
      <c r="T413" s="232" t="str">
        <f ca="1">IF(B413="","",IF(ISERROR(MATCH($J413,[2]SorP!$B$1:$B$6230,0)),"",INDIRECT("'SorP'!$A$"&amp;MATCH($J413,[2]SorP!$B$1:$B$6230,0))))</f>
        <v/>
      </c>
      <c r="U413" s="184"/>
      <c r="V413" s="94" t="e">
        <f>IF(C413="",NA(),MATCH($B413&amp;$C413,'[2]Smelter Look-up'!$J:$J,0))</f>
        <v>#N/A</v>
      </c>
      <c r="X413" s="58">
        <f t="shared" si="34"/>
        <v>0</v>
      </c>
      <c r="AB413" s="95" t="str">
        <f t="shared" si="32"/>
        <v/>
      </c>
    </row>
    <row r="414" spans="1:28" s="58" customFormat="1" ht="20.25">
      <c r="A414" s="232"/>
      <c r="B414" s="224" t="s">
        <v>242</v>
      </c>
      <c r="C414" s="225" t="s">
        <v>242</v>
      </c>
      <c r="D414" s="226"/>
      <c r="E414" s="224" t="s">
        <v>242</v>
      </c>
      <c r="F414" s="224" t="s">
        <v>242</v>
      </c>
      <c r="G414" s="224" t="s">
        <v>242</v>
      </c>
      <c r="H414" s="227" t="s">
        <v>242</v>
      </c>
      <c r="I414" s="228" t="s">
        <v>242</v>
      </c>
      <c r="J414" s="228" t="s">
        <v>242</v>
      </c>
      <c r="K414" s="229"/>
      <c r="L414" s="229"/>
      <c r="M414" s="229"/>
      <c r="N414" s="229"/>
      <c r="O414" s="229"/>
      <c r="P414" s="230"/>
      <c r="Q414" s="231"/>
      <c r="R414" s="224" t="s">
        <v>242</v>
      </c>
      <c r="S414" s="232" t="str">
        <f t="shared" ca="1" si="35"/>
        <v/>
      </c>
      <c r="T414" s="232" t="str">
        <f ca="1">IF(B414="","",IF(ISERROR(MATCH($J414,[2]SorP!$B$1:$B$6230,0)),"",INDIRECT("'SorP'!$A$"&amp;MATCH($J414,[2]SorP!$B$1:$B$6230,0))))</f>
        <v/>
      </c>
      <c r="U414" s="184"/>
      <c r="V414" s="94" t="e">
        <f>IF(C414="",NA(),MATCH($B414&amp;$C414,'[2]Smelter Look-up'!$J:$J,0))</f>
        <v>#N/A</v>
      </c>
      <c r="X414" s="58">
        <f t="shared" si="34"/>
        <v>0</v>
      </c>
      <c r="AB414" s="95" t="str">
        <f t="shared" si="32"/>
        <v/>
      </c>
    </row>
    <row r="415" spans="1:28" s="58" customFormat="1" ht="20.25">
      <c r="A415" s="232"/>
      <c r="B415" s="224" t="s">
        <v>242</v>
      </c>
      <c r="C415" s="225" t="s">
        <v>242</v>
      </c>
      <c r="D415" s="226"/>
      <c r="E415" s="224" t="s">
        <v>242</v>
      </c>
      <c r="F415" s="224" t="s">
        <v>242</v>
      </c>
      <c r="G415" s="224" t="s">
        <v>242</v>
      </c>
      <c r="H415" s="227" t="s">
        <v>242</v>
      </c>
      <c r="I415" s="228" t="s">
        <v>242</v>
      </c>
      <c r="J415" s="228" t="s">
        <v>242</v>
      </c>
      <c r="K415" s="229"/>
      <c r="L415" s="229"/>
      <c r="M415" s="229"/>
      <c r="N415" s="229"/>
      <c r="O415" s="229"/>
      <c r="P415" s="230"/>
      <c r="Q415" s="231"/>
      <c r="R415" s="224" t="s">
        <v>242</v>
      </c>
      <c r="S415" s="232" t="str">
        <f t="shared" ca="1" si="35"/>
        <v/>
      </c>
      <c r="T415" s="232" t="str">
        <f ca="1">IF(B415="","",IF(ISERROR(MATCH($J415,[2]SorP!$B$1:$B$6230,0)),"",INDIRECT("'SorP'!$A$"&amp;MATCH($J415,[2]SorP!$B$1:$B$6230,0))))</f>
        <v/>
      </c>
      <c r="U415" s="184"/>
      <c r="V415" s="94" t="e">
        <f>IF(C415="",NA(),MATCH($B415&amp;$C415,'[2]Smelter Look-up'!$J:$J,0))</f>
        <v>#N/A</v>
      </c>
      <c r="X415" s="58">
        <f t="shared" si="34"/>
        <v>0</v>
      </c>
      <c r="AB415" s="95" t="str">
        <f t="shared" si="32"/>
        <v/>
      </c>
    </row>
    <row r="416" spans="1:28" s="58" customFormat="1" ht="20.25">
      <c r="A416" s="232"/>
      <c r="B416" s="224" t="s">
        <v>242</v>
      </c>
      <c r="C416" s="225" t="s">
        <v>242</v>
      </c>
      <c r="D416" s="226"/>
      <c r="E416" s="224" t="s">
        <v>242</v>
      </c>
      <c r="F416" s="224" t="s">
        <v>242</v>
      </c>
      <c r="G416" s="224" t="s">
        <v>242</v>
      </c>
      <c r="H416" s="227" t="s">
        <v>242</v>
      </c>
      <c r="I416" s="228" t="s">
        <v>242</v>
      </c>
      <c r="J416" s="228" t="s">
        <v>242</v>
      </c>
      <c r="K416" s="229"/>
      <c r="L416" s="229"/>
      <c r="M416" s="229"/>
      <c r="N416" s="229"/>
      <c r="O416" s="229"/>
      <c r="P416" s="230"/>
      <c r="Q416" s="231"/>
      <c r="R416" s="224" t="s">
        <v>242</v>
      </c>
      <c r="S416" s="232" t="str">
        <f t="shared" ca="1" si="35"/>
        <v/>
      </c>
      <c r="T416" s="232" t="str">
        <f ca="1">IF(B416="","",IF(ISERROR(MATCH($J416,[2]SorP!$B$1:$B$6230,0)),"",INDIRECT("'SorP'!$A$"&amp;MATCH($J416,[2]SorP!$B$1:$B$6230,0))))</f>
        <v/>
      </c>
      <c r="U416" s="184"/>
      <c r="V416" s="94" t="e">
        <f>IF(C416="",NA(),MATCH($B416&amp;$C416,'[2]Smelter Look-up'!$J:$J,0))</f>
        <v>#N/A</v>
      </c>
      <c r="X416" s="58">
        <f t="shared" si="34"/>
        <v>0</v>
      </c>
      <c r="AB416" s="95" t="str">
        <f t="shared" si="32"/>
        <v/>
      </c>
    </row>
    <row r="417" spans="1:28" s="58" customFormat="1" ht="20.25">
      <c r="A417" s="232"/>
      <c r="B417" s="224" t="s">
        <v>242</v>
      </c>
      <c r="C417" s="225" t="s">
        <v>242</v>
      </c>
      <c r="D417" s="226"/>
      <c r="E417" s="224" t="s">
        <v>242</v>
      </c>
      <c r="F417" s="224" t="s">
        <v>242</v>
      </c>
      <c r="G417" s="224" t="s">
        <v>242</v>
      </c>
      <c r="H417" s="227" t="s">
        <v>242</v>
      </c>
      <c r="I417" s="228" t="s">
        <v>242</v>
      </c>
      <c r="J417" s="228" t="s">
        <v>242</v>
      </c>
      <c r="K417" s="229"/>
      <c r="L417" s="229"/>
      <c r="M417" s="229"/>
      <c r="N417" s="229"/>
      <c r="O417" s="229"/>
      <c r="P417" s="230"/>
      <c r="Q417" s="231"/>
      <c r="R417" s="224" t="s">
        <v>242</v>
      </c>
      <c r="S417" s="232" t="str">
        <f t="shared" ca="1" si="35"/>
        <v/>
      </c>
      <c r="T417" s="232" t="str">
        <f ca="1">IF(B417="","",IF(ISERROR(MATCH($J417,[2]SorP!$B$1:$B$6230,0)),"",INDIRECT("'SorP'!$A$"&amp;MATCH($J417,[2]SorP!$B$1:$B$6230,0))))</f>
        <v/>
      </c>
      <c r="U417" s="184"/>
      <c r="V417" s="94" t="e">
        <f>IF(C417="",NA(),MATCH($B417&amp;$C417,'[2]Smelter Look-up'!$J:$J,0))</f>
        <v>#N/A</v>
      </c>
      <c r="X417" s="58">
        <f t="shared" si="34"/>
        <v>0</v>
      </c>
      <c r="AB417" s="95" t="str">
        <f t="shared" si="32"/>
        <v/>
      </c>
    </row>
    <row r="418" spans="1:28" s="58" customFormat="1" ht="20.25">
      <c r="A418" s="232"/>
      <c r="B418" s="224" t="s">
        <v>242</v>
      </c>
      <c r="C418" s="225" t="s">
        <v>242</v>
      </c>
      <c r="D418" s="226"/>
      <c r="E418" s="224" t="s">
        <v>242</v>
      </c>
      <c r="F418" s="224" t="s">
        <v>242</v>
      </c>
      <c r="G418" s="224" t="s">
        <v>242</v>
      </c>
      <c r="H418" s="227" t="s">
        <v>242</v>
      </c>
      <c r="I418" s="228" t="s">
        <v>242</v>
      </c>
      <c r="J418" s="228" t="s">
        <v>242</v>
      </c>
      <c r="K418" s="229"/>
      <c r="L418" s="229"/>
      <c r="M418" s="229"/>
      <c r="N418" s="229"/>
      <c r="O418" s="229"/>
      <c r="P418" s="230"/>
      <c r="Q418" s="231"/>
      <c r="R418" s="224" t="s">
        <v>242</v>
      </c>
      <c r="S418" s="232" t="str">
        <f t="shared" ca="1" si="35"/>
        <v/>
      </c>
      <c r="T418" s="232" t="str">
        <f ca="1">IF(B418="","",IF(ISERROR(MATCH($J418,[2]SorP!$B$1:$B$6230,0)),"",INDIRECT("'SorP'!$A$"&amp;MATCH($J418,[2]SorP!$B$1:$B$6230,0))))</f>
        <v/>
      </c>
      <c r="U418" s="184"/>
      <c r="V418" s="94" t="e">
        <f>IF(C418="",NA(),MATCH($B418&amp;$C418,'[2]Smelter Look-up'!$J:$J,0))</f>
        <v>#N/A</v>
      </c>
      <c r="X418" s="58">
        <f t="shared" si="34"/>
        <v>0</v>
      </c>
      <c r="AB418" s="95" t="str">
        <f t="shared" si="32"/>
        <v/>
      </c>
    </row>
    <row r="419" spans="1:28" s="58" customFormat="1" ht="20.25">
      <c r="A419" s="232"/>
      <c r="B419" s="224" t="s">
        <v>242</v>
      </c>
      <c r="C419" s="225" t="s">
        <v>242</v>
      </c>
      <c r="D419" s="226"/>
      <c r="E419" s="224" t="s">
        <v>242</v>
      </c>
      <c r="F419" s="224" t="s">
        <v>242</v>
      </c>
      <c r="G419" s="224" t="s">
        <v>242</v>
      </c>
      <c r="H419" s="227" t="s">
        <v>242</v>
      </c>
      <c r="I419" s="228" t="s">
        <v>242</v>
      </c>
      <c r="J419" s="228" t="s">
        <v>242</v>
      </c>
      <c r="K419" s="229"/>
      <c r="L419" s="229"/>
      <c r="M419" s="229"/>
      <c r="N419" s="229"/>
      <c r="O419" s="229"/>
      <c r="P419" s="230"/>
      <c r="Q419" s="231"/>
      <c r="R419" s="224" t="s">
        <v>242</v>
      </c>
      <c r="S419" s="232" t="str">
        <f t="shared" ca="1" si="35"/>
        <v/>
      </c>
      <c r="T419" s="232" t="str">
        <f ca="1">IF(B419="","",IF(ISERROR(MATCH($J419,[2]SorP!$B$1:$B$6230,0)),"",INDIRECT("'SorP'!$A$"&amp;MATCH($J419,[2]SorP!$B$1:$B$6230,0))))</f>
        <v/>
      </c>
      <c r="U419" s="184"/>
      <c r="V419" s="94" t="e">
        <f>IF(C419="",NA(),MATCH($B419&amp;$C419,'[2]Smelter Look-up'!$J:$J,0))</f>
        <v>#N/A</v>
      </c>
      <c r="X419" s="58">
        <f t="shared" si="34"/>
        <v>0</v>
      </c>
      <c r="AB419" s="95" t="str">
        <f t="shared" si="32"/>
        <v/>
      </c>
    </row>
    <row r="420" spans="1:28" s="58" customFormat="1" ht="20.25">
      <c r="A420" s="232"/>
      <c r="B420" s="224" t="s">
        <v>242</v>
      </c>
      <c r="C420" s="225" t="s">
        <v>242</v>
      </c>
      <c r="D420" s="226"/>
      <c r="E420" s="224" t="s">
        <v>242</v>
      </c>
      <c r="F420" s="224" t="s">
        <v>242</v>
      </c>
      <c r="G420" s="224" t="s">
        <v>242</v>
      </c>
      <c r="H420" s="227" t="s">
        <v>242</v>
      </c>
      <c r="I420" s="228" t="s">
        <v>242</v>
      </c>
      <c r="J420" s="228" t="s">
        <v>242</v>
      </c>
      <c r="K420" s="229"/>
      <c r="L420" s="229"/>
      <c r="M420" s="229"/>
      <c r="N420" s="229"/>
      <c r="O420" s="229"/>
      <c r="P420" s="230"/>
      <c r="Q420" s="231"/>
      <c r="R420" s="224" t="s">
        <v>242</v>
      </c>
      <c r="S420" s="232" t="str">
        <f t="shared" ca="1" si="35"/>
        <v/>
      </c>
      <c r="T420" s="232" t="str">
        <f ca="1">IF(B420="","",IF(ISERROR(MATCH($J420,[2]SorP!$B$1:$B$6230,0)),"",INDIRECT("'SorP'!$A$"&amp;MATCH($J420,[2]SorP!$B$1:$B$6230,0))))</f>
        <v/>
      </c>
      <c r="U420" s="184"/>
      <c r="V420" s="94" t="e">
        <f>IF(C420="",NA(),MATCH($B420&amp;$C420,'[2]Smelter Look-up'!$J:$J,0))</f>
        <v>#N/A</v>
      </c>
      <c r="X420" s="58">
        <f t="shared" si="34"/>
        <v>0</v>
      </c>
      <c r="AB420" s="95" t="str">
        <f t="shared" si="32"/>
        <v/>
      </c>
    </row>
    <row r="421" spans="1:28" s="58" customFormat="1" ht="20.25">
      <c r="A421" s="232"/>
      <c r="B421" s="224" t="s">
        <v>242</v>
      </c>
      <c r="C421" s="225" t="s">
        <v>242</v>
      </c>
      <c r="D421" s="226"/>
      <c r="E421" s="224" t="s">
        <v>242</v>
      </c>
      <c r="F421" s="224" t="s">
        <v>242</v>
      </c>
      <c r="G421" s="224" t="s">
        <v>242</v>
      </c>
      <c r="H421" s="227" t="s">
        <v>242</v>
      </c>
      <c r="I421" s="228" t="s">
        <v>242</v>
      </c>
      <c r="J421" s="228" t="s">
        <v>242</v>
      </c>
      <c r="K421" s="229"/>
      <c r="L421" s="229"/>
      <c r="M421" s="229"/>
      <c r="N421" s="229"/>
      <c r="O421" s="229"/>
      <c r="P421" s="230"/>
      <c r="Q421" s="231"/>
      <c r="R421" s="224" t="s">
        <v>242</v>
      </c>
      <c r="S421" s="232" t="str">
        <f t="shared" ca="1" si="35"/>
        <v/>
      </c>
      <c r="T421" s="232" t="str">
        <f ca="1">IF(B421="","",IF(ISERROR(MATCH($J421,[2]SorP!$B$1:$B$6230,0)),"",INDIRECT("'SorP'!$A$"&amp;MATCH($J421,[2]SorP!$B$1:$B$6230,0))))</f>
        <v/>
      </c>
      <c r="U421" s="184"/>
      <c r="V421" s="94" t="e">
        <f>IF(C421="",NA(),MATCH($B421&amp;$C421,'[2]Smelter Look-up'!$J:$J,0))</f>
        <v>#N/A</v>
      </c>
      <c r="X421" s="58">
        <f t="shared" si="34"/>
        <v>0</v>
      </c>
      <c r="AB421" s="95" t="str">
        <f t="shared" si="32"/>
        <v/>
      </c>
    </row>
    <row r="422" spans="1:28" s="58" customFormat="1" ht="20.25">
      <c r="A422" s="232"/>
      <c r="B422" s="224" t="s">
        <v>242</v>
      </c>
      <c r="C422" s="225" t="s">
        <v>242</v>
      </c>
      <c r="D422" s="226"/>
      <c r="E422" s="224" t="s">
        <v>242</v>
      </c>
      <c r="F422" s="224" t="s">
        <v>242</v>
      </c>
      <c r="G422" s="224" t="s">
        <v>242</v>
      </c>
      <c r="H422" s="227" t="s">
        <v>242</v>
      </c>
      <c r="I422" s="228" t="s">
        <v>242</v>
      </c>
      <c r="J422" s="228" t="s">
        <v>242</v>
      </c>
      <c r="K422" s="229"/>
      <c r="L422" s="229"/>
      <c r="M422" s="229"/>
      <c r="N422" s="229"/>
      <c r="O422" s="229"/>
      <c r="P422" s="230"/>
      <c r="Q422" s="231"/>
      <c r="R422" s="224" t="s">
        <v>242</v>
      </c>
      <c r="S422" s="232" t="str">
        <f t="shared" ref="S422:S452" ca="1" si="36">IF(B422="","",IF(ISERROR(MATCH($E422,CL,0)),"Unknown",INDIRECT("'C'!$A$"&amp;MATCH($E422,CL,0)+1)))</f>
        <v/>
      </c>
      <c r="T422" s="232" t="str">
        <f ca="1">IF(B422="","",IF(ISERROR(MATCH($J422,[2]SorP!$B$1:$B$6230,0)),"",INDIRECT("'SorP'!$A$"&amp;MATCH($J422,[2]SorP!$B$1:$B$6230,0))))</f>
        <v/>
      </c>
      <c r="U422" s="184"/>
      <c r="V422" s="94" t="e">
        <f>IF(C422="",NA(),MATCH($B422&amp;$C422,'[2]Smelter Look-up'!$J:$J,0))</f>
        <v>#N/A</v>
      </c>
      <c r="X422" s="58">
        <f t="shared" si="34"/>
        <v>0</v>
      </c>
      <c r="AB422" s="95" t="str">
        <f t="shared" si="32"/>
        <v/>
      </c>
    </row>
    <row r="423" spans="1:28" s="58" customFormat="1" ht="20.25">
      <c r="A423" s="232"/>
      <c r="B423" s="224" t="s">
        <v>242</v>
      </c>
      <c r="C423" s="225" t="s">
        <v>242</v>
      </c>
      <c r="D423" s="226"/>
      <c r="E423" s="224" t="s">
        <v>242</v>
      </c>
      <c r="F423" s="224" t="s">
        <v>242</v>
      </c>
      <c r="G423" s="224" t="s">
        <v>242</v>
      </c>
      <c r="H423" s="227" t="s">
        <v>242</v>
      </c>
      <c r="I423" s="228" t="s">
        <v>242</v>
      </c>
      <c r="J423" s="228" t="s">
        <v>242</v>
      </c>
      <c r="K423" s="229"/>
      <c r="L423" s="229"/>
      <c r="M423" s="229"/>
      <c r="N423" s="229"/>
      <c r="O423" s="229"/>
      <c r="P423" s="230"/>
      <c r="Q423" s="231"/>
      <c r="R423" s="224" t="s">
        <v>242</v>
      </c>
      <c r="S423" s="232" t="str">
        <f t="shared" ca="1" si="36"/>
        <v/>
      </c>
      <c r="T423" s="232" t="str">
        <f ca="1">IF(B423="","",IF(ISERROR(MATCH($J423,[2]SorP!$B$1:$B$6230,0)),"",INDIRECT("'SorP'!$A$"&amp;MATCH($J423,[2]SorP!$B$1:$B$6230,0))))</f>
        <v/>
      </c>
      <c r="U423" s="184"/>
      <c r="V423" s="94" t="e">
        <f>IF(C423="",NA(),MATCH($B423&amp;$C423,'[2]Smelter Look-up'!$J:$J,0))</f>
        <v>#N/A</v>
      </c>
      <c r="X423" s="58">
        <f t="shared" si="34"/>
        <v>0</v>
      </c>
      <c r="AB423" s="95" t="str">
        <f t="shared" si="32"/>
        <v/>
      </c>
    </row>
    <row r="424" spans="1:28" s="58" customFormat="1" ht="20.25">
      <c r="A424" s="232"/>
      <c r="B424" s="224" t="s">
        <v>242</v>
      </c>
      <c r="C424" s="225" t="s">
        <v>242</v>
      </c>
      <c r="D424" s="226"/>
      <c r="E424" s="224" t="s">
        <v>242</v>
      </c>
      <c r="F424" s="224" t="s">
        <v>242</v>
      </c>
      <c r="G424" s="224" t="s">
        <v>242</v>
      </c>
      <c r="H424" s="227" t="s">
        <v>242</v>
      </c>
      <c r="I424" s="228" t="s">
        <v>242</v>
      </c>
      <c r="J424" s="228" t="s">
        <v>242</v>
      </c>
      <c r="K424" s="229"/>
      <c r="L424" s="229"/>
      <c r="M424" s="229"/>
      <c r="N424" s="229"/>
      <c r="O424" s="229"/>
      <c r="P424" s="230"/>
      <c r="Q424" s="231"/>
      <c r="R424" s="224" t="s">
        <v>242</v>
      </c>
      <c r="S424" s="232" t="str">
        <f t="shared" ca="1" si="36"/>
        <v/>
      </c>
      <c r="T424" s="232" t="str">
        <f ca="1">IF(B424="","",IF(ISERROR(MATCH($J424,[2]SorP!$B$1:$B$6230,0)),"",INDIRECT("'SorP'!$A$"&amp;MATCH($J424,[2]SorP!$B$1:$B$6230,0))))</f>
        <v/>
      </c>
      <c r="U424" s="184"/>
      <c r="V424" s="94" t="e">
        <f>IF(C424="",NA(),MATCH($B424&amp;$C424,'[2]Smelter Look-up'!$J:$J,0))</f>
        <v>#N/A</v>
      </c>
      <c r="X424" s="58">
        <f t="shared" si="34"/>
        <v>0</v>
      </c>
      <c r="AB424" s="95" t="str">
        <f t="shared" si="32"/>
        <v/>
      </c>
    </row>
    <row r="425" spans="1:28" s="58" customFormat="1" ht="20.25">
      <c r="A425" s="232"/>
      <c r="B425" s="224" t="s">
        <v>242</v>
      </c>
      <c r="C425" s="225" t="s">
        <v>242</v>
      </c>
      <c r="D425" s="226"/>
      <c r="E425" s="224" t="s">
        <v>242</v>
      </c>
      <c r="F425" s="224" t="s">
        <v>242</v>
      </c>
      <c r="G425" s="224" t="s">
        <v>242</v>
      </c>
      <c r="H425" s="227" t="s">
        <v>242</v>
      </c>
      <c r="I425" s="228" t="s">
        <v>242</v>
      </c>
      <c r="J425" s="228" t="s">
        <v>242</v>
      </c>
      <c r="K425" s="229"/>
      <c r="L425" s="229"/>
      <c r="M425" s="229"/>
      <c r="N425" s="229"/>
      <c r="O425" s="229"/>
      <c r="P425" s="230"/>
      <c r="Q425" s="231"/>
      <c r="R425" s="224" t="s">
        <v>242</v>
      </c>
      <c r="S425" s="232" t="str">
        <f t="shared" ca="1" si="36"/>
        <v/>
      </c>
      <c r="T425" s="232" t="str">
        <f ca="1">IF(B425="","",IF(ISERROR(MATCH($J425,[2]SorP!$B$1:$B$6230,0)),"",INDIRECT("'SorP'!$A$"&amp;MATCH($J425,[2]SorP!$B$1:$B$6230,0))))</f>
        <v/>
      </c>
      <c r="U425" s="184"/>
      <c r="V425" s="94" t="e">
        <f>IF(C425="",NA(),MATCH($B425&amp;$C425,'[2]Smelter Look-up'!$J:$J,0))</f>
        <v>#N/A</v>
      </c>
      <c r="X425" s="58">
        <f t="shared" si="34"/>
        <v>0</v>
      </c>
      <c r="AB425" s="95" t="str">
        <f t="shared" si="32"/>
        <v/>
      </c>
    </row>
    <row r="426" spans="1:28" s="58" customFormat="1" ht="20.25">
      <c r="A426" s="232"/>
      <c r="B426" s="224" t="s">
        <v>242</v>
      </c>
      <c r="C426" s="225" t="s">
        <v>242</v>
      </c>
      <c r="D426" s="226"/>
      <c r="E426" s="224" t="s">
        <v>242</v>
      </c>
      <c r="F426" s="224" t="s">
        <v>242</v>
      </c>
      <c r="G426" s="224" t="s">
        <v>242</v>
      </c>
      <c r="H426" s="227" t="s">
        <v>242</v>
      </c>
      <c r="I426" s="228" t="s">
        <v>242</v>
      </c>
      <c r="J426" s="228" t="s">
        <v>242</v>
      </c>
      <c r="K426" s="229"/>
      <c r="L426" s="229"/>
      <c r="M426" s="229"/>
      <c r="N426" s="229"/>
      <c r="O426" s="229"/>
      <c r="P426" s="230"/>
      <c r="Q426" s="231"/>
      <c r="R426" s="224" t="s">
        <v>242</v>
      </c>
      <c r="S426" s="232" t="str">
        <f t="shared" ca="1" si="36"/>
        <v/>
      </c>
      <c r="T426" s="232" t="str">
        <f ca="1">IF(B426="","",IF(ISERROR(MATCH($J426,[2]SorP!$B$1:$B$6230,0)),"",INDIRECT("'SorP'!$A$"&amp;MATCH($J426,[2]SorP!$B$1:$B$6230,0))))</f>
        <v/>
      </c>
      <c r="U426" s="184"/>
      <c r="V426" s="94" t="e">
        <f>IF(C426="",NA(),MATCH($B426&amp;$C426,'[2]Smelter Look-up'!$J:$J,0))</f>
        <v>#N/A</v>
      </c>
      <c r="X426" s="58">
        <f t="shared" si="34"/>
        <v>0</v>
      </c>
      <c r="AB426" s="95" t="str">
        <f t="shared" si="32"/>
        <v/>
      </c>
    </row>
    <row r="427" spans="1:28" s="58" customFormat="1" ht="20.25">
      <c r="A427" s="232"/>
      <c r="B427" s="224" t="s">
        <v>242</v>
      </c>
      <c r="C427" s="225" t="s">
        <v>242</v>
      </c>
      <c r="D427" s="226"/>
      <c r="E427" s="224" t="s">
        <v>242</v>
      </c>
      <c r="F427" s="224" t="s">
        <v>242</v>
      </c>
      <c r="G427" s="224" t="s">
        <v>242</v>
      </c>
      <c r="H427" s="227" t="s">
        <v>242</v>
      </c>
      <c r="I427" s="228" t="s">
        <v>242</v>
      </c>
      <c r="J427" s="228" t="s">
        <v>242</v>
      </c>
      <c r="K427" s="229"/>
      <c r="L427" s="229"/>
      <c r="M427" s="229"/>
      <c r="N427" s="229"/>
      <c r="O427" s="229"/>
      <c r="P427" s="230"/>
      <c r="Q427" s="231"/>
      <c r="R427" s="224" t="s">
        <v>242</v>
      </c>
      <c r="S427" s="232" t="str">
        <f t="shared" ca="1" si="36"/>
        <v/>
      </c>
      <c r="T427" s="232" t="str">
        <f ca="1">IF(B427="","",IF(ISERROR(MATCH($J427,[2]SorP!$B$1:$B$6230,0)),"",INDIRECT("'SorP'!$A$"&amp;MATCH($J427,[2]SorP!$B$1:$B$6230,0))))</f>
        <v/>
      </c>
      <c r="U427" s="184"/>
      <c r="V427" s="94" t="e">
        <f>IF(C427="",NA(),MATCH($B427&amp;$C427,'[2]Smelter Look-up'!$J:$J,0))</f>
        <v>#N/A</v>
      </c>
      <c r="X427" s="58">
        <f t="shared" si="34"/>
        <v>0</v>
      </c>
      <c r="AB427" s="95" t="str">
        <f t="shared" si="32"/>
        <v/>
      </c>
    </row>
    <row r="428" spans="1:28" s="58" customFormat="1" ht="20.25">
      <c r="A428" s="232"/>
      <c r="B428" s="224" t="s">
        <v>242</v>
      </c>
      <c r="C428" s="225" t="s">
        <v>242</v>
      </c>
      <c r="D428" s="226"/>
      <c r="E428" s="224" t="s">
        <v>242</v>
      </c>
      <c r="F428" s="224" t="s">
        <v>242</v>
      </c>
      <c r="G428" s="224" t="s">
        <v>242</v>
      </c>
      <c r="H428" s="227" t="s">
        <v>242</v>
      </c>
      <c r="I428" s="228" t="s">
        <v>242</v>
      </c>
      <c r="J428" s="228" t="s">
        <v>242</v>
      </c>
      <c r="K428" s="229"/>
      <c r="L428" s="229"/>
      <c r="M428" s="229"/>
      <c r="N428" s="229"/>
      <c r="O428" s="229"/>
      <c r="P428" s="230"/>
      <c r="Q428" s="231"/>
      <c r="R428" s="224" t="s">
        <v>242</v>
      </c>
      <c r="S428" s="232" t="str">
        <f t="shared" ca="1" si="36"/>
        <v/>
      </c>
      <c r="T428" s="232" t="str">
        <f ca="1">IF(B428="","",IF(ISERROR(MATCH($J428,[2]SorP!$B$1:$B$6230,0)),"",INDIRECT("'SorP'!$A$"&amp;MATCH($J428,[2]SorP!$B$1:$B$6230,0))))</f>
        <v/>
      </c>
      <c r="U428" s="184"/>
      <c r="V428" s="94" t="e">
        <f>IF(C428="",NA(),MATCH($B428&amp;$C428,'[2]Smelter Look-up'!$J:$J,0))</f>
        <v>#N/A</v>
      </c>
      <c r="X428" s="58">
        <f t="shared" si="34"/>
        <v>0</v>
      </c>
      <c r="AB428" s="95" t="str">
        <f t="shared" si="32"/>
        <v/>
      </c>
    </row>
    <row r="429" spans="1:28" s="58" customFormat="1" ht="20.25">
      <c r="A429" s="232"/>
      <c r="B429" s="224" t="s">
        <v>242</v>
      </c>
      <c r="C429" s="225" t="s">
        <v>242</v>
      </c>
      <c r="D429" s="226"/>
      <c r="E429" s="224" t="s">
        <v>242</v>
      </c>
      <c r="F429" s="224" t="s">
        <v>242</v>
      </c>
      <c r="G429" s="224" t="s">
        <v>242</v>
      </c>
      <c r="H429" s="227" t="s">
        <v>242</v>
      </c>
      <c r="I429" s="228" t="s">
        <v>242</v>
      </c>
      <c r="J429" s="228" t="s">
        <v>242</v>
      </c>
      <c r="K429" s="229"/>
      <c r="L429" s="229"/>
      <c r="M429" s="229"/>
      <c r="N429" s="229"/>
      <c r="O429" s="229"/>
      <c r="P429" s="230"/>
      <c r="Q429" s="231"/>
      <c r="R429" s="224" t="s">
        <v>242</v>
      </c>
      <c r="S429" s="232" t="str">
        <f t="shared" ca="1" si="36"/>
        <v/>
      </c>
      <c r="T429" s="232" t="str">
        <f ca="1">IF(B429="","",IF(ISERROR(MATCH($J429,[2]SorP!$B$1:$B$6230,0)),"",INDIRECT("'SorP'!$A$"&amp;MATCH($J429,[2]SorP!$B$1:$B$6230,0))))</f>
        <v/>
      </c>
      <c r="U429" s="184"/>
      <c r="V429" s="94" t="e">
        <f>IF(C429="",NA(),MATCH($B429&amp;$C429,'[2]Smelter Look-up'!$J:$J,0))</f>
        <v>#N/A</v>
      </c>
      <c r="X429" s="58">
        <f t="shared" si="34"/>
        <v>0</v>
      </c>
      <c r="AB429" s="95" t="str">
        <f t="shared" si="32"/>
        <v/>
      </c>
    </row>
    <row r="430" spans="1:28" s="58" customFormat="1" ht="20.25">
      <c r="A430" s="232"/>
      <c r="B430" s="224" t="s">
        <v>242</v>
      </c>
      <c r="C430" s="225" t="s">
        <v>242</v>
      </c>
      <c r="D430" s="226"/>
      <c r="E430" s="224" t="s">
        <v>242</v>
      </c>
      <c r="F430" s="224" t="s">
        <v>242</v>
      </c>
      <c r="G430" s="224" t="s">
        <v>242</v>
      </c>
      <c r="H430" s="227" t="s">
        <v>242</v>
      </c>
      <c r="I430" s="228" t="s">
        <v>242</v>
      </c>
      <c r="J430" s="228" t="s">
        <v>242</v>
      </c>
      <c r="K430" s="229"/>
      <c r="L430" s="229"/>
      <c r="M430" s="229"/>
      <c r="N430" s="229"/>
      <c r="O430" s="229"/>
      <c r="P430" s="230"/>
      <c r="Q430" s="231"/>
      <c r="R430" s="224" t="s">
        <v>242</v>
      </c>
      <c r="S430" s="232" t="str">
        <f t="shared" ca="1" si="36"/>
        <v/>
      </c>
      <c r="T430" s="232" t="str">
        <f ca="1">IF(B430="","",IF(ISERROR(MATCH($J430,[2]SorP!$B$1:$B$6230,0)),"",INDIRECT("'SorP'!$A$"&amp;MATCH($J430,[2]SorP!$B$1:$B$6230,0))))</f>
        <v/>
      </c>
      <c r="U430" s="184"/>
      <c r="V430" s="94" t="e">
        <f>IF(C430="",NA(),MATCH($B430&amp;$C430,'[2]Smelter Look-up'!$J:$J,0))</f>
        <v>#N/A</v>
      </c>
      <c r="X430" s="58">
        <f t="shared" si="34"/>
        <v>0</v>
      </c>
      <c r="AB430" s="95" t="str">
        <f t="shared" si="32"/>
        <v/>
      </c>
    </row>
    <row r="431" spans="1:28" s="58" customFormat="1" ht="20.25">
      <c r="A431" s="232"/>
      <c r="B431" s="224" t="s">
        <v>242</v>
      </c>
      <c r="C431" s="225" t="s">
        <v>242</v>
      </c>
      <c r="D431" s="226"/>
      <c r="E431" s="224" t="s">
        <v>242</v>
      </c>
      <c r="F431" s="224" t="s">
        <v>242</v>
      </c>
      <c r="G431" s="224" t="s">
        <v>242</v>
      </c>
      <c r="H431" s="227" t="s">
        <v>242</v>
      </c>
      <c r="I431" s="228" t="s">
        <v>242</v>
      </c>
      <c r="J431" s="228" t="s">
        <v>242</v>
      </c>
      <c r="K431" s="229"/>
      <c r="L431" s="229"/>
      <c r="M431" s="229"/>
      <c r="N431" s="229"/>
      <c r="O431" s="229"/>
      <c r="P431" s="230"/>
      <c r="Q431" s="231"/>
      <c r="R431" s="224" t="s">
        <v>242</v>
      </c>
      <c r="S431" s="232" t="str">
        <f t="shared" ca="1" si="36"/>
        <v/>
      </c>
      <c r="T431" s="232" t="str">
        <f ca="1">IF(B431="","",IF(ISERROR(MATCH($J431,[2]SorP!$B$1:$B$6230,0)),"",INDIRECT("'SorP'!$A$"&amp;MATCH($J431,[2]SorP!$B$1:$B$6230,0))))</f>
        <v/>
      </c>
      <c r="U431" s="184"/>
      <c r="V431" s="94" t="e">
        <f>IF(C431="",NA(),MATCH($B431&amp;$C431,'[2]Smelter Look-up'!$J:$J,0))</f>
        <v>#N/A</v>
      </c>
      <c r="X431" s="58">
        <f t="shared" si="34"/>
        <v>0</v>
      </c>
      <c r="AB431" s="95" t="str">
        <f t="shared" si="32"/>
        <v/>
      </c>
    </row>
    <row r="432" spans="1:28" s="58" customFormat="1" ht="20.25">
      <c r="A432" s="232"/>
      <c r="B432" s="224" t="s">
        <v>242</v>
      </c>
      <c r="C432" s="225" t="s">
        <v>242</v>
      </c>
      <c r="D432" s="226"/>
      <c r="E432" s="224" t="s">
        <v>242</v>
      </c>
      <c r="F432" s="224" t="s">
        <v>242</v>
      </c>
      <c r="G432" s="224" t="s">
        <v>242</v>
      </c>
      <c r="H432" s="227" t="s">
        <v>242</v>
      </c>
      <c r="I432" s="228" t="s">
        <v>242</v>
      </c>
      <c r="J432" s="228" t="s">
        <v>242</v>
      </c>
      <c r="K432" s="229"/>
      <c r="L432" s="229"/>
      <c r="M432" s="229"/>
      <c r="N432" s="229"/>
      <c r="O432" s="229"/>
      <c r="P432" s="230"/>
      <c r="Q432" s="231"/>
      <c r="R432" s="224" t="s">
        <v>242</v>
      </c>
      <c r="S432" s="232" t="str">
        <f t="shared" ca="1" si="36"/>
        <v/>
      </c>
      <c r="T432" s="232" t="str">
        <f ca="1">IF(B432="","",IF(ISERROR(MATCH($J432,[2]SorP!$B$1:$B$6230,0)),"",INDIRECT("'SorP'!$A$"&amp;MATCH($J432,[2]SorP!$B$1:$B$6230,0))))</f>
        <v/>
      </c>
      <c r="U432" s="184"/>
      <c r="V432" s="94" t="e">
        <f>IF(C432="",NA(),MATCH($B432&amp;$C432,'[2]Smelter Look-up'!$J:$J,0))</f>
        <v>#N/A</v>
      </c>
      <c r="X432" s="58">
        <f t="shared" si="34"/>
        <v>0</v>
      </c>
      <c r="AB432" s="95" t="str">
        <f t="shared" si="32"/>
        <v/>
      </c>
    </row>
    <row r="433" spans="1:28" s="58" customFormat="1" ht="20.25">
      <c r="A433" s="232"/>
      <c r="B433" s="224" t="s">
        <v>242</v>
      </c>
      <c r="C433" s="225" t="s">
        <v>242</v>
      </c>
      <c r="D433" s="226"/>
      <c r="E433" s="224" t="s">
        <v>242</v>
      </c>
      <c r="F433" s="224" t="s">
        <v>242</v>
      </c>
      <c r="G433" s="224" t="s">
        <v>242</v>
      </c>
      <c r="H433" s="227" t="s">
        <v>242</v>
      </c>
      <c r="I433" s="228" t="s">
        <v>242</v>
      </c>
      <c r="J433" s="228" t="s">
        <v>242</v>
      </c>
      <c r="K433" s="229"/>
      <c r="L433" s="229"/>
      <c r="M433" s="229"/>
      <c r="N433" s="229"/>
      <c r="O433" s="229"/>
      <c r="P433" s="230"/>
      <c r="Q433" s="231"/>
      <c r="R433" s="224" t="s">
        <v>242</v>
      </c>
      <c r="S433" s="232" t="str">
        <f t="shared" ca="1" si="36"/>
        <v/>
      </c>
      <c r="T433" s="232" t="str">
        <f ca="1">IF(B433="","",IF(ISERROR(MATCH($J433,[2]SorP!$B$1:$B$6230,0)),"",INDIRECT("'SorP'!$A$"&amp;MATCH($J433,[2]SorP!$B$1:$B$6230,0))))</f>
        <v/>
      </c>
      <c r="U433" s="184"/>
      <c r="V433" s="94" t="e">
        <f>IF(C433="",NA(),MATCH($B433&amp;$C433,'[2]Smelter Look-up'!$J:$J,0))</f>
        <v>#N/A</v>
      </c>
      <c r="X433" s="58">
        <f t="shared" si="34"/>
        <v>0</v>
      </c>
      <c r="AB433" s="95" t="str">
        <f t="shared" si="32"/>
        <v/>
      </c>
    </row>
    <row r="434" spans="1:28" s="58" customFormat="1" ht="20.25">
      <c r="A434" s="232"/>
      <c r="B434" s="224" t="s">
        <v>242</v>
      </c>
      <c r="C434" s="225" t="s">
        <v>242</v>
      </c>
      <c r="D434" s="226"/>
      <c r="E434" s="224" t="s">
        <v>242</v>
      </c>
      <c r="F434" s="224" t="s">
        <v>242</v>
      </c>
      <c r="G434" s="224" t="s">
        <v>242</v>
      </c>
      <c r="H434" s="227" t="s">
        <v>242</v>
      </c>
      <c r="I434" s="228" t="s">
        <v>242</v>
      </c>
      <c r="J434" s="228" t="s">
        <v>242</v>
      </c>
      <c r="K434" s="229"/>
      <c r="L434" s="229"/>
      <c r="M434" s="229"/>
      <c r="N434" s="229"/>
      <c r="O434" s="229"/>
      <c r="P434" s="230"/>
      <c r="Q434" s="231"/>
      <c r="R434" s="224" t="s">
        <v>242</v>
      </c>
      <c r="S434" s="232" t="str">
        <f t="shared" ca="1" si="36"/>
        <v/>
      </c>
      <c r="T434" s="232" t="str">
        <f ca="1">IF(B434="","",IF(ISERROR(MATCH($J434,[2]SorP!$B$1:$B$6230,0)),"",INDIRECT("'SorP'!$A$"&amp;MATCH($J434,[2]SorP!$B$1:$B$6230,0))))</f>
        <v/>
      </c>
      <c r="U434" s="184"/>
      <c r="V434" s="94" t="e">
        <f>IF(C434="",NA(),MATCH($B434&amp;$C434,'[2]Smelter Look-up'!$J:$J,0))</f>
        <v>#N/A</v>
      </c>
      <c r="X434" s="58">
        <f t="shared" si="34"/>
        <v>0</v>
      </c>
      <c r="AB434" s="95" t="str">
        <f t="shared" si="32"/>
        <v/>
      </c>
    </row>
    <row r="435" spans="1:28" s="58" customFormat="1" ht="20.25">
      <c r="A435" s="232"/>
      <c r="B435" s="224" t="s">
        <v>242</v>
      </c>
      <c r="C435" s="225" t="s">
        <v>242</v>
      </c>
      <c r="D435" s="226"/>
      <c r="E435" s="224" t="s">
        <v>242</v>
      </c>
      <c r="F435" s="224" t="s">
        <v>242</v>
      </c>
      <c r="G435" s="224" t="s">
        <v>242</v>
      </c>
      <c r="H435" s="227" t="s">
        <v>242</v>
      </c>
      <c r="I435" s="228" t="s">
        <v>242</v>
      </c>
      <c r="J435" s="228" t="s">
        <v>242</v>
      </c>
      <c r="K435" s="229"/>
      <c r="L435" s="229"/>
      <c r="M435" s="229"/>
      <c r="N435" s="229"/>
      <c r="O435" s="229"/>
      <c r="P435" s="230"/>
      <c r="Q435" s="231"/>
      <c r="R435" s="224" t="s">
        <v>242</v>
      </c>
      <c r="S435" s="232" t="str">
        <f t="shared" ca="1" si="36"/>
        <v/>
      </c>
      <c r="T435" s="232" t="str">
        <f ca="1">IF(B435="","",IF(ISERROR(MATCH($J435,[2]SorP!$B$1:$B$6230,0)),"",INDIRECT("'SorP'!$A$"&amp;MATCH($J435,[2]SorP!$B$1:$B$6230,0))))</f>
        <v/>
      </c>
      <c r="U435" s="184"/>
      <c r="V435" s="94" t="e">
        <f>IF(C435="",NA(),MATCH($B435&amp;$C435,'[2]Smelter Look-up'!$J:$J,0))</f>
        <v>#N/A</v>
      </c>
      <c r="X435" s="58">
        <f t="shared" si="34"/>
        <v>0</v>
      </c>
      <c r="AB435" s="95" t="str">
        <f t="shared" ref="AB435:AB498" si="37">B435&amp;C435</f>
        <v/>
      </c>
    </row>
    <row r="436" spans="1:28" s="58" customFormat="1" ht="20.25">
      <c r="A436" s="232"/>
      <c r="B436" s="224" t="s">
        <v>242</v>
      </c>
      <c r="C436" s="225" t="s">
        <v>242</v>
      </c>
      <c r="D436" s="226"/>
      <c r="E436" s="224" t="s">
        <v>242</v>
      </c>
      <c r="F436" s="224" t="s">
        <v>242</v>
      </c>
      <c r="G436" s="224" t="s">
        <v>242</v>
      </c>
      <c r="H436" s="227" t="s">
        <v>242</v>
      </c>
      <c r="I436" s="228" t="s">
        <v>242</v>
      </c>
      <c r="J436" s="228" t="s">
        <v>242</v>
      </c>
      <c r="K436" s="229"/>
      <c r="L436" s="229"/>
      <c r="M436" s="229"/>
      <c r="N436" s="229"/>
      <c r="O436" s="229"/>
      <c r="P436" s="230"/>
      <c r="Q436" s="231"/>
      <c r="R436" s="224" t="s">
        <v>242</v>
      </c>
      <c r="S436" s="232" t="str">
        <f t="shared" ca="1" si="36"/>
        <v/>
      </c>
      <c r="T436" s="232" t="str">
        <f ca="1">IF(B436="","",IF(ISERROR(MATCH($J436,[2]SorP!$B$1:$B$6230,0)),"",INDIRECT("'SorP'!$A$"&amp;MATCH($J436,[2]SorP!$B$1:$B$6230,0))))</f>
        <v/>
      </c>
      <c r="U436" s="184"/>
      <c r="V436" s="94" t="e">
        <f>IF(C436="",NA(),MATCH($B436&amp;$C436,'[2]Smelter Look-up'!$J:$J,0))</f>
        <v>#N/A</v>
      </c>
      <c r="X436" s="58">
        <f t="shared" si="34"/>
        <v>0</v>
      </c>
      <c r="AB436" s="95" t="str">
        <f t="shared" si="37"/>
        <v/>
      </c>
    </row>
    <row r="437" spans="1:28" s="58" customFormat="1" ht="20.25">
      <c r="A437" s="232"/>
      <c r="B437" s="224" t="s">
        <v>242</v>
      </c>
      <c r="C437" s="225" t="s">
        <v>242</v>
      </c>
      <c r="D437" s="226"/>
      <c r="E437" s="224" t="s">
        <v>242</v>
      </c>
      <c r="F437" s="224" t="s">
        <v>242</v>
      </c>
      <c r="G437" s="224" t="s">
        <v>242</v>
      </c>
      <c r="H437" s="227" t="s">
        <v>242</v>
      </c>
      <c r="I437" s="228" t="s">
        <v>242</v>
      </c>
      <c r="J437" s="228" t="s">
        <v>242</v>
      </c>
      <c r="K437" s="229"/>
      <c r="L437" s="229"/>
      <c r="M437" s="229"/>
      <c r="N437" s="229"/>
      <c r="O437" s="229"/>
      <c r="P437" s="230"/>
      <c r="Q437" s="231"/>
      <c r="R437" s="224" t="s">
        <v>242</v>
      </c>
      <c r="S437" s="232" t="str">
        <f t="shared" ca="1" si="36"/>
        <v/>
      </c>
      <c r="T437" s="232" t="str">
        <f ca="1">IF(B437="","",IF(ISERROR(MATCH($J437,[2]SorP!$B$1:$B$6230,0)),"",INDIRECT("'SorP'!$A$"&amp;MATCH($J437,[2]SorP!$B$1:$B$6230,0))))</f>
        <v/>
      </c>
      <c r="U437" s="184"/>
      <c r="V437" s="94" t="e">
        <f>IF(C437="",NA(),MATCH($B437&amp;$C437,'[2]Smelter Look-up'!$J:$J,0))</f>
        <v>#N/A</v>
      </c>
      <c r="X437" s="58">
        <f t="shared" si="34"/>
        <v>0</v>
      </c>
      <c r="AB437" s="95" t="str">
        <f t="shared" si="37"/>
        <v/>
      </c>
    </row>
    <row r="438" spans="1:28" s="58" customFormat="1" ht="20.25">
      <c r="A438" s="232"/>
      <c r="B438" s="224" t="s">
        <v>242</v>
      </c>
      <c r="C438" s="225" t="s">
        <v>242</v>
      </c>
      <c r="D438" s="226"/>
      <c r="E438" s="224" t="s">
        <v>242</v>
      </c>
      <c r="F438" s="224" t="s">
        <v>242</v>
      </c>
      <c r="G438" s="224" t="s">
        <v>242</v>
      </c>
      <c r="H438" s="227" t="s">
        <v>242</v>
      </c>
      <c r="I438" s="228" t="s">
        <v>242</v>
      </c>
      <c r="J438" s="228" t="s">
        <v>242</v>
      </c>
      <c r="K438" s="229"/>
      <c r="L438" s="229"/>
      <c r="M438" s="229"/>
      <c r="N438" s="229"/>
      <c r="O438" s="229"/>
      <c r="P438" s="230"/>
      <c r="Q438" s="231"/>
      <c r="R438" s="224" t="s">
        <v>242</v>
      </c>
      <c r="S438" s="232" t="str">
        <f t="shared" ca="1" si="36"/>
        <v/>
      </c>
      <c r="T438" s="232" t="str">
        <f ca="1">IF(B438="","",IF(ISERROR(MATCH($J438,[2]SorP!$B$1:$B$6230,0)),"",INDIRECT("'SorP'!$A$"&amp;MATCH($J438,[2]SorP!$B$1:$B$6230,0))))</f>
        <v/>
      </c>
      <c r="U438" s="184"/>
      <c r="V438" s="94" t="e">
        <f>IF(C438="",NA(),MATCH($B438&amp;$C438,'[2]Smelter Look-up'!$J:$J,0))</f>
        <v>#N/A</v>
      </c>
      <c r="X438" s="58">
        <f t="shared" si="34"/>
        <v>0</v>
      </c>
      <c r="AB438" s="95" t="str">
        <f t="shared" si="37"/>
        <v/>
      </c>
    </row>
    <row r="439" spans="1:28" s="58" customFormat="1" ht="20.25">
      <c r="A439" s="232"/>
      <c r="B439" s="224" t="s">
        <v>242</v>
      </c>
      <c r="C439" s="225" t="s">
        <v>242</v>
      </c>
      <c r="D439" s="226"/>
      <c r="E439" s="224" t="s">
        <v>242</v>
      </c>
      <c r="F439" s="224" t="s">
        <v>242</v>
      </c>
      <c r="G439" s="224" t="s">
        <v>242</v>
      </c>
      <c r="H439" s="227" t="s">
        <v>242</v>
      </c>
      <c r="I439" s="228" t="s">
        <v>242</v>
      </c>
      <c r="J439" s="228" t="s">
        <v>242</v>
      </c>
      <c r="K439" s="229"/>
      <c r="L439" s="229"/>
      <c r="M439" s="229"/>
      <c r="N439" s="229"/>
      <c r="O439" s="229"/>
      <c r="P439" s="230"/>
      <c r="Q439" s="231"/>
      <c r="R439" s="224" t="s">
        <v>242</v>
      </c>
      <c r="S439" s="232" t="str">
        <f t="shared" ca="1" si="36"/>
        <v/>
      </c>
      <c r="T439" s="232" t="str">
        <f ca="1">IF(B439="","",IF(ISERROR(MATCH($J439,[2]SorP!$B$1:$B$6230,0)),"",INDIRECT("'SorP'!$A$"&amp;MATCH($J439,[2]SorP!$B$1:$B$6230,0))))</f>
        <v/>
      </c>
      <c r="U439" s="184"/>
      <c r="V439" s="94" t="e">
        <f>IF(C439="",NA(),MATCH($B439&amp;$C439,'[2]Smelter Look-up'!$J:$J,0))</f>
        <v>#N/A</v>
      </c>
      <c r="X439" s="58">
        <f t="shared" si="34"/>
        <v>0</v>
      </c>
      <c r="AB439" s="95" t="str">
        <f t="shared" si="37"/>
        <v/>
      </c>
    </row>
    <row r="440" spans="1:28" s="58" customFormat="1" ht="20.25">
      <c r="A440" s="232"/>
      <c r="B440" s="224" t="s">
        <v>242</v>
      </c>
      <c r="C440" s="225" t="s">
        <v>242</v>
      </c>
      <c r="D440" s="226"/>
      <c r="E440" s="224" t="s">
        <v>242</v>
      </c>
      <c r="F440" s="224" t="s">
        <v>242</v>
      </c>
      <c r="G440" s="224" t="s">
        <v>242</v>
      </c>
      <c r="H440" s="227" t="s">
        <v>242</v>
      </c>
      <c r="I440" s="228" t="s">
        <v>242</v>
      </c>
      <c r="J440" s="228" t="s">
        <v>242</v>
      </c>
      <c r="K440" s="229"/>
      <c r="L440" s="229"/>
      <c r="M440" s="229"/>
      <c r="N440" s="229"/>
      <c r="O440" s="229"/>
      <c r="P440" s="230"/>
      <c r="Q440" s="231"/>
      <c r="R440" s="224" t="s">
        <v>242</v>
      </c>
      <c r="S440" s="232" t="str">
        <f t="shared" ca="1" si="36"/>
        <v/>
      </c>
      <c r="T440" s="232" t="str">
        <f ca="1">IF(B440="","",IF(ISERROR(MATCH($J440,[2]SorP!$B$1:$B$6230,0)),"",INDIRECT("'SorP'!$A$"&amp;MATCH($J440,[2]SorP!$B$1:$B$6230,0))))</f>
        <v/>
      </c>
      <c r="U440" s="184"/>
      <c r="V440" s="94" t="e">
        <f>IF(C440="",NA(),MATCH($B440&amp;$C440,'[2]Smelter Look-up'!$J:$J,0))</f>
        <v>#N/A</v>
      </c>
      <c r="X440" s="58">
        <f t="shared" si="34"/>
        <v>0</v>
      </c>
      <c r="AB440" s="95" t="str">
        <f t="shared" si="37"/>
        <v/>
      </c>
    </row>
    <row r="441" spans="1:28" s="58" customFormat="1" ht="20.25">
      <c r="A441" s="232"/>
      <c r="B441" s="224" t="s">
        <v>242</v>
      </c>
      <c r="C441" s="225" t="s">
        <v>242</v>
      </c>
      <c r="D441" s="226"/>
      <c r="E441" s="224" t="s">
        <v>242</v>
      </c>
      <c r="F441" s="224" t="s">
        <v>242</v>
      </c>
      <c r="G441" s="224" t="s">
        <v>242</v>
      </c>
      <c r="H441" s="227" t="s">
        <v>242</v>
      </c>
      <c r="I441" s="228" t="s">
        <v>242</v>
      </c>
      <c r="J441" s="228" t="s">
        <v>242</v>
      </c>
      <c r="K441" s="229"/>
      <c r="L441" s="229"/>
      <c r="M441" s="229"/>
      <c r="N441" s="229"/>
      <c r="O441" s="229"/>
      <c r="P441" s="230"/>
      <c r="Q441" s="231"/>
      <c r="R441" s="224" t="s">
        <v>242</v>
      </c>
      <c r="S441" s="232" t="str">
        <f t="shared" ca="1" si="36"/>
        <v/>
      </c>
      <c r="T441" s="232" t="str">
        <f ca="1">IF(B441="","",IF(ISERROR(MATCH($J441,[2]SorP!$B$1:$B$6230,0)),"",INDIRECT("'SorP'!$A$"&amp;MATCH($J441,[2]SorP!$B$1:$B$6230,0))))</f>
        <v/>
      </c>
      <c r="U441" s="184"/>
      <c r="V441" s="94" t="e">
        <f>IF(C441="",NA(),MATCH($B441&amp;$C441,'[2]Smelter Look-up'!$J:$J,0))</f>
        <v>#N/A</v>
      </c>
      <c r="X441" s="58">
        <f t="shared" si="34"/>
        <v>0</v>
      </c>
      <c r="AB441" s="95" t="str">
        <f t="shared" si="37"/>
        <v/>
      </c>
    </row>
    <row r="442" spans="1:28" s="58" customFormat="1" ht="20.25">
      <c r="A442" s="232"/>
      <c r="B442" s="224" t="s">
        <v>242</v>
      </c>
      <c r="C442" s="225" t="s">
        <v>242</v>
      </c>
      <c r="D442" s="226"/>
      <c r="E442" s="224" t="s">
        <v>242</v>
      </c>
      <c r="F442" s="224" t="s">
        <v>242</v>
      </c>
      <c r="G442" s="224" t="s">
        <v>242</v>
      </c>
      <c r="H442" s="227" t="s">
        <v>242</v>
      </c>
      <c r="I442" s="228" t="s">
        <v>242</v>
      </c>
      <c r="J442" s="228" t="s">
        <v>242</v>
      </c>
      <c r="K442" s="229"/>
      <c r="L442" s="229"/>
      <c r="M442" s="229"/>
      <c r="N442" s="229"/>
      <c r="O442" s="229"/>
      <c r="P442" s="230"/>
      <c r="Q442" s="231"/>
      <c r="R442" s="224" t="s">
        <v>242</v>
      </c>
      <c r="S442" s="232" t="str">
        <f t="shared" ca="1" si="36"/>
        <v/>
      </c>
      <c r="T442" s="232" t="str">
        <f ca="1">IF(B442="","",IF(ISERROR(MATCH($J442,[2]SorP!$B$1:$B$6230,0)),"",INDIRECT("'SorP'!$A$"&amp;MATCH($J442,[2]SorP!$B$1:$B$6230,0))))</f>
        <v/>
      </c>
      <c r="U442" s="184"/>
      <c r="V442" s="94" t="e">
        <f>IF(C442="",NA(),MATCH($B442&amp;$C442,'[2]Smelter Look-up'!$J:$J,0))</f>
        <v>#N/A</v>
      </c>
      <c r="X442" s="58">
        <f t="shared" si="34"/>
        <v>0</v>
      </c>
      <c r="AB442" s="95" t="str">
        <f t="shared" si="37"/>
        <v/>
      </c>
    </row>
    <row r="443" spans="1:28" s="58" customFormat="1" ht="20.25">
      <c r="A443" s="232"/>
      <c r="B443" s="224" t="s">
        <v>242</v>
      </c>
      <c r="C443" s="225" t="s">
        <v>242</v>
      </c>
      <c r="D443" s="226"/>
      <c r="E443" s="224" t="s">
        <v>242</v>
      </c>
      <c r="F443" s="224" t="s">
        <v>242</v>
      </c>
      <c r="G443" s="224" t="s">
        <v>242</v>
      </c>
      <c r="H443" s="227" t="s">
        <v>242</v>
      </c>
      <c r="I443" s="228" t="s">
        <v>242</v>
      </c>
      <c r="J443" s="228" t="s">
        <v>242</v>
      </c>
      <c r="K443" s="229"/>
      <c r="L443" s="229"/>
      <c r="M443" s="229"/>
      <c r="N443" s="229"/>
      <c r="O443" s="229"/>
      <c r="P443" s="230"/>
      <c r="Q443" s="231"/>
      <c r="R443" s="224" t="s">
        <v>242</v>
      </c>
      <c r="S443" s="232" t="str">
        <f t="shared" ca="1" si="36"/>
        <v/>
      </c>
      <c r="T443" s="232" t="str">
        <f ca="1">IF(B443="","",IF(ISERROR(MATCH($J443,[2]SorP!$B$1:$B$6230,0)),"",INDIRECT("'SorP'!$A$"&amp;MATCH($J443,[2]SorP!$B$1:$B$6230,0))))</f>
        <v/>
      </c>
      <c r="U443" s="184"/>
      <c r="V443" s="94" t="e">
        <f>IF(C443="",NA(),MATCH($B443&amp;$C443,'[2]Smelter Look-up'!$J:$J,0))</f>
        <v>#N/A</v>
      </c>
      <c r="X443" s="58">
        <f t="shared" si="34"/>
        <v>0</v>
      </c>
      <c r="AB443" s="95" t="str">
        <f t="shared" si="37"/>
        <v/>
      </c>
    </row>
    <row r="444" spans="1:28" s="58" customFormat="1" ht="20.25">
      <c r="A444" s="232"/>
      <c r="B444" s="224" t="s">
        <v>242</v>
      </c>
      <c r="C444" s="225" t="s">
        <v>242</v>
      </c>
      <c r="D444" s="226"/>
      <c r="E444" s="224" t="s">
        <v>242</v>
      </c>
      <c r="F444" s="224" t="s">
        <v>242</v>
      </c>
      <c r="G444" s="224" t="s">
        <v>242</v>
      </c>
      <c r="H444" s="227" t="s">
        <v>242</v>
      </c>
      <c r="I444" s="228" t="s">
        <v>242</v>
      </c>
      <c r="J444" s="228" t="s">
        <v>242</v>
      </c>
      <c r="K444" s="229"/>
      <c r="L444" s="229"/>
      <c r="M444" s="229"/>
      <c r="N444" s="229"/>
      <c r="O444" s="229"/>
      <c r="P444" s="230"/>
      <c r="Q444" s="231"/>
      <c r="R444" s="224" t="s">
        <v>242</v>
      </c>
      <c r="S444" s="232" t="str">
        <f t="shared" ca="1" si="36"/>
        <v/>
      </c>
      <c r="T444" s="232" t="str">
        <f ca="1">IF(B444="","",IF(ISERROR(MATCH($J444,[2]SorP!$B$1:$B$6230,0)),"",INDIRECT("'SorP'!$A$"&amp;MATCH($J444,[2]SorP!$B$1:$B$6230,0))))</f>
        <v/>
      </c>
      <c r="U444" s="184"/>
      <c r="V444" s="94" t="e">
        <f>IF(C444="",NA(),MATCH($B444&amp;$C444,'[2]Smelter Look-up'!$J:$J,0))</f>
        <v>#N/A</v>
      </c>
      <c r="X444" s="58">
        <f t="shared" si="34"/>
        <v>0</v>
      </c>
      <c r="AB444" s="95" t="str">
        <f t="shared" si="37"/>
        <v/>
      </c>
    </row>
    <row r="445" spans="1:28" s="58" customFormat="1" ht="20.25">
      <c r="A445" s="232"/>
      <c r="B445" s="224" t="s">
        <v>242</v>
      </c>
      <c r="C445" s="225" t="s">
        <v>242</v>
      </c>
      <c r="D445" s="226"/>
      <c r="E445" s="224" t="s">
        <v>242</v>
      </c>
      <c r="F445" s="224" t="s">
        <v>242</v>
      </c>
      <c r="G445" s="224" t="s">
        <v>242</v>
      </c>
      <c r="H445" s="227" t="s">
        <v>242</v>
      </c>
      <c r="I445" s="228" t="s">
        <v>242</v>
      </c>
      <c r="J445" s="228" t="s">
        <v>242</v>
      </c>
      <c r="K445" s="229"/>
      <c r="L445" s="229"/>
      <c r="M445" s="229"/>
      <c r="N445" s="229"/>
      <c r="O445" s="229"/>
      <c r="P445" s="230"/>
      <c r="Q445" s="231"/>
      <c r="R445" s="224" t="s">
        <v>242</v>
      </c>
      <c r="S445" s="232" t="str">
        <f t="shared" ca="1" si="36"/>
        <v/>
      </c>
      <c r="T445" s="232" t="str">
        <f ca="1">IF(B445="","",IF(ISERROR(MATCH($J445,[2]SorP!$B$1:$B$6230,0)),"",INDIRECT("'SorP'!$A$"&amp;MATCH($J445,[2]SorP!$B$1:$B$6230,0))))</f>
        <v/>
      </c>
      <c r="U445" s="184"/>
      <c r="V445" s="94" t="e">
        <f>IF(C445="",NA(),MATCH($B445&amp;$C445,'[2]Smelter Look-up'!$J:$J,0))</f>
        <v>#N/A</v>
      </c>
      <c r="X445" s="58">
        <f t="shared" si="34"/>
        <v>0</v>
      </c>
      <c r="AB445" s="95" t="str">
        <f t="shared" si="37"/>
        <v/>
      </c>
    </row>
    <row r="446" spans="1:28" s="58" customFormat="1" ht="20.25">
      <c r="A446" s="232"/>
      <c r="B446" s="224" t="s">
        <v>242</v>
      </c>
      <c r="C446" s="225" t="s">
        <v>242</v>
      </c>
      <c r="D446" s="226"/>
      <c r="E446" s="224" t="s">
        <v>242</v>
      </c>
      <c r="F446" s="224" t="s">
        <v>242</v>
      </c>
      <c r="G446" s="224" t="s">
        <v>242</v>
      </c>
      <c r="H446" s="227" t="s">
        <v>242</v>
      </c>
      <c r="I446" s="228" t="s">
        <v>242</v>
      </c>
      <c r="J446" s="228" t="s">
        <v>242</v>
      </c>
      <c r="K446" s="229"/>
      <c r="L446" s="229"/>
      <c r="M446" s="229"/>
      <c r="N446" s="229"/>
      <c r="O446" s="229"/>
      <c r="P446" s="230"/>
      <c r="Q446" s="231"/>
      <c r="R446" s="224" t="s">
        <v>242</v>
      </c>
      <c r="S446" s="232" t="str">
        <f t="shared" ca="1" si="36"/>
        <v/>
      </c>
      <c r="T446" s="232" t="str">
        <f ca="1">IF(B446="","",IF(ISERROR(MATCH($J446,[2]SorP!$B$1:$B$6230,0)),"",INDIRECT("'SorP'!$A$"&amp;MATCH($J446,[2]SorP!$B$1:$B$6230,0))))</f>
        <v/>
      </c>
      <c r="U446" s="184"/>
      <c r="V446" s="94" t="e">
        <f>IF(C446="",NA(),MATCH($B446&amp;$C446,'[2]Smelter Look-up'!$J:$J,0))</f>
        <v>#N/A</v>
      </c>
      <c r="X446" s="58">
        <f t="shared" si="34"/>
        <v>0</v>
      </c>
      <c r="AB446" s="95" t="str">
        <f t="shared" si="37"/>
        <v/>
      </c>
    </row>
    <row r="447" spans="1:28" s="58" customFormat="1" ht="20.25">
      <c r="A447" s="232"/>
      <c r="B447" s="224" t="s">
        <v>242</v>
      </c>
      <c r="C447" s="225" t="s">
        <v>242</v>
      </c>
      <c r="D447" s="226"/>
      <c r="E447" s="224" t="s">
        <v>242</v>
      </c>
      <c r="F447" s="224" t="s">
        <v>242</v>
      </c>
      <c r="G447" s="224" t="s">
        <v>242</v>
      </c>
      <c r="H447" s="227" t="s">
        <v>242</v>
      </c>
      <c r="I447" s="228" t="s">
        <v>242</v>
      </c>
      <c r="J447" s="228" t="s">
        <v>242</v>
      </c>
      <c r="K447" s="229"/>
      <c r="L447" s="229"/>
      <c r="M447" s="229"/>
      <c r="N447" s="229"/>
      <c r="O447" s="229"/>
      <c r="P447" s="230"/>
      <c r="Q447" s="231"/>
      <c r="R447" s="224" t="s">
        <v>242</v>
      </c>
      <c r="S447" s="232" t="str">
        <f t="shared" ca="1" si="36"/>
        <v/>
      </c>
      <c r="T447" s="232" t="str">
        <f ca="1">IF(B447="","",IF(ISERROR(MATCH($J447,[2]SorP!$B$1:$B$6230,0)),"",INDIRECT("'SorP'!$A$"&amp;MATCH($J447,[2]SorP!$B$1:$B$6230,0))))</f>
        <v/>
      </c>
      <c r="U447" s="184"/>
      <c r="V447" s="94" t="e">
        <f>IF(C447="",NA(),MATCH($B447&amp;$C447,'[2]Smelter Look-up'!$J:$J,0))</f>
        <v>#N/A</v>
      </c>
      <c r="X447" s="58">
        <f t="shared" si="34"/>
        <v>0</v>
      </c>
      <c r="AB447" s="95" t="str">
        <f t="shared" si="37"/>
        <v/>
      </c>
    </row>
    <row r="448" spans="1:28" s="58" customFormat="1" ht="20.25">
      <c r="A448" s="232"/>
      <c r="B448" s="224" t="s">
        <v>242</v>
      </c>
      <c r="C448" s="225" t="s">
        <v>242</v>
      </c>
      <c r="D448" s="226"/>
      <c r="E448" s="224" t="s">
        <v>242</v>
      </c>
      <c r="F448" s="224" t="s">
        <v>242</v>
      </c>
      <c r="G448" s="224" t="s">
        <v>242</v>
      </c>
      <c r="H448" s="227" t="s">
        <v>242</v>
      </c>
      <c r="I448" s="228" t="s">
        <v>242</v>
      </c>
      <c r="J448" s="228" t="s">
        <v>242</v>
      </c>
      <c r="K448" s="229"/>
      <c r="L448" s="229"/>
      <c r="M448" s="229"/>
      <c r="N448" s="229"/>
      <c r="O448" s="229"/>
      <c r="P448" s="230"/>
      <c r="Q448" s="231"/>
      <c r="R448" s="224" t="s">
        <v>242</v>
      </c>
      <c r="S448" s="232" t="str">
        <f t="shared" ca="1" si="36"/>
        <v/>
      </c>
      <c r="T448" s="232" t="str">
        <f ca="1">IF(B448="","",IF(ISERROR(MATCH($J448,[2]SorP!$B$1:$B$6230,0)),"",INDIRECT("'SorP'!$A$"&amp;MATCH($J448,[2]SorP!$B$1:$B$6230,0))))</f>
        <v/>
      </c>
      <c r="U448" s="184"/>
      <c r="V448" s="94" t="e">
        <f>IF(C448="",NA(),MATCH($B448&amp;$C448,'[2]Smelter Look-up'!$J:$J,0))</f>
        <v>#N/A</v>
      </c>
      <c r="X448" s="58">
        <f t="shared" si="34"/>
        <v>0</v>
      </c>
      <c r="AB448" s="95" t="str">
        <f t="shared" si="37"/>
        <v/>
      </c>
    </row>
    <row r="449" spans="1:28" s="58" customFormat="1" ht="20.25">
      <c r="A449" s="232"/>
      <c r="B449" s="224" t="s">
        <v>242</v>
      </c>
      <c r="C449" s="225" t="s">
        <v>242</v>
      </c>
      <c r="D449" s="226"/>
      <c r="E449" s="224" t="s">
        <v>242</v>
      </c>
      <c r="F449" s="224" t="s">
        <v>242</v>
      </c>
      <c r="G449" s="224" t="s">
        <v>242</v>
      </c>
      <c r="H449" s="227" t="s">
        <v>242</v>
      </c>
      <c r="I449" s="228" t="s">
        <v>242</v>
      </c>
      <c r="J449" s="228" t="s">
        <v>242</v>
      </c>
      <c r="K449" s="229"/>
      <c r="L449" s="229"/>
      <c r="M449" s="229"/>
      <c r="N449" s="229"/>
      <c r="O449" s="229"/>
      <c r="P449" s="230"/>
      <c r="Q449" s="231"/>
      <c r="R449" s="224" t="s">
        <v>242</v>
      </c>
      <c r="S449" s="232" t="str">
        <f t="shared" ca="1" si="36"/>
        <v/>
      </c>
      <c r="T449" s="232" t="str">
        <f ca="1">IF(B449="","",IF(ISERROR(MATCH($J449,[2]SorP!$B$1:$B$6230,0)),"",INDIRECT("'SorP'!$A$"&amp;MATCH($J449,[2]SorP!$B$1:$B$6230,0))))</f>
        <v/>
      </c>
      <c r="U449" s="184"/>
      <c r="V449" s="94" t="e">
        <f>IF(C449="",NA(),MATCH($B449&amp;$C449,'[2]Smelter Look-up'!$J:$J,0))</f>
        <v>#N/A</v>
      </c>
      <c r="X449" s="58">
        <f t="shared" si="34"/>
        <v>0</v>
      </c>
      <c r="AB449" s="95" t="str">
        <f t="shared" si="37"/>
        <v/>
      </c>
    </row>
    <row r="450" spans="1:28" s="58" customFormat="1" ht="20.25">
      <c r="A450" s="232"/>
      <c r="B450" s="224" t="s">
        <v>242</v>
      </c>
      <c r="C450" s="225" t="s">
        <v>242</v>
      </c>
      <c r="D450" s="226"/>
      <c r="E450" s="224" t="s">
        <v>242</v>
      </c>
      <c r="F450" s="224" t="s">
        <v>242</v>
      </c>
      <c r="G450" s="224" t="s">
        <v>242</v>
      </c>
      <c r="H450" s="227" t="s">
        <v>242</v>
      </c>
      <c r="I450" s="228" t="s">
        <v>242</v>
      </c>
      <c r="J450" s="228" t="s">
        <v>242</v>
      </c>
      <c r="K450" s="229"/>
      <c r="L450" s="229"/>
      <c r="M450" s="229"/>
      <c r="N450" s="229"/>
      <c r="O450" s="229"/>
      <c r="P450" s="230"/>
      <c r="Q450" s="231"/>
      <c r="R450" s="224" t="s">
        <v>242</v>
      </c>
      <c r="S450" s="232" t="str">
        <f t="shared" ca="1" si="36"/>
        <v/>
      </c>
      <c r="T450" s="232" t="str">
        <f ca="1">IF(B450="","",IF(ISERROR(MATCH($J450,[2]SorP!$B$1:$B$6230,0)),"",INDIRECT("'SorP'!$A$"&amp;MATCH($J450,[2]SorP!$B$1:$B$6230,0))))</f>
        <v/>
      </c>
      <c r="U450" s="184"/>
      <c r="V450" s="94" t="e">
        <f>IF(C450="",NA(),MATCH($B450&amp;$C450,'[2]Smelter Look-up'!$J:$J,0))</f>
        <v>#N/A</v>
      </c>
      <c r="X450" s="58">
        <f t="shared" si="34"/>
        <v>0</v>
      </c>
      <c r="AB450" s="95" t="str">
        <f t="shared" si="37"/>
        <v/>
      </c>
    </row>
    <row r="451" spans="1:28" s="58" customFormat="1" ht="20.25">
      <c r="A451" s="232"/>
      <c r="B451" s="224" t="s">
        <v>242</v>
      </c>
      <c r="C451" s="225" t="s">
        <v>242</v>
      </c>
      <c r="D451" s="226"/>
      <c r="E451" s="224" t="s">
        <v>242</v>
      </c>
      <c r="F451" s="224" t="s">
        <v>242</v>
      </c>
      <c r="G451" s="224" t="s">
        <v>242</v>
      </c>
      <c r="H451" s="227" t="s">
        <v>242</v>
      </c>
      <c r="I451" s="228" t="s">
        <v>242</v>
      </c>
      <c r="J451" s="228" t="s">
        <v>242</v>
      </c>
      <c r="K451" s="229"/>
      <c r="L451" s="229"/>
      <c r="M451" s="229"/>
      <c r="N451" s="229"/>
      <c r="O451" s="229"/>
      <c r="P451" s="230"/>
      <c r="Q451" s="231"/>
      <c r="R451" s="224" t="s">
        <v>242</v>
      </c>
      <c r="S451" s="232" t="str">
        <f t="shared" ca="1" si="36"/>
        <v/>
      </c>
      <c r="T451" s="232" t="str">
        <f ca="1">IF(B451="","",IF(ISERROR(MATCH($J451,[2]SorP!$B$1:$B$6230,0)),"",INDIRECT("'SorP'!$A$"&amp;MATCH($J451,[2]SorP!$B$1:$B$6230,0))))</f>
        <v/>
      </c>
      <c r="U451" s="184"/>
      <c r="V451" s="94" t="e">
        <f>IF(C451="",NA(),MATCH($B451&amp;$C451,'[2]Smelter Look-up'!$J:$J,0))</f>
        <v>#N/A</v>
      </c>
      <c r="X451" s="58">
        <f t="shared" si="34"/>
        <v>0</v>
      </c>
      <c r="AB451" s="95" t="str">
        <f t="shared" si="37"/>
        <v/>
      </c>
    </row>
    <row r="452" spans="1:28" s="58" customFormat="1" ht="20.25">
      <c r="A452" s="232"/>
      <c r="B452" s="224" t="s">
        <v>242</v>
      </c>
      <c r="C452" s="225" t="s">
        <v>242</v>
      </c>
      <c r="D452" s="226"/>
      <c r="E452" s="224" t="s">
        <v>242</v>
      </c>
      <c r="F452" s="224" t="s">
        <v>242</v>
      </c>
      <c r="G452" s="224" t="s">
        <v>242</v>
      </c>
      <c r="H452" s="227" t="s">
        <v>242</v>
      </c>
      <c r="I452" s="228" t="s">
        <v>242</v>
      </c>
      <c r="J452" s="228" t="s">
        <v>242</v>
      </c>
      <c r="K452" s="229"/>
      <c r="L452" s="229"/>
      <c r="M452" s="229"/>
      <c r="N452" s="229"/>
      <c r="O452" s="229"/>
      <c r="P452" s="230"/>
      <c r="Q452" s="231"/>
      <c r="R452" s="224" t="s">
        <v>242</v>
      </c>
      <c r="S452" s="232" t="str">
        <f t="shared" ca="1" si="36"/>
        <v/>
      </c>
      <c r="T452" s="232" t="str">
        <f ca="1">IF(B452="","",IF(ISERROR(MATCH($J452,[2]SorP!$B$1:$B$6230,0)),"",INDIRECT("'SorP'!$A$"&amp;MATCH($J452,[2]SorP!$B$1:$B$6230,0))))</f>
        <v/>
      </c>
      <c r="U452" s="184"/>
      <c r="V452" s="94" t="e">
        <f>IF(C452="",NA(),MATCH($B452&amp;$C452,'[2]Smelter Look-up'!$J:$J,0))</f>
        <v>#N/A</v>
      </c>
      <c r="X452" s="58">
        <f t="shared" si="34"/>
        <v>0</v>
      </c>
      <c r="AB452" s="95" t="str">
        <f t="shared" si="37"/>
        <v/>
      </c>
    </row>
    <row r="453" spans="1:28" s="58" customFormat="1" ht="20.25">
      <c r="A453" s="232"/>
      <c r="B453" s="224" t="s">
        <v>242</v>
      </c>
      <c r="C453" s="225" t="s">
        <v>242</v>
      </c>
      <c r="D453" s="226"/>
      <c r="E453" s="224" t="s">
        <v>242</v>
      </c>
      <c r="F453" s="224" t="s">
        <v>242</v>
      </c>
      <c r="G453" s="224" t="s">
        <v>242</v>
      </c>
      <c r="H453" s="227" t="s">
        <v>242</v>
      </c>
      <c r="I453" s="228" t="s">
        <v>242</v>
      </c>
      <c r="J453" s="228" t="s">
        <v>242</v>
      </c>
      <c r="K453" s="229"/>
      <c r="L453" s="229"/>
      <c r="M453" s="229"/>
      <c r="N453" s="229"/>
      <c r="O453" s="229"/>
      <c r="P453" s="230"/>
      <c r="Q453" s="231"/>
      <c r="R453" s="224" t="s">
        <v>242</v>
      </c>
      <c r="S453" s="232" t="str">
        <f t="shared" ref="S453" ca="1" si="38">IF(B453="","",IF(ISERROR(MATCH($E453,CL,0)),"Unknown",INDIRECT("'C'!$A$"&amp;MATCH($E453,CL,0)+1)))</f>
        <v/>
      </c>
      <c r="T453" s="232" t="str">
        <f ca="1">IF(B453="","",IF(ISERROR(MATCH($J453,[2]SorP!$B$1:$B$6230,0)),"",INDIRECT("'SorP'!$A$"&amp;MATCH($J453,[2]SorP!$B$1:$B$6230,0))))</f>
        <v/>
      </c>
      <c r="U453" s="184"/>
      <c r="V453" s="94" t="e">
        <f>IF(C453="",NA(),MATCH($B453&amp;$C453,'[2]Smelter Look-up'!$J:$J,0))</f>
        <v>#N/A</v>
      </c>
      <c r="X453" s="58">
        <f t="shared" ref="X453:X516" si="39">IF(AND(C453="Smelter not listed",OR(LEN(D453)=0,LEN(E453)=0)),1,0)</f>
        <v>0</v>
      </c>
      <c r="AB453" s="95" t="str">
        <f t="shared" si="37"/>
        <v/>
      </c>
    </row>
    <row r="454" spans="1:28" s="58" customFormat="1" ht="20.25">
      <c r="A454" s="232"/>
      <c r="B454" s="224" t="s">
        <v>242</v>
      </c>
      <c r="C454" s="225" t="s">
        <v>242</v>
      </c>
      <c r="D454" s="226"/>
      <c r="E454" s="224" t="s">
        <v>242</v>
      </c>
      <c r="F454" s="224" t="s">
        <v>242</v>
      </c>
      <c r="G454" s="224" t="s">
        <v>242</v>
      </c>
      <c r="H454" s="227" t="s">
        <v>242</v>
      </c>
      <c r="I454" s="228" t="s">
        <v>242</v>
      </c>
      <c r="J454" s="228" t="s">
        <v>242</v>
      </c>
      <c r="K454" s="229"/>
      <c r="L454" s="229"/>
      <c r="M454" s="229"/>
      <c r="N454" s="229"/>
      <c r="O454" s="229"/>
      <c r="P454" s="230"/>
      <c r="Q454" s="231"/>
      <c r="R454" s="224" t="s">
        <v>242</v>
      </c>
      <c r="S454" s="232" t="str">
        <f t="shared" ref="S454:S485" ca="1" si="40">IF(B454="","",IF(ISERROR(MATCH($E454,CL,0)),"Unknown",INDIRECT("'C'!$A$"&amp;MATCH($E454,CL,0)+1)))</f>
        <v/>
      </c>
      <c r="T454" s="232" t="str">
        <f ca="1">IF(B454="","",IF(ISERROR(MATCH($J454,[2]SorP!$B$1:$B$6230,0)),"",INDIRECT("'SorP'!$A$"&amp;MATCH($J454,[2]SorP!$B$1:$B$6230,0))))</f>
        <v/>
      </c>
      <c r="U454" s="184"/>
      <c r="V454" s="94" t="e">
        <f>IF(C454="",NA(),MATCH($B454&amp;$C454,'[2]Smelter Look-up'!$J:$J,0))</f>
        <v>#N/A</v>
      </c>
      <c r="X454" s="58">
        <f t="shared" si="39"/>
        <v>0</v>
      </c>
      <c r="AB454" s="95" t="str">
        <f t="shared" si="37"/>
        <v/>
      </c>
    </row>
    <row r="455" spans="1:28" s="58" customFormat="1" ht="20.25">
      <c r="A455" s="232"/>
      <c r="B455" s="224" t="s">
        <v>242</v>
      </c>
      <c r="C455" s="225" t="s">
        <v>242</v>
      </c>
      <c r="D455" s="226"/>
      <c r="E455" s="224" t="s">
        <v>242</v>
      </c>
      <c r="F455" s="224" t="s">
        <v>242</v>
      </c>
      <c r="G455" s="224" t="s">
        <v>242</v>
      </c>
      <c r="H455" s="227" t="s">
        <v>242</v>
      </c>
      <c r="I455" s="228" t="s">
        <v>242</v>
      </c>
      <c r="J455" s="228" t="s">
        <v>242</v>
      </c>
      <c r="K455" s="229"/>
      <c r="L455" s="229"/>
      <c r="M455" s="229"/>
      <c r="N455" s="229"/>
      <c r="O455" s="229"/>
      <c r="P455" s="230"/>
      <c r="Q455" s="231"/>
      <c r="R455" s="224" t="s">
        <v>242</v>
      </c>
      <c r="S455" s="232" t="str">
        <f t="shared" ca="1" si="40"/>
        <v/>
      </c>
      <c r="T455" s="232" t="str">
        <f ca="1">IF(B455="","",IF(ISERROR(MATCH($J455,[2]SorP!$B$1:$B$6230,0)),"",INDIRECT("'SorP'!$A$"&amp;MATCH($J455,[2]SorP!$B$1:$B$6230,0))))</f>
        <v/>
      </c>
      <c r="U455" s="184"/>
      <c r="V455" s="94" t="e">
        <f>IF(C455="",NA(),MATCH($B455&amp;$C455,'[2]Smelter Look-up'!$J:$J,0))</f>
        <v>#N/A</v>
      </c>
      <c r="X455" s="58">
        <f t="shared" si="39"/>
        <v>0</v>
      </c>
      <c r="AB455" s="95" t="str">
        <f t="shared" si="37"/>
        <v/>
      </c>
    </row>
    <row r="456" spans="1:28" s="58" customFormat="1" ht="20.25">
      <c r="A456" s="232"/>
      <c r="B456" s="224" t="s">
        <v>242</v>
      </c>
      <c r="C456" s="225" t="s">
        <v>242</v>
      </c>
      <c r="D456" s="226"/>
      <c r="E456" s="224" t="s">
        <v>242</v>
      </c>
      <c r="F456" s="224" t="s">
        <v>242</v>
      </c>
      <c r="G456" s="224" t="s">
        <v>242</v>
      </c>
      <c r="H456" s="227" t="s">
        <v>242</v>
      </c>
      <c r="I456" s="228" t="s">
        <v>242</v>
      </c>
      <c r="J456" s="228" t="s">
        <v>242</v>
      </c>
      <c r="K456" s="229"/>
      <c r="L456" s="229"/>
      <c r="M456" s="229"/>
      <c r="N456" s="229"/>
      <c r="O456" s="229"/>
      <c r="P456" s="230"/>
      <c r="Q456" s="231"/>
      <c r="R456" s="224" t="s">
        <v>242</v>
      </c>
      <c r="S456" s="232" t="str">
        <f t="shared" ca="1" si="40"/>
        <v/>
      </c>
      <c r="T456" s="232" t="str">
        <f ca="1">IF(B456="","",IF(ISERROR(MATCH($J456,[2]SorP!$B$1:$B$6230,0)),"",INDIRECT("'SorP'!$A$"&amp;MATCH($J456,[2]SorP!$B$1:$B$6230,0))))</f>
        <v/>
      </c>
      <c r="U456" s="184"/>
      <c r="V456" s="94" t="e">
        <f>IF(C456="",NA(),MATCH($B456&amp;$C456,'[2]Smelter Look-up'!$J:$J,0))</f>
        <v>#N/A</v>
      </c>
      <c r="X456" s="58">
        <f t="shared" si="39"/>
        <v>0</v>
      </c>
      <c r="AB456" s="95" t="str">
        <f t="shared" si="37"/>
        <v/>
      </c>
    </row>
    <row r="457" spans="1:28" s="58" customFormat="1" ht="20.25">
      <c r="A457" s="232"/>
      <c r="B457" s="224" t="s">
        <v>242</v>
      </c>
      <c r="C457" s="225" t="s">
        <v>242</v>
      </c>
      <c r="D457" s="226"/>
      <c r="E457" s="224" t="s">
        <v>242</v>
      </c>
      <c r="F457" s="224" t="s">
        <v>242</v>
      </c>
      <c r="G457" s="224" t="s">
        <v>242</v>
      </c>
      <c r="H457" s="227" t="s">
        <v>242</v>
      </c>
      <c r="I457" s="228" t="s">
        <v>242</v>
      </c>
      <c r="J457" s="228" t="s">
        <v>242</v>
      </c>
      <c r="K457" s="229"/>
      <c r="L457" s="229"/>
      <c r="M457" s="229"/>
      <c r="N457" s="229"/>
      <c r="O457" s="229"/>
      <c r="P457" s="230"/>
      <c r="Q457" s="231"/>
      <c r="R457" s="224" t="s">
        <v>242</v>
      </c>
      <c r="S457" s="232" t="str">
        <f t="shared" ca="1" si="40"/>
        <v/>
      </c>
      <c r="T457" s="232" t="str">
        <f ca="1">IF(B457="","",IF(ISERROR(MATCH($J457,[2]SorP!$B$1:$B$6230,0)),"",INDIRECT("'SorP'!$A$"&amp;MATCH($J457,[2]SorP!$B$1:$B$6230,0))))</f>
        <v/>
      </c>
      <c r="U457" s="184"/>
      <c r="V457" s="94" t="e">
        <f>IF(C457="",NA(),MATCH($B457&amp;$C457,'[2]Smelter Look-up'!$J:$J,0))</f>
        <v>#N/A</v>
      </c>
      <c r="X457" s="58">
        <f t="shared" si="39"/>
        <v>0</v>
      </c>
      <c r="AB457" s="95" t="str">
        <f t="shared" si="37"/>
        <v/>
      </c>
    </row>
    <row r="458" spans="1:28" s="58" customFormat="1" ht="20.25">
      <c r="A458" s="232"/>
      <c r="B458" s="224" t="s">
        <v>242</v>
      </c>
      <c r="C458" s="225" t="s">
        <v>242</v>
      </c>
      <c r="D458" s="226"/>
      <c r="E458" s="224" t="s">
        <v>242</v>
      </c>
      <c r="F458" s="224" t="s">
        <v>242</v>
      </c>
      <c r="G458" s="224" t="s">
        <v>242</v>
      </c>
      <c r="H458" s="227" t="s">
        <v>242</v>
      </c>
      <c r="I458" s="228" t="s">
        <v>242</v>
      </c>
      <c r="J458" s="228" t="s">
        <v>242</v>
      </c>
      <c r="K458" s="229"/>
      <c r="L458" s="229"/>
      <c r="M458" s="229"/>
      <c r="N458" s="229"/>
      <c r="O458" s="229"/>
      <c r="P458" s="230"/>
      <c r="Q458" s="231"/>
      <c r="R458" s="224" t="s">
        <v>242</v>
      </c>
      <c r="S458" s="232" t="str">
        <f t="shared" ca="1" si="40"/>
        <v/>
      </c>
      <c r="T458" s="232" t="str">
        <f ca="1">IF(B458="","",IF(ISERROR(MATCH($J458,[2]SorP!$B$1:$B$6230,0)),"",INDIRECT("'SorP'!$A$"&amp;MATCH($J458,[2]SorP!$B$1:$B$6230,0))))</f>
        <v/>
      </c>
      <c r="U458" s="184"/>
      <c r="V458" s="94" t="e">
        <f>IF(C458="",NA(),MATCH($B458&amp;$C458,'[2]Smelter Look-up'!$J:$J,0))</f>
        <v>#N/A</v>
      </c>
      <c r="X458" s="58">
        <f t="shared" si="39"/>
        <v>0</v>
      </c>
      <c r="AB458" s="95" t="str">
        <f t="shared" si="37"/>
        <v/>
      </c>
    </row>
    <row r="459" spans="1:28" s="58" customFormat="1" ht="20.25">
      <c r="A459" s="232"/>
      <c r="B459" s="224" t="s">
        <v>242</v>
      </c>
      <c r="C459" s="225" t="s">
        <v>242</v>
      </c>
      <c r="D459" s="226"/>
      <c r="E459" s="224" t="s">
        <v>242</v>
      </c>
      <c r="F459" s="224" t="s">
        <v>242</v>
      </c>
      <c r="G459" s="224" t="s">
        <v>242</v>
      </c>
      <c r="H459" s="227" t="s">
        <v>242</v>
      </c>
      <c r="I459" s="228" t="s">
        <v>242</v>
      </c>
      <c r="J459" s="228" t="s">
        <v>242</v>
      </c>
      <c r="K459" s="229"/>
      <c r="L459" s="229"/>
      <c r="M459" s="229"/>
      <c r="N459" s="229"/>
      <c r="O459" s="229"/>
      <c r="P459" s="230"/>
      <c r="Q459" s="231"/>
      <c r="R459" s="224" t="s">
        <v>242</v>
      </c>
      <c r="S459" s="232" t="str">
        <f t="shared" ca="1" si="40"/>
        <v/>
      </c>
      <c r="T459" s="232" t="str">
        <f ca="1">IF(B459="","",IF(ISERROR(MATCH($J459,[2]SorP!$B$1:$B$6230,0)),"",INDIRECT("'SorP'!$A$"&amp;MATCH($J459,[2]SorP!$B$1:$B$6230,0))))</f>
        <v/>
      </c>
      <c r="U459" s="184"/>
      <c r="V459" s="94" t="e">
        <f>IF(C459="",NA(),MATCH($B459&amp;$C459,'[2]Smelter Look-up'!$J:$J,0))</f>
        <v>#N/A</v>
      </c>
      <c r="X459" s="58">
        <f t="shared" si="39"/>
        <v>0</v>
      </c>
      <c r="AB459" s="95" t="str">
        <f t="shared" si="37"/>
        <v/>
      </c>
    </row>
    <row r="460" spans="1:28" s="58" customFormat="1" ht="20.25">
      <c r="A460" s="232"/>
      <c r="B460" s="224" t="s">
        <v>242</v>
      </c>
      <c r="C460" s="225" t="s">
        <v>242</v>
      </c>
      <c r="D460" s="226"/>
      <c r="E460" s="224" t="s">
        <v>242</v>
      </c>
      <c r="F460" s="224" t="s">
        <v>242</v>
      </c>
      <c r="G460" s="224" t="s">
        <v>242</v>
      </c>
      <c r="H460" s="227" t="s">
        <v>242</v>
      </c>
      <c r="I460" s="228" t="s">
        <v>242</v>
      </c>
      <c r="J460" s="228" t="s">
        <v>242</v>
      </c>
      <c r="K460" s="229"/>
      <c r="L460" s="229"/>
      <c r="M460" s="229"/>
      <c r="N460" s="229"/>
      <c r="O460" s="229"/>
      <c r="P460" s="230"/>
      <c r="Q460" s="231"/>
      <c r="R460" s="224" t="s">
        <v>242</v>
      </c>
      <c r="S460" s="232" t="str">
        <f t="shared" ca="1" si="40"/>
        <v/>
      </c>
      <c r="T460" s="232" t="str">
        <f ca="1">IF(B460="","",IF(ISERROR(MATCH($J460,[2]SorP!$B$1:$B$6230,0)),"",INDIRECT("'SorP'!$A$"&amp;MATCH($J460,[2]SorP!$B$1:$B$6230,0))))</f>
        <v/>
      </c>
      <c r="U460" s="184"/>
      <c r="V460" s="94" t="e">
        <f>IF(C460="",NA(),MATCH($B460&amp;$C460,'[2]Smelter Look-up'!$J:$J,0))</f>
        <v>#N/A</v>
      </c>
      <c r="X460" s="58">
        <f t="shared" si="39"/>
        <v>0</v>
      </c>
      <c r="AB460" s="95" t="str">
        <f t="shared" si="37"/>
        <v/>
      </c>
    </row>
    <row r="461" spans="1:28" s="58" customFormat="1" ht="20.25">
      <c r="A461" s="232"/>
      <c r="B461" s="224" t="s">
        <v>242</v>
      </c>
      <c r="C461" s="225" t="s">
        <v>242</v>
      </c>
      <c r="D461" s="226"/>
      <c r="E461" s="224" t="s">
        <v>242</v>
      </c>
      <c r="F461" s="224" t="s">
        <v>242</v>
      </c>
      <c r="G461" s="224" t="s">
        <v>242</v>
      </c>
      <c r="H461" s="227" t="s">
        <v>242</v>
      </c>
      <c r="I461" s="228" t="s">
        <v>242</v>
      </c>
      <c r="J461" s="228" t="s">
        <v>242</v>
      </c>
      <c r="K461" s="229"/>
      <c r="L461" s="229"/>
      <c r="M461" s="229"/>
      <c r="N461" s="229"/>
      <c r="O461" s="229"/>
      <c r="P461" s="230"/>
      <c r="Q461" s="231"/>
      <c r="R461" s="224" t="s">
        <v>242</v>
      </c>
      <c r="S461" s="232" t="str">
        <f t="shared" ca="1" si="40"/>
        <v/>
      </c>
      <c r="T461" s="232" t="str">
        <f ca="1">IF(B461="","",IF(ISERROR(MATCH($J461,[2]SorP!$B$1:$B$6230,0)),"",INDIRECT("'SorP'!$A$"&amp;MATCH($J461,[2]SorP!$B$1:$B$6230,0))))</f>
        <v/>
      </c>
      <c r="U461" s="184"/>
      <c r="V461" s="94" t="e">
        <f>IF(C461="",NA(),MATCH($B461&amp;$C461,'[2]Smelter Look-up'!$J:$J,0))</f>
        <v>#N/A</v>
      </c>
      <c r="X461" s="58">
        <f t="shared" si="39"/>
        <v>0</v>
      </c>
      <c r="AB461" s="95" t="str">
        <f t="shared" si="37"/>
        <v/>
      </c>
    </row>
    <row r="462" spans="1:28" s="58" customFormat="1" ht="20.25">
      <c r="A462" s="232"/>
      <c r="B462" s="224" t="s">
        <v>242</v>
      </c>
      <c r="C462" s="225" t="s">
        <v>242</v>
      </c>
      <c r="D462" s="226"/>
      <c r="E462" s="224" t="s">
        <v>242</v>
      </c>
      <c r="F462" s="224" t="s">
        <v>242</v>
      </c>
      <c r="G462" s="224" t="s">
        <v>242</v>
      </c>
      <c r="H462" s="227" t="s">
        <v>242</v>
      </c>
      <c r="I462" s="228" t="s">
        <v>242</v>
      </c>
      <c r="J462" s="228" t="s">
        <v>242</v>
      </c>
      <c r="K462" s="229"/>
      <c r="L462" s="229"/>
      <c r="M462" s="229"/>
      <c r="N462" s="229"/>
      <c r="O462" s="229"/>
      <c r="P462" s="230"/>
      <c r="Q462" s="231"/>
      <c r="R462" s="224" t="s">
        <v>242</v>
      </c>
      <c r="S462" s="232" t="str">
        <f t="shared" ca="1" si="40"/>
        <v/>
      </c>
      <c r="T462" s="232" t="str">
        <f ca="1">IF(B462="","",IF(ISERROR(MATCH($J462,[2]SorP!$B$1:$B$6230,0)),"",INDIRECT("'SorP'!$A$"&amp;MATCH($J462,[2]SorP!$B$1:$B$6230,0))))</f>
        <v/>
      </c>
      <c r="U462" s="184"/>
      <c r="V462" s="94" t="e">
        <f>IF(C462="",NA(),MATCH($B462&amp;$C462,'[2]Smelter Look-up'!$J:$J,0))</f>
        <v>#N/A</v>
      </c>
      <c r="X462" s="58">
        <f t="shared" si="39"/>
        <v>0</v>
      </c>
      <c r="AB462" s="95" t="str">
        <f t="shared" si="37"/>
        <v/>
      </c>
    </row>
    <row r="463" spans="1:28" s="58" customFormat="1" ht="20.25">
      <c r="A463" s="232"/>
      <c r="B463" s="224" t="s">
        <v>242</v>
      </c>
      <c r="C463" s="225" t="s">
        <v>242</v>
      </c>
      <c r="D463" s="226"/>
      <c r="E463" s="224" t="s">
        <v>242</v>
      </c>
      <c r="F463" s="224" t="s">
        <v>242</v>
      </c>
      <c r="G463" s="224" t="s">
        <v>242</v>
      </c>
      <c r="H463" s="227" t="s">
        <v>242</v>
      </c>
      <c r="I463" s="228" t="s">
        <v>242</v>
      </c>
      <c r="J463" s="228" t="s">
        <v>242</v>
      </c>
      <c r="K463" s="229"/>
      <c r="L463" s="229"/>
      <c r="M463" s="229"/>
      <c r="N463" s="229"/>
      <c r="O463" s="229"/>
      <c r="P463" s="230"/>
      <c r="Q463" s="231"/>
      <c r="R463" s="224" t="s">
        <v>242</v>
      </c>
      <c r="S463" s="232" t="str">
        <f t="shared" ca="1" si="40"/>
        <v/>
      </c>
      <c r="T463" s="232" t="str">
        <f ca="1">IF(B463="","",IF(ISERROR(MATCH($J463,[2]SorP!$B$1:$B$6230,0)),"",INDIRECT("'SorP'!$A$"&amp;MATCH($J463,[2]SorP!$B$1:$B$6230,0))))</f>
        <v/>
      </c>
      <c r="U463" s="184"/>
      <c r="V463" s="94" t="e">
        <f>IF(C463="",NA(),MATCH($B463&amp;$C463,'[2]Smelter Look-up'!$J:$J,0))</f>
        <v>#N/A</v>
      </c>
      <c r="X463" s="58">
        <f t="shared" si="39"/>
        <v>0</v>
      </c>
      <c r="AB463" s="95" t="str">
        <f t="shared" si="37"/>
        <v/>
      </c>
    </row>
    <row r="464" spans="1:28" s="58" customFormat="1" ht="20.25">
      <c r="A464" s="232"/>
      <c r="B464" s="224" t="s">
        <v>242</v>
      </c>
      <c r="C464" s="225" t="s">
        <v>242</v>
      </c>
      <c r="D464" s="226"/>
      <c r="E464" s="224" t="s">
        <v>242</v>
      </c>
      <c r="F464" s="224" t="s">
        <v>242</v>
      </c>
      <c r="G464" s="224" t="s">
        <v>242</v>
      </c>
      <c r="H464" s="227" t="s">
        <v>242</v>
      </c>
      <c r="I464" s="228" t="s">
        <v>242</v>
      </c>
      <c r="J464" s="228" t="s">
        <v>242</v>
      </c>
      <c r="K464" s="229"/>
      <c r="L464" s="229"/>
      <c r="M464" s="229"/>
      <c r="N464" s="229"/>
      <c r="O464" s="229"/>
      <c r="P464" s="230"/>
      <c r="Q464" s="231"/>
      <c r="R464" s="224" t="s">
        <v>242</v>
      </c>
      <c r="S464" s="232" t="str">
        <f t="shared" ca="1" si="40"/>
        <v/>
      </c>
      <c r="T464" s="232" t="str">
        <f ca="1">IF(B464="","",IF(ISERROR(MATCH($J464,[2]SorP!$B$1:$B$6230,0)),"",INDIRECT("'SorP'!$A$"&amp;MATCH($J464,[2]SorP!$B$1:$B$6230,0))))</f>
        <v/>
      </c>
      <c r="U464" s="184"/>
      <c r="V464" s="94" t="e">
        <f>IF(C464="",NA(),MATCH($B464&amp;$C464,'[2]Smelter Look-up'!$J:$J,0))</f>
        <v>#N/A</v>
      </c>
      <c r="X464" s="58">
        <f t="shared" si="39"/>
        <v>0</v>
      </c>
      <c r="AB464" s="95" t="str">
        <f t="shared" si="37"/>
        <v/>
      </c>
    </row>
    <row r="465" spans="1:28" s="58" customFormat="1" ht="20.25">
      <c r="A465" s="232"/>
      <c r="B465" s="224" t="s">
        <v>242</v>
      </c>
      <c r="C465" s="225" t="s">
        <v>242</v>
      </c>
      <c r="D465" s="226"/>
      <c r="E465" s="224" t="s">
        <v>242</v>
      </c>
      <c r="F465" s="224" t="s">
        <v>242</v>
      </c>
      <c r="G465" s="224" t="s">
        <v>242</v>
      </c>
      <c r="H465" s="227" t="s">
        <v>242</v>
      </c>
      <c r="I465" s="228" t="s">
        <v>242</v>
      </c>
      <c r="J465" s="228" t="s">
        <v>242</v>
      </c>
      <c r="K465" s="229"/>
      <c r="L465" s="229"/>
      <c r="M465" s="229"/>
      <c r="N465" s="229"/>
      <c r="O465" s="229"/>
      <c r="P465" s="230"/>
      <c r="Q465" s="231"/>
      <c r="R465" s="224" t="s">
        <v>242</v>
      </c>
      <c r="S465" s="232" t="str">
        <f t="shared" ca="1" si="40"/>
        <v/>
      </c>
      <c r="T465" s="232" t="str">
        <f ca="1">IF(B465="","",IF(ISERROR(MATCH($J465,[2]SorP!$B$1:$B$6230,0)),"",INDIRECT("'SorP'!$A$"&amp;MATCH($J465,[2]SorP!$B$1:$B$6230,0))))</f>
        <v/>
      </c>
      <c r="U465" s="184"/>
      <c r="V465" s="94" t="e">
        <f>IF(C465="",NA(),MATCH($B465&amp;$C465,'[2]Smelter Look-up'!$J:$J,0))</f>
        <v>#N/A</v>
      </c>
      <c r="X465" s="58">
        <f t="shared" si="39"/>
        <v>0</v>
      </c>
      <c r="AB465" s="95" t="str">
        <f t="shared" si="37"/>
        <v/>
      </c>
    </row>
    <row r="466" spans="1:28" s="58" customFormat="1" ht="20.25">
      <c r="A466" s="232"/>
      <c r="B466" s="224" t="s">
        <v>242</v>
      </c>
      <c r="C466" s="225" t="s">
        <v>242</v>
      </c>
      <c r="D466" s="226"/>
      <c r="E466" s="224" t="s">
        <v>242</v>
      </c>
      <c r="F466" s="224" t="s">
        <v>242</v>
      </c>
      <c r="G466" s="224" t="s">
        <v>242</v>
      </c>
      <c r="H466" s="227" t="s">
        <v>242</v>
      </c>
      <c r="I466" s="228" t="s">
        <v>242</v>
      </c>
      <c r="J466" s="228" t="s">
        <v>242</v>
      </c>
      <c r="K466" s="229"/>
      <c r="L466" s="229"/>
      <c r="M466" s="229"/>
      <c r="N466" s="229"/>
      <c r="O466" s="229"/>
      <c r="P466" s="230"/>
      <c r="Q466" s="231"/>
      <c r="R466" s="224" t="s">
        <v>242</v>
      </c>
      <c r="S466" s="232" t="str">
        <f t="shared" ca="1" si="40"/>
        <v/>
      </c>
      <c r="T466" s="232" t="str">
        <f ca="1">IF(B466="","",IF(ISERROR(MATCH($J466,[2]SorP!$B$1:$B$6230,0)),"",INDIRECT("'SorP'!$A$"&amp;MATCH($J466,[2]SorP!$B$1:$B$6230,0))))</f>
        <v/>
      </c>
      <c r="U466" s="184"/>
      <c r="V466" s="94" t="e">
        <f>IF(C466="",NA(),MATCH($B466&amp;$C466,'[2]Smelter Look-up'!$J:$J,0))</f>
        <v>#N/A</v>
      </c>
      <c r="X466" s="58">
        <f t="shared" si="39"/>
        <v>0</v>
      </c>
      <c r="AB466" s="95" t="str">
        <f t="shared" si="37"/>
        <v/>
      </c>
    </row>
    <row r="467" spans="1:28" s="58" customFormat="1" ht="20.25">
      <c r="A467" s="232"/>
      <c r="B467" s="224" t="s">
        <v>242</v>
      </c>
      <c r="C467" s="225" t="s">
        <v>242</v>
      </c>
      <c r="D467" s="226"/>
      <c r="E467" s="224" t="s">
        <v>242</v>
      </c>
      <c r="F467" s="224" t="s">
        <v>242</v>
      </c>
      <c r="G467" s="224" t="s">
        <v>242</v>
      </c>
      <c r="H467" s="227" t="s">
        <v>242</v>
      </c>
      <c r="I467" s="228" t="s">
        <v>242</v>
      </c>
      <c r="J467" s="228" t="s">
        <v>242</v>
      </c>
      <c r="K467" s="229"/>
      <c r="L467" s="229"/>
      <c r="M467" s="229"/>
      <c r="N467" s="229"/>
      <c r="O467" s="229"/>
      <c r="P467" s="230"/>
      <c r="Q467" s="231"/>
      <c r="R467" s="224" t="s">
        <v>242</v>
      </c>
      <c r="S467" s="232" t="str">
        <f t="shared" ca="1" si="40"/>
        <v/>
      </c>
      <c r="T467" s="232" t="str">
        <f ca="1">IF(B467="","",IF(ISERROR(MATCH($J467,[2]SorP!$B$1:$B$6230,0)),"",INDIRECT("'SorP'!$A$"&amp;MATCH($J467,[2]SorP!$B$1:$B$6230,0))))</f>
        <v/>
      </c>
      <c r="U467" s="184"/>
      <c r="V467" s="94" t="e">
        <f>IF(C467="",NA(),MATCH($B467&amp;$C467,'[2]Smelter Look-up'!$J:$J,0))</f>
        <v>#N/A</v>
      </c>
      <c r="X467" s="58">
        <f t="shared" si="39"/>
        <v>0</v>
      </c>
      <c r="AB467" s="95" t="str">
        <f t="shared" si="37"/>
        <v/>
      </c>
    </row>
    <row r="468" spans="1:28" s="58" customFormat="1" ht="20.25">
      <c r="A468" s="232"/>
      <c r="B468" s="224" t="s">
        <v>242</v>
      </c>
      <c r="C468" s="225" t="s">
        <v>242</v>
      </c>
      <c r="D468" s="226"/>
      <c r="E468" s="224" t="s">
        <v>242</v>
      </c>
      <c r="F468" s="224" t="s">
        <v>242</v>
      </c>
      <c r="G468" s="224" t="s">
        <v>242</v>
      </c>
      <c r="H468" s="227" t="s">
        <v>242</v>
      </c>
      <c r="I468" s="228" t="s">
        <v>242</v>
      </c>
      <c r="J468" s="228" t="s">
        <v>242</v>
      </c>
      <c r="K468" s="229"/>
      <c r="L468" s="229"/>
      <c r="M468" s="229"/>
      <c r="N468" s="229"/>
      <c r="O468" s="229"/>
      <c r="P468" s="230"/>
      <c r="Q468" s="231"/>
      <c r="R468" s="224" t="s">
        <v>242</v>
      </c>
      <c r="S468" s="232" t="str">
        <f t="shared" ca="1" si="40"/>
        <v/>
      </c>
      <c r="T468" s="232" t="str">
        <f ca="1">IF(B468="","",IF(ISERROR(MATCH($J468,[2]SorP!$B$1:$B$6230,0)),"",INDIRECT("'SorP'!$A$"&amp;MATCH($J468,[2]SorP!$B$1:$B$6230,0))))</f>
        <v/>
      </c>
      <c r="U468" s="184"/>
      <c r="V468" s="94" t="e">
        <f>IF(C468="",NA(),MATCH($B468&amp;$C468,'[2]Smelter Look-up'!$J:$J,0))</f>
        <v>#N/A</v>
      </c>
      <c r="X468" s="58">
        <f t="shared" si="39"/>
        <v>0</v>
      </c>
      <c r="AB468" s="95" t="str">
        <f t="shared" si="37"/>
        <v/>
      </c>
    </row>
    <row r="469" spans="1:28" s="58" customFormat="1" ht="20.25">
      <c r="A469" s="232"/>
      <c r="B469" s="224" t="s">
        <v>242</v>
      </c>
      <c r="C469" s="225" t="s">
        <v>242</v>
      </c>
      <c r="D469" s="226"/>
      <c r="E469" s="224" t="s">
        <v>242</v>
      </c>
      <c r="F469" s="224" t="s">
        <v>242</v>
      </c>
      <c r="G469" s="224" t="s">
        <v>242</v>
      </c>
      <c r="H469" s="227" t="s">
        <v>242</v>
      </c>
      <c r="I469" s="228" t="s">
        <v>242</v>
      </c>
      <c r="J469" s="228" t="s">
        <v>242</v>
      </c>
      <c r="K469" s="229"/>
      <c r="L469" s="229"/>
      <c r="M469" s="229"/>
      <c r="N469" s="229"/>
      <c r="O469" s="229"/>
      <c r="P469" s="230"/>
      <c r="Q469" s="231"/>
      <c r="R469" s="224" t="s">
        <v>242</v>
      </c>
      <c r="S469" s="232" t="str">
        <f t="shared" ca="1" si="40"/>
        <v/>
      </c>
      <c r="T469" s="232" t="str">
        <f ca="1">IF(B469="","",IF(ISERROR(MATCH($J469,[2]SorP!$B$1:$B$6230,0)),"",INDIRECT("'SorP'!$A$"&amp;MATCH($J469,[2]SorP!$B$1:$B$6230,0))))</f>
        <v/>
      </c>
      <c r="U469" s="184"/>
      <c r="V469" s="94" t="e">
        <f>IF(C469="",NA(),MATCH($B469&amp;$C469,'[2]Smelter Look-up'!$J:$J,0))</f>
        <v>#N/A</v>
      </c>
      <c r="X469" s="58">
        <f t="shared" si="39"/>
        <v>0</v>
      </c>
      <c r="AB469" s="95" t="str">
        <f t="shared" si="37"/>
        <v/>
      </c>
    </row>
    <row r="470" spans="1:28" s="58" customFormat="1" ht="20.25">
      <c r="A470" s="232"/>
      <c r="B470" s="224" t="s">
        <v>242</v>
      </c>
      <c r="C470" s="225" t="s">
        <v>242</v>
      </c>
      <c r="D470" s="226"/>
      <c r="E470" s="224" t="s">
        <v>242</v>
      </c>
      <c r="F470" s="224" t="s">
        <v>242</v>
      </c>
      <c r="G470" s="224" t="s">
        <v>242</v>
      </c>
      <c r="H470" s="227" t="s">
        <v>242</v>
      </c>
      <c r="I470" s="228" t="s">
        <v>242</v>
      </c>
      <c r="J470" s="228" t="s">
        <v>242</v>
      </c>
      <c r="K470" s="229"/>
      <c r="L470" s="229"/>
      <c r="M470" s="229"/>
      <c r="N470" s="229"/>
      <c r="O470" s="229"/>
      <c r="P470" s="230"/>
      <c r="Q470" s="231"/>
      <c r="R470" s="224" t="s">
        <v>242</v>
      </c>
      <c r="S470" s="232" t="str">
        <f t="shared" ca="1" si="40"/>
        <v/>
      </c>
      <c r="T470" s="232" t="str">
        <f ca="1">IF(B470="","",IF(ISERROR(MATCH($J470,[2]SorP!$B$1:$B$6230,0)),"",INDIRECT("'SorP'!$A$"&amp;MATCH($J470,[2]SorP!$B$1:$B$6230,0))))</f>
        <v/>
      </c>
      <c r="U470" s="184"/>
      <c r="V470" s="94" t="e">
        <f>IF(C470="",NA(),MATCH($B470&amp;$C470,'[2]Smelter Look-up'!$J:$J,0))</f>
        <v>#N/A</v>
      </c>
      <c r="X470" s="58">
        <f t="shared" si="39"/>
        <v>0</v>
      </c>
      <c r="AB470" s="95" t="str">
        <f t="shared" si="37"/>
        <v/>
      </c>
    </row>
    <row r="471" spans="1:28" s="58" customFormat="1" ht="20.25">
      <c r="A471" s="232"/>
      <c r="B471" s="224" t="s">
        <v>242</v>
      </c>
      <c r="C471" s="225" t="s">
        <v>242</v>
      </c>
      <c r="D471" s="226"/>
      <c r="E471" s="224" t="s">
        <v>242</v>
      </c>
      <c r="F471" s="224" t="s">
        <v>242</v>
      </c>
      <c r="G471" s="224" t="s">
        <v>242</v>
      </c>
      <c r="H471" s="227" t="s">
        <v>242</v>
      </c>
      <c r="I471" s="228" t="s">
        <v>242</v>
      </c>
      <c r="J471" s="228" t="s">
        <v>242</v>
      </c>
      <c r="K471" s="229"/>
      <c r="L471" s="229"/>
      <c r="M471" s="229"/>
      <c r="N471" s="229"/>
      <c r="O471" s="229"/>
      <c r="P471" s="230"/>
      <c r="Q471" s="231"/>
      <c r="R471" s="224" t="s">
        <v>242</v>
      </c>
      <c r="S471" s="232" t="str">
        <f t="shared" ca="1" si="40"/>
        <v/>
      </c>
      <c r="T471" s="232" t="str">
        <f ca="1">IF(B471="","",IF(ISERROR(MATCH($J471,[2]SorP!$B$1:$B$6230,0)),"",INDIRECT("'SorP'!$A$"&amp;MATCH($J471,[2]SorP!$B$1:$B$6230,0))))</f>
        <v/>
      </c>
      <c r="U471" s="184"/>
      <c r="V471" s="94" t="e">
        <f>IF(C471="",NA(),MATCH($B471&amp;$C471,'[2]Smelter Look-up'!$J:$J,0))</f>
        <v>#N/A</v>
      </c>
      <c r="X471" s="58">
        <f t="shared" si="39"/>
        <v>0</v>
      </c>
      <c r="AB471" s="95" t="str">
        <f t="shared" si="37"/>
        <v/>
      </c>
    </row>
    <row r="472" spans="1:28" s="58" customFormat="1" ht="20.25">
      <c r="A472" s="232"/>
      <c r="B472" s="224" t="s">
        <v>242</v>
      </c>
      <c r="C472" s="225" t="s">
        <v>242</v>
      </c>
      <c r="D472" s="226"/>
      <c r="E472" s="224" t="s">
        <v>242</v>
      </c>
      <c r="F472" s="224" t="s">
        <v>242</v>
      </c>
      <c r="G472" s="224" t="s">
        <v>242</v>
      </c>
      <c r="H472" s="227" t="s">
        <v>242</v>
      </c>
      <c r="I472" s="228" t="s">
        <v>242</v>
      </c>
      <c r="J472" s="228" t="s">
        <v>242</v>
      </c>
      <c r="K472" s="229"/>
      <c r="L472" s="229"/>
      <c r="M472" s="229"/>
      <c r="N472" s="229"/>
      <c r="O472" s="229"/>
      <c r="P472" s="230"/>
      <c r="Q472" s="231"/>
      <c r="R472" s="224" t="s">
        <v>242</v>
      </c>
      <c r="S472" s="232" t="str">
        <f t="shared" ca="1" si="40"/>
        <v/>
      </c>
      <c r="T472" s="232" t="str">
        <f ca="1">IF(B472="","",IF(ISERROR(MATCH($J472,[2]SorP!$B$1:$B$6230,0)),"",INDIRECT("'SorP'!$A$"&amp;MATCH($J472,[2]SorP!$B$1:$B$6230,0))))</f>
        <v/>
      </c>
      <c r="U472" s="184"/>
      <c r="V472" s="94" t="e">
        <f>IF(C472="",NA(),MATCH($B472&amp;$C472,'[2]Smelter Look-up'!$J:$J,0))</f>
        <v>#N/A</v>
      </c>
      <c r="X472" s="58">
        <f t="shared" si="39"/>
        <v>0</v>
      </c>
      <c r="AB472" s="95" t="str">
        <f t="shared" si="37"/>
        <v/>
      </c>
    </row>
    <row r="473" spans="1:28" s="58" customFormat="1" ht="20.25">
      <c r="A473" s="232"/>
      <c r="B473" s="224" t="s">
        <v>242</v>
      </c>
      <c r="C473" s="225" t="s">
        <v>242</v>
      </c>
      <c r="D473" s="226"/>
      <c r="E473" s="224" t="s">
        <v>242</v>
      </c>
      <c r="F473" s="224" t="s">
        <v>242</v>
      </c>
      <c r="G473" s="224" t="s">
        <v>242</v>
      </c>
      <c r="H473" s="227" t="s">
        <v>242</v>
      </c>
      <c r="I473" s="228" t="s">
        <v>242</v>
      </c>
      <c r="J473" s="228" t="s">
        <v>242</v>
      </c>
      <c r="K473" s="229"/>
      <c r="L473" s="229"/>
      <c r="M473" s="229"/>
      <c r="N473" s="229"/>
      <c r="O473" s="229"/>
      <c r="P473" s="230"/>
      <c r="Q473" s="231"/>
      <c r="R473" s="224" t="s">
        <v>242</v>
      </c>
      <c r="S473" s="232" t="str">
        <f t="shared" ca="1" si="40"/>
        <v/>
      </c>
      <c r="T473" s="232" t="str">
        <f ca="1">IF(B473="","",IF(ISERROR(MATCH($J473,[2]SorP!$B$1:$B$6230,0)),"",INDIRECT("'SorP'!$A$"&amp;MATCH($J473,[2]SorP!$B$1:$B$6230,0))))</f>
        <v/>
      </c>
      <c r="U473" s="184"/>
      <c r="V473" s="94" t="e">
        <f>IF(C473="",NA(),MATCH($B473&amp;$C473,'[2]Smelter Look-up'!$J:$J,0))</f>
        <v>#N/A</v>
      </c>
      <c r="X473" s="58">
        <f t="shared" si="39"/>
        <v>0</v>
      </c>
      <c r="AB473" s="95" t="str">
        <f t="shared" si="37"/>
        <v/>
      </c>
    </row>
    <row r="474" spans="1:28" s="58" customFormat="1" ht="20.25">
      <c r="A474" s="232"/>
      <c r="B474" s="224" t="s">
        <v>242</v>
      </c>
      <c r="C474" s="225" t="s">
        <v>242</v>
      </c>
      <c r="D474" s="226"/>
      <c r="E474" s="224" t="s">
        <v>242</v>
      </c>
      <c r="F474" s="224" t="s">
        <v>242</v>
      </c>
      <c r="G474" s="224" t="s">
        <v>242</v>
      </c>
      <c r="H474" s="227" t="s">
        <v>242</v>
      </c>
      <c r="I474" s="228" t="s">
        <v>242</v>
      </c>
      <c r="J474" s="228" t="s">
        <v>242</v>
      </c>
      <c r="K474" s="229"/>
      <c r="L474" s="229"/>
      <c r="M474" s="229"/>
      <c r="N474" s="229"/>
      <c r="O474" s="229"/>
      <c r="P474" s="230"/>
      <c r="Q474" s="231"/>
      <c r="R474" s="224" t="s">
        <v>242</v>
      </c>
      <c r="S474" s="232" t="str">
        <f t="shared" ca="1" si="40"/>
        <v/>
      </c>
      <c r="T474" s="232" t="str">
        <f ca="1">IF(B474="","",IF(ISERROR(MATCH($J474,[2]SorP!$B$1:$B$6230,0)),"",INDIRECT("'SorP'!$A$"&amp;MATCH($J474,[2]SorP!$B$1:$B$6230,0))))</f>
        <v/>
      </c>
      <c r="U474" s="184"/>
      <c r="V474" s="94" t="e">
        <f>IF(C474="",NA(),MATCH($B474&amp;$C474,'[2]Smelter Look-up'!$J:$J,0))</f>
        <v>#N/A</v>
      </c>
      <c r="X474" s="58">
        <f t="shared" si="39"/>
        <v>0</v>
      </c>
      <c r="AB474" s="95" t="str">
        <f t="shared" si="37"/>
        <v/>
      </c>
    </row>
    <row r="475" spans="1:28" s="58" customFormat="1" ht="20.25">
      <c r="A475" s="232"/>
      <c r="B475" s="224" t="s">
        <v>242</v>
      </c>
      <c r="C475" s="225" t="s">
        <v>242</v>
      </c>
      <c r="D475" s="226"/>
      <c r="E475" s="224" t="s">
        <v>242</v>
      </c>
      <c r="F475" s="224" t="s">
        <v>242</v>
      </c>
      <c r="G475" s="224" t="s">
        <v>242</v>
      </c>
      <c r="H475" s="227" t="s">
        <v>242</v>
      </c>
      <c r="I475" s="228" t="s">
        <v>242</v>
      </c>
      <c r="J475" s="228" t="s">
        <v>242</v>
      </c>
      <c r="K475" s="229"/>
      <c r="L475" s="229"/>
      <c r="M475" s="229"/>
      <c r="N475" s="229"/>
      <c r="O475" s="229"/>
      <c r="P475" s="230"/>
      <c r="Q475" s="231"/>
      <c r="R475" s="224" t="s">
        <v>242</v>
      </c>
      <c r="S475" s="232" t="str">
        <f t="shared" ca="1" si="40"/>
        <v/>
      </c>
      <c r="T475" s="232" t="str">
        <f ca="1">IF(B475="","",IF(ISERROR(MATCH($J475,[2]SorP!$B$1:$B$6230,0)),"",INDIRECT("'SorP'!$A$"&amp;MATCH($J475,[2]SorP!$B$1:$B$6230,0))))</f>
        <v/>
      </c>
      <c r="U475" s="184"/>
      <c r="V475" s="94" t="e">
        <f>IF(C475="",NA(),MATCH($B475&amp;$C475,'[2]Smelter Look-up'!$J:$J,0))</f>
        <v>#N/A</v>
      </c>
      <c r="X475" s="58">
        <f t="shared" si="39"/>
        <v>0</v>
      </c>
      <c r="AB475" s="95" t="str">
        <f t="shared" si="37"/>
        <v/>
      </c>
    </row>
    <row r="476" spans="1:28" s="58" customFormat="1" ht="20.25">
      <c r="A476" s="232"/>
      <c r="B476" s="224" t="s">
        <v>242</v>
      </c>
      <c r="C476" s="225" t="s">
        <v>242</v>
      </c>
      <c r="D476" s="226"/>
      <c r="E476" s="224" t="s">
        <v>242</v>
      </c>
      <c r="F476" s="224" t="s">
        <v>242</v>
      </c>
      <c r="G476" s="224" t="s">
        <v>242</v>
      </c>
      <c r="H476" s="227" t="s">
        <v>242</v>
      </c>
      <c r="I476" s="228" t="s">
        <v>242</v>
      </c>
      <c r="J476" s="228" t="s">
        <v>242</v>
      </c>
      <c r="K476" s="229"/>
      <c r="L476" s="229"/>
      <c r="M476" s="229"/>
      <c r="N476" s="229"/>
      <c r="O476" s="229"/>
      <c r="P476" s="230"/>
      <c r="Q476" s="231"/>
      <c r="R476" s="224" t="s">
        <v>242</v>
      </c>
      <c r="S476" s="232" t="str">
        <f t="shared" ca="1" si="40"/>
        <v/>
      </c>
      <c r="T476" s="232" t="str">
        <f ca="1">IF(B476="","",IF(ISERROR(MATCH($J476,[2]SorP!$B$1:$B$6230,0)),"",INDIRECT("'SorP'!$A$"&amp;MATCH($J476,[2]SorP!$B$1:$B$6230,0))))</f>
        <v/>
      </c>
      <c r="U476" s="184"/>
      <c r="V476" s="94" t="e">
        <f>IF(C476="",NA(),MATCH($B476&amp;$C476,'[2]Smelter Look-up'!$J:$J,0))</f>
        <v>#N/A</v>
      </c>
      <c r="X476" s="58">
        <f t="shared" si="39"/>
        <v>0</v>
      </c>
      <c r="AB476" s="95" t="str">
        <f t="shared" si="37"/>
        <v/>
      </c>
    </row>
    <row r="477" spans="1:28" s="58" customFormat="1" ht="20.25">
      <c r="A477" s="232"/>
      <c r="B477" s="224" t="s">
        <v>242</v>
      </c>
      <c r="C477" s="225" t="s">
        <v>242</v>
      </c>
      <c r="D477" s="226"/>
      <c r="E477" s="224" t="s">
        <v>242</v>
      </c>
      <c r="F477" s="224" t="s">
        <v>242</v>
      </c>
      <c r="G477" s="224" t="s">
        <v>242</v>
      </c>
      <c r="H477" s="227" t="s">
        <v>242</v>
      </c>
      <c r="I477" s="228" t="s">
        <v>242</v>
      </c>
      <c r="J477" s="228" t="s">
        <v>242</v>
      </c>
      <c r="K477" s="229"/>
      <c r="L477" s="229"/>
      <c r="M477" s="229"/>
      <c r="N477" s="229"/>
      <c r="O477" s="229"/>
      <c r="P477" s="230"/>
      <c r="Q477" s="231"/>
      <c r="R477" s="224" t="s">
        <v>242</v>
      </c>
      <c r="S477" s="232" t="str">
        <f t="shared" ca="1" si="40"/>
        <v/>
      </c>
      <c r="T477" s="232" t="str">
        <f ca="1">IF(B477="","",IF(ISERROR(MATCH($J477,[2]SorP!$B$1:$B$6230,0)),"",INDIRECT("'SorP'!$A$"&amp;MATCH($J477,[2]SorP!$B$1:$B$6230,0))))</f>
        <v/>
      </c>
      <c r="U477" s="184"/>
      <c r="V477" s="94" t="e">
        <f>IF(C477="",NA(),MATCH($B477&amp;$C477,'[2]Smelter Look-up'!$J:$J,0))</f>
        <v>#N/A</v>
      </c>
      <c r="X477" s="58">
        <f t="shared" si="39"/>
        <v>0</v>
      </c>
      <c r="AB477" s="95" t="str">
        <f t="shared" si="37"/>
        <v/>
      </c>
    </row>
    <row r="478" spans="1:28" s="58" customFormat="1" ht="20.25">
      <c r="A478" s="232"/>
      <c r="B478" s="224" t="s">
        <v>242</v>
      </c>
      <c r="C478" s="225" t="s">
        <v>242</v>
      </c>
      <c r="D478" s="226"/>
      <c r="E478" s="224" t="s">
        <v>242</v>
      </c>
      <c r="F478" s="224" t="s">
        <v>242</v>
      </c>
      <c r="G478" s="224" t="s">
        <v>242</v>
      </c>
      <c r="H478" s="227" t="s">
        <v>242</v>
      </c>
      <c r="I478" s="228" t="s">
        <v>242</v>
      </c>
      <c r="J478" s="228" t="s">
        <v>242</v>
      </c>
      <c r="K478" s="229"/>
      <c r="L478" s="229"/>
      <c r="M478" s="229"/>
      <c r="N478" s="229"/>
      <c r="O478" s="229"/>
      <c r="P478" s="230"/>
      <c r="Q478" s="231"/>
      <c r="R478" s="224" t="s">
        <v>242</v>
      </c>
      <c r="S478" s="232" t="str">
        <f t="shared" ca="1" si="40"/>
        <v/>
      </c>
      <c r="T478" s="232" t="str">
        <f ca="1">IF(B478="","",IF(ISERROR(MATCH($J478,[2]SorP!$B$1:$B$6230,0)),"",INDIRECT("'SorP'!$A$"&amp;MATCH($J478,[2]SorP!$B$1:$B$6230,0))))</f>
        <v/>
      </c>
      <c r="U478" s="184"/>
      <c r="V478" s="94" t="e">
        <f>IF(C478="",NA(),MATCH($B478&amp;$C478,'[2]Smelter Look-up'!$J:$J,0))</f>
        <v>#N/A</v>
      </c>
      <c r="X478" s="58">
        <f t="shared" si="39"/>
        <v>0</v>
      </c>
      <c r="AB478" s="95" t="str">
        <f t="shared" si="37"/>
        <v/>
      </c>
    </row>
    <row r="479" spans="1:28" s="58" customFormat="1" ht="20.25">
      <c r="A479" s="232"/>
      <c r="B479" s="224" t="s">
        <v>242</v>
      </c>
      <c r="C479" s="225" t="s">
        <v>242</v>
      </c>
      <c r="D479" s="226"/>
      <c r="E479" s="224" t="s">
        <v>242</v>
      </c>
      <c r="F479" s="224" t="s">
        <v>242</v>
      </c>
      <c r="G479" s="224" t="s">
        <v>242</v>
      </c>
      <c r="H479" s="227" t="s">
        <v>242</v>
      </c>
      <c r="I479" s="228" t="s">
        <v>242</v>
      </c>
      <c r="J479" s="228" t="s">
        <v>242</v>
      </c>
      <c r="K479" s="229"/>
      <c r="L479" s="229"/>
      <c r="M479" s="229"/>
      <c r="N479" s="229"/>
      <c r="O479" s="229"/>
      <c r="P479" s="230"/>
      <c r="Q479" s="231"/>
      <c r="R479" s="224" t="s">
        <v>242</v>
      </c>
      <c r="S479" s="232" t="str">
        <f t="shared" ca="1" si="40"/>
        <v/>
      </c>
      <c r="T479" s="232" t="str">
        <f ca="1">IF(B479="","",IF(ISERROR(MATCH($J479,[2]SorP!$B$1:$B$6230,0)),"",INDIRECT("'SorP'!$A$"&amp;MATCH($J479,[2]SorP!$B$1:$B$6230,0))))</f>
        <v/>
      </c>
      <c r="U479" s="184"/>
      <c r="V479" s="94" t="e">
        <f>IF(C479="",NA(),MATCH($B479&amp;$C479,'[2]Smelter Look-up'!$J:$J,0))</f>
        <v>#N/A</v>
      </c>
      <c r="X479" s="58">
        <f t="shared" si="39"/>
        <v>0</v>
      </c>
      <c r="AB479" s="95" t="str">
        <f t="shared" si="37"/>
        <v/>
      </c>
    </row>
    <row r="480" spans="1:28" s="58" customFormat="1" ht="20.25">
      <c r="A480" s="232"/>
      <c r="B480" s="224" t="s">
        <v>242</v>
      </c>
      <c r="C480" s="225" t="s">
        <v>242</v>
      </c>
      <c r="D480" s="226"/>
      <c r="E480" s="224" t="s">
        <v>242</v>
      </c>
      <c r="F480" s="224" t="s">
        <v>242</v>
      </c>
      <c r="G480" s="224" t="s">
        <v>242</v>
      </c>
      <c r="H480" s="227" t="s">
        <v>242</v>
      </c>
      <c r="I480" s="228" t="s">
        <v>242</v>
      </c>
      <c r="J480" s="228" t="s">
        <v>242</v>
      </c>
      <c r="K480" s="229"/>
      <c r="L480" s="229"/>
      <c r="M480" s="229"/>
      <c r="N480" s="229"/>
      <c r="O480" s="229"/>
      <c r="P480" s="230"/>
      <c r="Q480" s="231"/>
      <c r="R480" s="224" t="s">
        <v>242</v>
      </c>
      <c r="S480" s="232" t="str">
        <f t="shared" ca="1" si="40"/>
        <v/>
      </c>
      <c r="T480" s="232" t="str">
        <f ca="1">IF(B480="","",IF(ISERROR(MATCH($J480,[2]SorP!$B$1:$B$6230,0)),"",INDIRECT("'SorP'!$A$"&amp;MATCH($J480,[2]SorP!$B$1:$B$6230,0))))</f>
        <v/>
      </c>
      <c r="U480" s="184"/>
      <c r="V480" s="94" t="e">
        <f>IF(C480="",NA(),MATCH($B480&amp;$C480,'[2]Smelter Look-up'!$J:$J,0))</f>
        <v>#N/A</v>
      </c>
      <c r="X480" s="58">
        <f t="shared" si="39"/>
        <v>0</v>
      </c>
      <c r="AB480" s="95" t="str">
        <f t="shared" si="37"/>
        <v/>
      </c>
    </row>
    <row r="481" spans="1:28" s="58" customFormat="1" ht="20.25">
      <c r="A481" s="232"/>
      <c r="B481" s="224" t="s">
        <v>242</v>
      </c>
      <c r="C481" s="225" t="s">
        <v>242</v>
      </c>
      <c r="D481" s="226"/>
      <c r="E481" s="224" t="s">
        <v>242</v>
      </c>
      <c r="F481" s="224" t="s">
        <v>242</v>
      </c>
      <c r="G481" s="224" t="s">
        <v>242</v>
      </c>
      <c r="H481" s="227" t="s">
        <v>242</v>
      </c>
      <c r="I481" s="228" t="s">
        <v>242</v>
      </c>
      <c r="J481" s="228" t="s">
        <v>242</v>
      </c>
      <c r="K481" s="229"/>
      <c r="L481" s="229"/>
      <c r="M481" s="229"/>
      <c r="N481" s="229"/>
      <c r="O481" s="229"/>
      <c r="P481" s="230"/>
      <c r="Q481" s="231"/>
      <c r="R481" s="224" t="s">
        <v>242</v>
      </c>
      <c r="S481" s="232" t="str">
        <f t="shared" ca="1" si="40"/>
        <v/>
      </c>
      <c r="T481" s="232" t="str">
        <f ca="1">IF(B481="","",IF(ISERROR(MATCH($J481,[2]SorP!$B$1:$B$6230,0)),"",INDIRECT("'SorP'!$A$"&amp;MATCH($J481,[2]SorP!$B$1:$B$6230,0))))</f>
        <v/>
      </c>
      <c r="U481" s="184"/>
      <c r="V481" s="94" t="e">
        <f>IF(C481="",NA(),MATCH($B481&amp;$C481,'[2]Smelter Look-up'!$J:$J,0))</f>
        <v>#N/A</v>
      </c>
      <c r="X481" s="58">
        <f t="shared" si="39"/>
        <v>0</v>
      </c>
      <c r="AB481" s="95" t="str">
        <f t="shared" si="37"/>
        <v/>
      </c>
    </row>
    <row r="482" spans="1:28" s="58" customFormat="1" ht="20.25">
      <c r="A482" s="232"/>
      <c r="B482" s="224" t="s">
        <v>242</v>
      </c>
      <c r="C482" s="225" t="s">
        <v>242</v>
      </c>
      <c r="D482" s="226"/>
      <c r="E482" s="224" t="s">
        <v>242</v>
      </c>
      <c r="F482" s="224" t="s">
        <v>242</v>
      </c>
      <c r="G482" s="224" t="s">
        <v>242</v>
      </c>
      <c r="H482" s="227" t="s">
        <v>242</v>
      </c>
      <c r="I482" s="228" t="s">
        <v>242</v>
      </c>
      <c r="J482" s="228" t="s">
        <v>242</v>
      </c>
      <c r="K482" s="229"/>
      <c r="L482" s="229"/>
      <c r="M482" s="229"/>
      <c r="N482" s="229"/>
      <c r="O482" s="229"/>
      <c r="P482" s="230"/>
      <c r="Q482" s="231"/>
      <c r="R482" s="224" t="s">
        <v>242</v>
      </c>
      <c r="S482" s="232" t="str">
        <f t="shared" ca="1" si="40"/>
        <v/>
      </c>
      <c r="T482" s="232" t="str">
        <f ca="1">IF(B482="","",IF(ISERROR(MATCH($J482,[2]SorP!$B$1:$B$6230,0)),"",INDIRECT("'SorP'!$A$"&amp;MATCH($J482,[2]SorP!$B$1:$B$6230,0))))</f>
        <v/>
      </c>
      <c r="U482" s="184"/>
      <c r="V482" s="94" t="e">
        <f>IF(C482="",NA(),MATCH($B482&amp;$C482,'[2]Smelter Look-up'!$J:$J,0))</f>
        <v>#N/A</v>
      </c>
      <c r="X482" s="58">
        <f t="shared" si="39"/>
        <v>0</v>
      </c>
      <c r="AB482" s="95" t="str">
        <f t="shared" si="37"/>
        <v/>
      </c>
    </row>
    <row r="483" spans="1:28" s="58" customFormat="1" ht="20.25">
      <c r="A483" s="232"/>
      <c r="B483" s="224" t="s">
        <v>242</v>
      </c>
      <c r="C483" s="225" t="s">
        <v>242</v>
      </c>
      <c r="D483" s="226"/>
      <c r="E483" s="224" t="s">
        <v>242</v>
      </c>
      <c r="F483" s="224" t="s">
        <v>242</v>
      </c>
      <c r="G483" s="224" t="s">
        <v>242</v>
      </c>
      <c r="H483" s="227" t="s">
        <v>242</v>
      </c>
      <c r="I483" s="228" t="s">
        <v>242</v>
      </c>
      <c r="J483" s="228" t="s">
        <v>242</v>
      </c>
      <c r="K483" s="229"/>
      <c r="L483" s="229"/>
      <c r="M483" s="229"/>
      <c r="N483" s="229"/>
      <c r="O483" s="229"/>
      <c r="P483" s="230"/>
      <c r="Q483" s="231"/>
      <c r="R483" s="224" t="s">
        <v>242</v>
      </c>
      <c r="S483" s="232" t="str">
        <f t="shared" ca="1" si="40"/>
        <v/>
      </c>
      <c r="T483" s="232" t="str">
        <f ca="1">IF(B483="","",IF(ISERROR(MATCH($J483,[2]SorP!$B$1:$B$6230,0)),"",INDIRECT("'SorP'!$A$"&amp;MATCH($J483,[2]SorP!$B$1:$B$6230,0))))</f>
        <v/>
      </c>
      <c r="U483" s="184"/>
      <c r="V483" s="94" t="e">
        <f>IF(C483="",NA(),MATCH($B483&amp;$C483,'[2]Smelter Look-up'!$J:$J,0))</f>
        <v>#N/A</v>
      </c>
      <c r="X483" s="58">
        <f t="shared" si="39"/>
        <v>0</v>
      </c>
      <c r="AB483" s="95" t="str">
        <f t="shared" si="37"/>
        <v/>
      </c>
    </row>
    <row r="484" spans="1:28" s="58" customFormat="1" ht="20.25">
      <c r="A484" s="232"/>
      <c r="B484" s="224" t="s">
        <v>242</v>
      </c>
      <c r="C484" s="225" t="s">
        <v>242</v>
      </c>
      <c r="D484" s="226"/>
      <c r="E484" s="224" t="s">
        <v>242</v>
      </c>
      <c r="F484" s="224" t="s">
        <v>242</v>
      </c>
      <c r="G484" s="224" t="s">
        <v>242</v>
      </c>
      <c r="H484" s="227" t="s">
        <v>242</v>
      </c>
      <c r="I484" s="228" t="s">
        <v>242</v>
      </c>
      <c r="J484" s="228" t="s">
        <v>242</v>
      </c>
      <c r="K484" s="229"/>
      <c r="L484" s="229"/>
      <c r="M484" s="229"/>
      <c r="N484" s="229"/>
      <c r="O484" s="229"/>
      <c r="P484" s="230"/>
      <c r="Q484" s="231"/>
      <c r="R484" s="224" t="s">
        <v>242</v>
      </c>
      <c r="S484" s="232" t="str">
        <f t="shared" ca="1" si="40"/>
        <v/>
      </c>
      <c r="T484" s="232" t="str">
        <f ca="1">IF(B484="","",IF(ISERROR(MATCH($J484,[2]SorP!$B$1:$B$6230,0)),"",INDIRECT("'SorP'!$A$"&amp;MATCH($J484,[2]SorP!$B$1:$B$6230,0))))</f>
        <v/>
      </c>
      <c r="U484" s="184"/>
      <c r="V484" s="94" t="e">
        <f>IF(C484="",NA(),MATCH($B484&amp;$C484,'[2]Smelter Look-up'!$J:$J,0))</f>
        <v>#N/A</v>
      </c>
      <c r="X484" s="58">
        <f t="shared" si="39"/>
        <v>0</v>
      </c>
      <c r="AB484" s="95" t="str">
        <f t="shared" si="37"/>
        <v/>
      </c>
    </row>
    <row r="485" spans="1:28" s="58" customFormat="1" ht="20.25">
      <c r="A485" s="232"/>
      <c r="B485" s="224" t="s">
        <v>242</v>
      </c>
      <c r="C485" s="225" t="s">
        <v>242</v>
      </c>
      <c r="D485" s="226"/>
      <c r="E485" s="224" t="s">
        <v>242</v>
      </c>
      <c r="F485" s="224" t="s">
        <v>242</v>
      </c>
      <c r="G485" s="224" t="s">
        <v>242</v>
      </c>
      <c r="H485" s="227" t="s">
        <v>242</v>
      </c>
      <c r="I485" s="228" t="s">
        <v>242</v>
      </c>
      <c r="J485" s="228" t="s">
        <v>242</v>
      </c>
      <c r="K485" s="229"/>
      <c r="L485" s="229"/>
      <c r="M485" s="229"/>
      <c r="N485" s="229"/>
      <c r="O485" s="229"/>
      <c r="P485" s="230"/>
      <c r="Q485" s="231"/>
      <c r="R485" s="224" t="s">
        <v>242</v>
      </c>
      <c r="S485" s="232" t="str">
        <f t="shared" ca="1" si="40"/>
        <v/>
      </c>
      <c r="T485" s="232" t="str">
        <f ca="1">IF(B485="","",IF(ISERROR(MATCH($J485,[2]SorP!$B$1:$B$6230,0)),"",INDIRECT("'SorP'!$A$"&amp;MATCH($J485,[2]SorP!$B$1:$B$6230,0))))</f>
        <v/>
      </c>
      <c r="U485" s="184"/>
      <c r="V485" s="94" t="e">
        <f>IF(C485="",NA(),MATCH($B485&amp;$C485,'[2]Smelter Look-up'!$J:$J,0))</f>
        <v>#N/A</v>
      </c>
      <c r="X485" s="58">
        <f t="shared" si="39"/>
        <v>0</v>
      </c>
      <c r="AB485" s="95" t="str">
        <f t="shared" si="37"/>
        <v/>
      </c>
    </row>
    <row r="486" spans="1:28" s="58" customFormat="1" ht="20.25">
      <c r="A486" s="232"/>
      <c r="B486" s="224" t="s">
        <v>242</v>
      </c>
      <c r="C486" s="225" t="s">
        <v>242</v>
      </c>
      <c r="D486" s="226"/>
      <c r="E486" s="224" t="s">
        <v>242</v>
      </c>
      <c r="F486" s="224" t="s">
        <v>242</v>
      </c>
      <c r="G486" s="224" t="s">
        <v>242</v>
      </c>
      <c r="H486" s="227" t="s">
        <v>242</v>
      </c>
      <c r="I486" s="228" t="s">
        <v>242</v>
      </c>
      <c r="J486" s="228" t="s">
        <v>242</v>
      </c>
      <c r="K486" s="229"/>
      <c r="L486" s="229"/>
      <c r="M486" s="229"/>
      <c r="N486" s="229"/>
      <c r="O486" s="229"/>
      <c r="P486" s="230"/>
      <c r="Q486" s="231"/>
      <c r="R486" s="224" t="s">
        <v>242</v>
      </c>
      <c r="S486" s="232" t="str">
        <f t="shared" ref="S486:S516" ca="1" si="41">IF(B486="","",IF(ISERROR(MATCH($E486,CL,0)),"Unknown",INDIRECT("'C'!$A$"&amp;MATCH($E486,CL,0)+1)))</f>
        <v/>
      </c>
      <c r="T486" s="232" t="str">
        <f ca="1">IF(B486="","",IF(ISERROR(MATCH($J486,[2]SorP!$B$1:$B$6230,0)),"",INDIRECT("'SorP'!$A$"&amp;MATCH($J486,[2]SorP!$B$1:$B$6230,0))))</f>
        <v/>
      </c>
      <c r="U486" s="184"/>
      <c r="V486" s="94" t="e">
        <f>IF(C486="",NA(),MATCH($B486&amp;$C486,'[2]Smelter Look-up'!$J:$J,0))</f>
        <v>#N/A</v>
      </c>
      <c r="X486" s="58">
        <f t="shared" si="39"/>
        <v>0</v>
      </c>
      <c r="AB486" s="95" t="str">
        <f t="shared" si="37"/>
        <v/>
      </c>
    </row>
    <row r="487" spans="1:28" s="58" customFormat="1" ht="20.25">
      <c r="A487" s="232"/>
      <c r="B487" s="224" t="s">
        <v>242</v>
      </c>
      <c r="C487" s="225" t="s">
        <v>242</v>
      </c>
      <c r="D487" s="226"/>
      <c r="E487" s="224" t="s">
        <v>242</v>
      </c>
      <c r="F487" s="224" t="s">
        <v>242</v>
      </c>
      <c r="G487" s="224" t="s">
        <v>242</v>
      </c>
      <c r="H487" s="227" t="s">
        <v>242</v>
      </c>
      <c r="I487" s="228" t="s">
        <v>242</v>
      </c>
      <c r="J487" s="228" t="s">
        <v>242</v>
      </c>
      <c r="K487" s="229"/>
      <c r="L487" s="229"/>
      <c r="M487" s="229"/>
      <c r="N487" s="229"/>
      <c r="O487" s="229"/>
      <c r="P487" s="230"/>
      <c r="Q487" s="231"/>
      <c r="R487" s="224" t="s">
        <v>242</v>
      </c>
      <c r="S487" s="232" t="str">
        <f t="shared" ca="1" si="41"/>
        <v/>
      </c>
      <c r="T487" s="232" t="str">
        <f ca="1">IF(B487="","",IF(ISERROR(MATCH($J487,[2]SorP!$B$1:$B$6230,0)),"",INDIRECT("'SorP'!$A$"&amp;MATCH($J487,[2]SorP!$B$1:$B$6230,0))))</f>
        <v/>
      </c>
      <c r="U487" s="184"/>
      <c r="V487" s="94" t="e">
        <f>IF(C487="",NA(),MATCH($B487&amp;$C487,'[2]Smelter Look-up'!$J:$J,0))</f>
        <v>#N/A</v>
      </c>
      <c r="X487" s="58">
        <f t="shared" si="39"/>
        <v>0</v>
      </c>
      <c r="AB487" s="95" t="str">
        <f t="shared" si="37"/>
        <v/>
      </c>
    </row>
    <row r="488" spans="1:28" s="58" customFormat="1" ht="20.25">
      <c r="A488" s="232"/>
      <c r="B488" s="224" t="s">
        <v>242</v>
      </c>
      <c r="C488" s="225" t="s">
        <v>242</v>
      </c>
      <c r="D488" s="226"/>
      <c r="E488" s="224" t="s">
        <v>242</v>
      </c>
      <c r="F488" s="224" t="s">
        <v>242</v>
      </c>
      <c r="G488" s="224" t="s">
        <v>242</v>
      </c>
      <c r="H488" s="227" t="s">
        <v>242</v>
      </c>
      <c r="I488" s="228" t="s">
        <v>242</v>
      </c>
      <c r="J488" s="228" t="s">
        <v>242</v>
      </c>
      <c r="K488" s="229"/>
      <c r="L488" s="229"/>
      <c r="M488" s="229"/>
      <c r="N488" s="229"/>
      <c r="O488" s="229"/>
      <c r="P488" s="230"/>
      <c r="Q488" s="231"/>
      <c r="R488" s="224" t="s">
        <v>242</v>
      </c>
      <c r="S488" s="232" t="str">
        <f t="shared" ca="1" si="41"/>
        <v/>
      </c>
      <c r="T488" s="232" t="str">
        <f ca="1">IF(B488="","",IF(ISERROR(MATCH($J488,[2]SorP!$B$1:$B$6230,0)),"",INDIRECT("'SorP'!$A$"&amp;MATCH($J488,[2]SorP!$B$1:$B$6230,0))))</f>
        <v/>
      </c>
      <c r="U488" s="184"/>
      <c r="V488" s="94" t="e">
        <f>IF(C488="",NA(),MATCH($B488&amp;$C488,'[2]Smelter Look-up'!$J:$J,0))</f>
        <v>#N/A</v>
      </c>
      <c r="X488" s="58">
        <f t="shared" si="39"/>
        <v>0</v>
      </c>
      <c r="AB488" s="95" t="str">
        <f t="shared" si="37"/>
        <v/>
      </c>
    </row>
    <row r="489" spans="1:28" s="58" customFormat="1" ht="20.25">
      <c r="A489" s="232"/>
      <c r="B489" s="224" t="s">
        <v>242</v>
      </c>
      <c r="C489" s="225" t="s">
        <v>242</v>
      </c>
      <c r="D489" s="226"/>
      <c r="E489" s="224" t="s">
        <v>242</v>
      </c>
      <c r="F489" s="224" t="s">
        <v>242</v>
      </c>
      <c r="G489" s="224" t="s">
        <v>242</v>
      </c>
      <c r="H489" s="227" t="s">
        <v>242</v>
      </c>
      <c r="I489" s="228" t="s">
        <v>242</v>
      </c>
      <c r="J489" s="228" t="s">
        <v>242</v>
      </c>
      <c r="K489" s="229"/>
      <c r="L489" s="229"/>
      <c r="M489" s="229"/>
      <c r="N489" s="229"/>
      <c r="O489" s="229"/>
      <c r="P489" s="230"/>
      <c r="Q489" s="231"/>
      <c r="R489" s="224" t="s">
        <v>242</v>
      </c>
      <c r="S489" s="232" t="str">
        <f t="shared" ca="1" si="41"/>
        <v/>
      </c>
      <c r="T489" s="232" t="str">
        <f ca="1">IF(B489="","",IF(ISERROR(MATCH($J489,[2]SorP!$B$1:$B$6230,0)),"",INDIRECT("'SorP'!$A$"&amp;MATCH($J489,[2]SorP!$B$1:$B$6230,0))))</f>
        <v/>
      </c>
      <c r="U489" s="184"/>
      <c r="V489" s="94" t="e">
        <f>IF(C489="",NA(),MATCH($B489&amp;$C489,'[2]Smelter Look-up'!$J:$J,0))</f>
        <v>#N/A</v>
      </c>
      <c r="X489" s="58">
        <f t="shared" si="39"/>
        <v>0</v>
      </c>
      <c r="AB489" s="95" t="str">
        <f t="shared" si="37"/>
        <v/>
      </c>
    </row>
    <row r="490" spans="1:28" s="58" customFormat="1" ht="20.25">
      <c r="A490" s="232"/>
      <c r="B490" s="224" t="s">
        <v>242</v>
      </c>
      <c r="C490" s="225" t="s">
        <v>242</v>
      </c>
      <c r="D490" s="226"/>
      <c r="E490" s="224" t="s">
        <v>242</v>
      </c>
      <c r="F490" s="224" t="s">
        <v>242</v>
      </c>
      <c r="G490" s="224" t="s">
        <v>242</v>
      </c>
      <c r="H490" s="227" t="s">
        <v>242</v>
      </c>
      <c r="I490" s="228" t="s">
        <v>242</v>
      </c>
      <c r="J490" s="228" t="s">
        <v>242</v>
      </c>
      <c r="K490" s="229"/>
      <c r="L490" s="229"/>
      <c r="M490" s="229"/>
      <c r="N490" s="229"/>
      <c r="O490" s="229"/>
      <c r="P490" s="230"/>
      <c r="Q490" s="231"/>
      <c r="R490" s="224" t="s">
        <v>242</v>
      </c>
      <c r="S490" s="232" t="str">
        <f t="shared" ca="1" si="41"/>
        <v/>
      </c>
      <c r="T490" s="232" t="str">
        <f ca="1">IF(B490="","",IF(ISERROR(MATCH($J490,[2]SorP!$B$1:$B$6230,0)),"",INDIRECT("'SorP'!$A$"&amp;MATCH($J490,[2]SorP!$B$1:$B$6230,0))))</f>
        <v/>
      </c>
      <c r="U490" s="184"/>
      <c r="V490" s="94" t="e">
        <f>IF(C490="",NA(),MATCH($B490&amp;$C490,'[2]Smelter Look-up'!$J:$J,0))</f>
        <v>#N/A</v>
      </c>
      <c r="X490" s="58">
        <f t="shared" si="39"/>
        <v>0</v>
      </c>
      <c r="AB490" s="95" t="str">
        <f t="shared" si="37"/>
        <v/>
      </c>
    </row>
    <row r="491" spans="1:28" s="58" customFormat="1" ht="20.25">
      <c r="A491" s="232"/>
      <c r="B491" s="224" t="s">
        <v>242</v>
      </c>
      <c r="C491" s="225" t="s">
        <v>242</v>
      </c>
      <c r="D491" s="226"/>
      <c r="E491" s="224" t="s">
        <v>242</v>
      </c>
      <c r="F491" s="224" t="s">
        <v>242</v>
      </c>
      <c r="G491" s="224" t="s">
        <v>242</v>
      </c>
      <c r="H491" s="227" t="s">
        <v>242</v>
      </c>
      <c r="I491" s="228" t="s">
        <v>242</v>
      </c>
      <c r="J491" s="228" t="s">
        <v>242</v>
      </c>
      <c r="K491" s="229"/>
      <c r="L491" s="229"/>
      <c r="M491" s="229"/>
      <c r="N491" s="229"/>
      <c r="O491" s="229"/>
      <c r="P491" s="230"/>
      <c r="Q491" s="231"/>
      <c r="R491" s="224" t="s">
        <v>242</v>
      </c>
      <c r="S491" s="232" t="str">
        <f t="shared" ca="1" si="41"/>
        <v/>
      </c>
      <c r="T491" s="232" t="str">
        <f ca="1">IF(B491="","",IF(ISERROR(MATCH($J491,[2]SorP!$B$1:$B$6230,0)),"",INDIRECT("'SorP'!$A$"&amp;MATCH($J491,[2]SorP!$B$1:$B$6230,0))))</f>
        <v/>
      </c>
      <c r="U491" s="184"/>
      <c r="V491" s="94" t="e">
        <f>IF(C491="",NA(),MATCH($B491&amp;$C491,'[2]Smelter Look-up'!$J:$J,0))</f>
        <v>#N/A</v>
      </c>
      <c r="X491" s="58">
        <f t="shared" si="39"/>
        <v>0</v>
      </c>
      <c r="AB491" s="95" t="str">
        <f t="shared" si="37"/>
        <v/>
      </c>
    </row>
    <row r="492" spans="1:28" s="58" customFormat="1" ht="20.25">
      <c r="A492" s="232"/>
      <c r="B492" s="224" t="s">
        <v>242</v>
      </c>
      <c r="C492" s="225" t="s">
        <v>242</v>
      </c>
      <c r="D492" s="226"/>
      <c r="E492" s="224" t="s">
        <v>242</v>
      </c>
      <c r="F492" s="224" t="s">
        <v>242</v>
      </c>
      <c r="G492" s="224" t="s">
        <v>242</v>
      </c>
      <c r="H492" s="227" t="s">
        <v>242</v>
      </c>
      <c r="I492" s="228" t="s">
        <v>242</v>
      </c>
      <c r="J492" s="228" t="s">
        <v>242</v>
      </c>
      <c r="K492" s="229"/>
      <c r="L492" s="229"/>
      <c r="M492" s="229"/>
      <c r="N492" s="229"/>
      <c r="O492" s="229"/>
      <c r="P492" s="230"/>
      <c r="Q492" s="231"/>
      <c r="R492" s="224" t="s">
        <v>242</v>
      </c>
      <c r="S492" s="232" t="str">
        <f t="shared" ca="1" si="41"/>
        <v/>
      </c>
      <c r="T492" s="232" t="str">
        <f ca="1">IF(B492="","",IF(ISERROR(MATCH($J492,[2]SorP!$B$1:$B$6230,0)),"",INDIRECT("'SorP'!$A$"&amp;MATCH($J492,[2]SorP!$B$1:$B$6230,0))))</f>
        <v/>
      </c>
      <c r="U492" s="184"/>
      <c r="V492" s="94" t="e">
        <f>IF(C492="",NA(),MATCH($B492&amp;$C492,'[2]Smelter Look-up'!$J:$J,0))</f>
        <v>#N/A</v>
      </c>
      <c r="X492" s="58">
        <f t="shared" si="39"/>
        <v>0</v>
      </c>
      <c r="AB492" s="95" t="str">
        <f t="shared" si="37"/>
        <v/>
      </c>
    </row>
    <row r="493" spans="1:28" s="58" customFormat="1" ht="20.25">
      <c r="A493" s="232"/>
      <c r="B493" s="224" t="s">
        <v>242</v>
      </c>
      <c r="C493" s="225" t="s">
        <v>242</v>
      </c>
      <c r="D493" s="226"/>
      <c r="E493" s="224" t="s">
        <v>242</v>
      </c>
      <c r="F493" s="224" t="s">
        <v>242</v>
      </c>
      <c r="G493" s="224" t="s">
        <v>242</v>
      </c>
      <c r="H493" s="227" t="s">
        <v>242</v>
      </c>
      <c r="I493" s="228" t="s">
        <v>242</v>
      </c>
      <c r="J493" s="228" t="s">
        <v>242</v>
      </c>
      <c r="K493" s="229"/>
      <c r="L493" s="229"/>
      <c r="M493" s="229"/>
      <c r="N493" s="229"/>
      <c r="O493" s="229"/>
      <c r="P493" s="230"/>
      <c r="Q493" s="231"/>
      <c r="R493" s="224" t="s">
        <v>242</v>
      </c>
      <c r="S493" s="232" t="str">
        <f t="shared" ca="1" si="41"/>
        <v/>
      </c>
      <c r="T493" s="232" t="str">
        <f ca="1">IF(B493="","",IF(ISERROR(MATCH($J493,[2]SorP!$B$1:$B$6230,0)),"",INDIRECT("'SorP'!$A$"&amp;MATCH($J493,[2]SorP!$B$1:$B$6230,0))))</f>
        <v/>
      </c>
      <c r="U493" s="184"/>
      <c r="V493" s="94" t="e">
        <f>IF(C493="",NA(),MATCH($B493&amp;$C493,'[2]Smelter Look-up'!$J:$J,0))</f>
        <v>#N/A</v>
      </c>
      <c r="X493" s="58">
        <f t="shared" si="39"/>
        <v>0</v>
      </c>
      <c r="AB493" s="95" t="str">
        <f t="shared" si="37"/>
        <v/>
      </c>
    </row>
    <row r="494" spans="1:28" s="58" customFormat="1" ht="20.25">
      <c r="A494" s="232"/>
      <c r="B494" s="224" t="s">
        <v>242</v>
      </c>
      <c r="C494" s="225" t="s">
        <v>242</v>
      </c>
      <c r="D494" s="226"/>
      <c r="E494" s="224" t="s">
        <v>242</v>
      </c>
      <c r="F494" s="224" t="s">
        <v>242</v>
      </c>
      <c r="G494" s="224" t="s">
        <v>242</v>
      </c>
      <c r="H494" s="227" t="s">
        <v>242</v>
      </c>
      <c r="I494" s="228" t="s">
        <v>242</v>
      </c>
      <c r="J494" s="228" t="s">
        <v>242</v>
      </c>
      <c r="K494" s="229"/>
      <c r="L494" s="229"/>
      <c r="M494" s="229"/>
      <c r="N494" s="229"/>
      <c r="O494" s="229"/>
      <c r="P494" s="230"/>
      <c r="Q494" s="231"/>
      <c r="R494" s="224" t="s">
        <v>242</v>
      </c>
      <c r="S494" s="232" t="str">
        <f t="shared" ca="1" si="41"/>
        <v/>
      </c>
      <c r="T494" s="232" t="str">
        <f ca="1">IF(B494="","",IF(ISERROR(MATCH($J494,[2]SorP!$B$1:$B$6230,0)),"",INDIRECT("'SorP'!$A$"&amp;MATCH($J494,[2]SorP!$B$1:$B$6230,0))))</f>
        <v/>
      </c>
      <c r="U494" s="184"/>
      <c r="V494" s="94" t="e">
        <f>IF(C494="",NA(),MATCH($B494&amp;$C494,'[2]Smelter Look-up'!$J:$J,0))</f>
        <v>#N/A</v>
      </c>
      <c r="X494" s="58">
        <f t="shared" si="39"/>
        <v>0</v>
      </c>
      <c r="AB494" s="95" t="str">
        <f t="shared" si="37"/>
        <v/>
      </c>
    </row>
    <row r="495" spans="1:28" s="58" customFormat="1" ht="20.25">
      <c r="A495" s="232"/>
      <c r="B495" s="224" t="s">
        <v>242</v>
      </c>
      <c r="C495" s="225" t="s">
        <v>242</v>
      </c>
      <c r="D495" s="226"/>
      <c r="E495" s="224" t="s">
        <v>242</v>
      </c>
      <c r="F495" s="224" t="s">
        <v>242</v>
      </c>
      <c r="G495" s="224" t="s">
        <v>242</v>
      </c>
      <c r="H495" s="227" t="s">
        <v>242</v>
      </c>
      <c r="I495" s="228" t="s">
        <v>242</v>
      </c>
      <c r="J495" s="228" t="s">
        <v>242</v>
      </c>
      <c r="K495" s="229"/>
      <c r="L495" s="229"/>
      <c r="M495" s="229"/>
      <c r="N495" s="229"/>
      <c r="O495" s="229"/>
      <c r="P495" s="230"/>
      <c r="Q495" s="231"/>
      <c r="R495" s="224" t="s">
        <v>242</v>
      </c>
      <c r="S495" s="232" t="str">
        <f t="shared" ca="1" si="41"/>
        <v/>
      </c>
      <c r="T495" s="232" t="str">
        <f ca="1">IF(B495="","",IF(ISERROR(MATCH($J495,[2]SorP!$B$1:$B$6230,0)),"",INDIRECT("'SorP'!$A$"&amp;MATCH($J495,[2]SorP!$B$1:$B$6230,0))))</f>
        <v/>
      </c>
      <c r="U495" s="184"/>
      <c r="V495" s="94" t="e">
        <f>IF(C495="",NA(),MATCH($B495&amp;$C495,'[2]Smelter Look-up'!$J:$J,0))</f>
        <v>#N/A</v>
      </c>
      <c r="X495" s="58">
        <f t="shared" si="39"/>
        <v>0</v>
      </c>
      <c r="AB495" s="95" t="str">
        <f t="shared" si="37"/>
        <v/>
      </c>
    </row>
    <row r="496" spans="1:28" s="58" customFormat="1" ht="20.25">
      <c r="A496" s="232"/>
      <c r="B496" s="224" t="s">
        <v>242</v>
      </c>
      <c r="C496" s="225" t="s">
        <v>242</v>
      </c>
      <c r="D496" s="226"/>
      <c r="E496" s="224" t="s">
        <v>242</v>
      </c>
      <c r="F496" s="224" t="s">
        <v>242</v>
      </c>
      <c r="G496" s="224" t="s">
        <v>242</v>
      </c>
      <c r="H496" s="227" t="s">
        <v>242</v>
      </c>
      <c r="I496" s="228" t="s">
        <v>242</v>
      </c>
      <c r="J496" s="228" t="s">
        <v>242</v>
      </c>
      <c r="K496" s="229"/>
      <c r="L496" s="229"/>
      <c r="M496" s="229"/>
      <c r="N496" s="229"/>
      <c r="O496" s="229"/>
      <c r="P496" s="230"/>
      <c r="Q496" s="231"/>
      <c r="R496" s="224" t="s">
        <v>242</v>
      </c>
      <c r="S496" s="232" t="str">
        <f t="shared" ca="1" si="41"/>
        <v/>
      </c>
      <c r="T496" s="232" t="str">
        <f ca="1">IF(B496="","",IF(ISERROR(MATCH($J496,[2]SorP!$B$1:$B$6230,0)),"",INDIRECT("'SorP'!$A$"&amp;MATCH($J496,[2]SorP!$B$1:$B$6230,0))))</f>
        <v/>
      </c>
      <c r="U496" s="184"/>
      <c r="V496" s="94" t="e">
        <f>IF(C496="",NA(),MATCH($B496&amp;$C496,'[2]Smelter Look-up'!$J:$J,0))</f>
        <v>#N/A</v>
      </c>
      <c r="X496" s="58">
        <f t="shared" si="39"/>
        <v>0</v>
      </c>
      <c r="AB496" s="95" t="str">
        <f t="shared" si="37"/>
        <v/>
      </c>
    </row>
    <row r="497" spans="1:28" s="58" customFormat="1" ht="20.25">
      <c r="A497" s="232"/>
      <c r="B497" s="224" t="s">
        <v>242</v>
      </c>
      <c r="C497" s="225" t="s">
        <v>242</v>
      </c>
      <c r="D497" s="226"/>
      <c r="E497" s="224" t="s">
        <v>242</v>
      </c>
      <c r="F497" s="224" t="s">
        <v>242</v>
      </c>
      <c r="G497" s="224" t="s">
        <v>242</v>
      </c>
      <c r="H497" s="227" t="s">
        <v>242</v>
      </c>
      <c r="I497" s="228" t="s">
        <v>242</v>
      </c>
      <c r="J497" s="228" t="s">
        <v>242</v>
      </c>
      <c r="K497" s="229"/>
      <c r="L497" s="229"/>
      <c r="M497" s="229"/>
      <c r="N497" s="229"/>
      <c r="O497" s="229"/>
      <c r="P497" s="230"/>
      <c r="Q497" s="231"/>
      <c r="R497" s="224" t="s">
        <v>242</v>
      </c>
      <c r="S497" s="232" t="str">
        <f t="shared" ca="1" si="41"/>
        <v/>
      </c>
      <c r="T497" s="232" t="str">
        <f ca="1">IF(B497="","",IF(ISERROR(MATCH($J497,[2]SorP!$B$1:$B$6230,0)),"",INDIRECT("'SorP'!$A$"&amp;MATCH($J497,[2]SorP!$B$1:$B$6230,0))))</f>
        <v/>
      </c>
      <c r="U497" s="184"/>
      <c r="V497" s="94" t="e">
        <f>IF(C497="",NA(),MATCH($B497&amp;$C497,'[2]Smelter Look-up'!$J:$J,0))</f>
        <v>#N/A</v>
      </c>
      <c r="X497" s="58">
        <f t="shared" si="39"/>
        <v>0</v>
      </c>
      <c r="AB497" s="95" t="str">
        <f t="shared" si="37"/>
        <v/>
      </c>
    </row>
    <row r="498" spans="1:28" s="58" customFormat="1" ht="20.25">
      <c r="A498" s="232"/>
      <c r="B498" s="224" t="s">
        <v>242</v>
      </c>
      <c r="C498" s="225" t="s">
        <v>242</v>
      </c>
      <c r="D498" s="226"/>
      <c r="E498" s="224" t="s">
        <v>242</v>
      </c>
      <c r="F498" s="224" t="s">
        <v>242</v>
      </c>
      <c r="G498" s="224" t="s">
        <v>242</v>
      </c>
      <c r="H498" s="227" t="s">
        <v>242</v>
      </c>
      <c r="I498" s="228" t="s">
        <v>242</v>
      </c>
      <c r="J498" s="228" t="s">
        <v>242</v>
      </c>
      <c r="K498" s="229"/>
      <c r="L498" s="229"/>
      <c r="M498" s="229"/>
      <c r="N498" s="229"/>
      <c r="O498" s="229"/>
      <c r="P498" s="230"/>
      <c r="Q498" s="231"/>
      <c r="R498" s="224" t="s">
        <v>242</v>
      </c>
      <c r="S498" s="232" t="str">
        <f t="shared" ca="1" si="41"/>
        <v/>
      </c>
      <c r="T498" s="232" t="str">
        <f ca="1">IF(B498="","",IF(ISERROR(MATCH($J498,[2]SorP!$B$1:$B$6230,0)),"",INDIRECT("'SorP'!$A$"&amp;MATCH($J498,[2]SorP!$B$1:$B$6230,0))))</f>
        <v/>
      </c>
      <c r="U498" s="184"/>
      <c r="V498" s="94" t="e">
        <f>IF(C498="",NA(),MATCH($B498&amp;$C498,'[2]Smelter Look-up'!$J:$J,0))</f>
        <v>#N/A</v>
      </c>
      <c r="X498" s="58">
        <f t="shared" si="39"/>
        <v>0</v>
      </c>
      <c r="AB498" s="95" t="str">
        <f t="shared" si="37"/>
        <v/>
      </c>
    </row>
    <row r="499" spans="1:28" s="58" customFormat="1" ht="20.25">
      <c r="A499" s="232"/>
      <c r="B499" s="224" t="s">
        <v>242</v>
      </c>
      <c r="C499" s="225" t="s">
        <v>242</v>
      </c>
      <c r="D499" s="226"/>
      <c r="E499" s="224" t="s">
        <v>242</v>
      </c>
      <c r="F499" s="224" t="s">
        <v>242</v>
      </c>
      <c r="G499" s="224" t="s">
        <v>242</v>
      </c>
      <c r="H499" s="227" t="s">
        <v>242</v>
      </c>
      <c r="I499" s="228" t="s">
        <v>242</v>
      </c>
      <c r="J499" s="228" t="s">
        <v>242</v>
      </c>
      <c r="K499" s="229"/>
      <c r="L499" s="229"/>
      <c r="M499" s="229"/>
      <c r="N499" s="229"/>
      <c r="O499" s="229"/>
      <c r="P499" s="230"/>
      <c r="Q499" s="231"/>
      <c r="R499" s="224" t="s">
        <v>242</v>
      </c>
      <c r="S499" s="232" t="str">
        <f t="shared" ca="1" si="41"/>
        <v/>
      </c>
      <c r="T499" s="232" t="str">
        <f ca="1">IF(B499="","",IF(ISERROR(MATCH($J499,[2]SorP!$B$1:$B$6230,0)),"",INDIRECT("'SorP'!$A$"&amp;MATCH($J499,[2]SorP!$B$1:$B$6230,0))))</f>
        <v/>
      </c>
      <c r="U499" s="184"/>
      <c r="V499" s="94" t="e">
        <f>IF(C499="",NA(),MATCH($B499&amp;$C499,'[2]Smelter Look-up'!$J:$J,0))</f>
        <v>#N/A</v>
      </c>
      <c r="X499" s="58">
        <f t="shared" si="39"/>
        <v>0</v>
      </c>
      <c r="AB499" s="95" t="str">
        <f t="shared" ref="AB499:AB562" si="42">B499&amp;C499</f>
        <v/>
      </c>
    </row>
    <row r="500" spans="1:28" s="58" customFormat="1" ht="20.25">
      <c r="A500" s="232"/>
      <c r="B500" s="224" t="s">
        <v>242</v>
      </c>
      <c r="C500" s="225" t="s">
        <v>242</v>
      </c>
      <c r="D500" s="226"/>
      <c r="E500" s="224" t="s">
        <v>242</v>
      </c>
      <c r="F500" s="224" t="s">
        <v>242</v>
      </c>
      <c r="G500" s="224" t="s">
        <v>242</v>
      </c>
      <c r="H500" s="227" t="s">
        <v>242</v>
      </c>
      <c r="I500" s="228" t="s">
        <v>242</v>
      </c>
      <c r="J500" s="228" t="s">
        <v>242</v>
      </c>
      <c r="K500" s="229"/>
      <c r="L500" s="229"/>
      <c r="M500" s="229"/>
      <c r="N500" s="229"/>
      <c r="O500" s="229"/>
      <c r="P500" s="230"/>
      <c r="Q500" s="231"/>
      <c r="R500" s="224" t="s">
        <v>242</v>
      </c>
      <c r="S500" s="232" t="str">
        <f t="shared" ca="1" si="41"/>
        <v/>
      </c>
      <c r="T500" s="232" t="str">
        <f ca="1">IF(B500="","",IF(ISERROR(MATCH($J500,[2]SorP!$B$1:$B$6230,0)),"",INDIRECT("'SorP'!$A$"&amp;MATCH($J500,[2]SorP!$B$1:$B$6230,0))))</f>
        <v/>
      </c>
      <c r="U500" s="184"/>
      <c r="V500" s="94" t="e">
        <f>IF(C500="",NA(),MATCH($B500&amp;$C500,'[2]Smelter Look-up'!$J:$J,0))</f>
        <v>#N/A</v>
      </c>
      <c r="X500" s="58">
        <f t="shared" si="39"/>
        <v>0</v>
      </c>
      <c r="AB500" s="95" t="str">
        <f t="shared" si="42"/>
        <v/>
      </c>
    </row>
    <row r="501" spans="1:28" s="58" customFormat="1" ht="20.25">
      <c r="A501" s="232"/>
      <c r="B501" s="224" t="s">
        <v>242</v>
      </c>
      <c r="C501" s="225" t="s">
        <v>242</v>
      </c>
      <c r="D501" s="226"/>
      <c r="E501" s="224" t="s">
        <v>242</v>
      </c>
      <c r="F501" s="224" t="s">
        <v>242</v>
      </c>
      <c r="G501" s="224" t="s">
        <v>242</v>
      </c>
      <c r="H501" s="227" t="s">
        <v>242</v>
      </c>
      <c r="I501" s="228" t="s">
        <v>242</v>
      </c>
      <c r="J501" s="228" t="s">
        <v>242</v>
      </c>
      <c r="K501" s="229"/>
      <c r="L501" s="229"/>
      <c r="M501" s="229"/>
      <c r="N501" s="229"/>
      <c r="O501" s="229"/>
      <c r="P501" s="230"/>
      <c r="Q501" s="231"/>
      <c r="R501" s="224" t="s">
        <v>242</v>
      </c>
      <c r="S501" s="232" t="str">
        <f t="shared" ca="1" si="41"/>
        <v/>
      </c>
      <c r="T501" s="232" t="str">
        <f ca="1">IF(B501="","",IF(ISERROR(MATCH($J501,[2]SorP!$B$1:$B$6230,0)),"",INDIRECT("'SorP'!$A$"&amp;MATCH($J501,[2]SorP!$B$1:$B$6230,0))))</f>
        <v/>
      </c>
      <c r="U501" s="184"/>
      <c r="V501" s="94" t="e">
        <f>IF(C501="",NA(),MATCH($B501&amp;$C501,'[2]Smelter Look-up'!$J:$J,0))</f>
        <v>#N/A</v>
      </c>
      <c r="X501" s="58">
        <f t="shared" si="39"/>
        <v>0</v>
      </c>
      <c r="AB501" s="95" t="str">
        <f t="shared" si="42"/>
        <v/>
      </c>
    </row>
    <row r="502" spans="1:28" s="58" customFormat="1" ht="20.25">
      <c r="A502" s="232"/>
      <c r="B502" s="224" t="s">
        <v>242</v>
      </c>
      <c r="C502" s="225" t="s">
        <v>242</v>
      </c>
      <c r="D502" s="226"/>
      <c r="E502" s="224" t="s">
        <v>242</v>
      </c>
      <c r="F502" s="224" t="s">
        <v>242</v>
      </c>
      <c r="G502" s="224" t="s">
        <v>242</v>
      </c>
      <c r="H502" s="227" t="s">
        <v>242</v>
      </c>
      <c r="I502" s="228" t="s">
        <v>242</v>
      </c>
      <c r="J502" s="228" t="s">
        <v>242</v>
      </c>
      <c r="K502" s="229"/>
      <c r="L502" s="229"/>
      <c r="M502" s="229"/>
      <c r="N502" s="229"/>
      <c r="O502" s="229"/>
      <c r="P502" s="230"/>
      <c r="Q502" s="231"/>
      <c r="R502" s="224" t="s">
        <v>242</v>
      </c>
      <c r="S502" s="232" t="str">
        <f t="shared" ca="1" si="41"/>
        <v/>
      </c>
      <c r="T502" s="232" t="str">
        <f ca="1">IF(B502="","",IF(ISERROR(MATCH($J502,[2]SorP!$B$1:$B$6230,0)),"",INDIRECT("'SorP'!$A$"&amp;MATCH($J502,[2]SorP!$B$1:$B$6230,0))))</f>
        <v/>
      </c>
      <c r="U502" s="184"/>
      <c r="V502" s="94" t="e">
        <f>IF(C502="",NA(),MATCH($B502&amp;$C502,'[2]Smelter Look-up'!$J:$J,0))</f>
        <v>#N/A</v>
      </c>
      <c r="X502" s="58">
        <f t="shared" si="39"/>
        <v>0</v>
      </c>
      <c r="AB502" s="95" t="str">
        <f t="shared" si="42"/>
        <v/>
      </c>
    </row>
    <row r="503" spans="1:28" s="58" customFormat="1" ht="20.25">
      <c r="A503" s="232"/>
      <c r="B503" s="224" t="s">
        <v>242</v>
      </c>
      <c r="C503" s="225" t="s">
        <v>242</v>
      </c>
      <c r="D503" s="226"/>
      <c r="E503" s="224" t="s">
        <v>242</v>
      </c>
      <c r="F503" s="224" t="s">
        <v>242</v>
      </c>
      <c r="G503" s="224" t="s">
        <v>242</v>
      </c>
      <c r="H503" s="227" t="s">
        <v>242</v>
      </c>
      <c r="I503" s="228" t="s">
        <v>242</v>
      </c>
      <c r="J503" s="228" t="s">
        <v>242</v>
      </c>
      <c r="K503" s="229"/>
      <c r="L503" s="229"/>
      <c r="M503" s="229"/>
      <c r="N503" s="229"/>
      <c r="O503" s="229"/>
      <c r="P503" s="230"/>
      <c r="Q503" s="231"/>
      <c r="R503" s="224" t="s">
        <v>242</v>
      </c>
      <c r="S503" s="232" t="str">
        <f t="shared" ca="1" si="41"/>
        <v/>
      </c>
      <c r="T503" s="232" t="str">
        <f ca="1">IF(B503="","",IF(ISERROR(MATCH($J503,[2]SorP!$B$1:$B$6230,0)),"",INDIRECT("'SorP'!$A$"&amp;MATCH($J503,[2]SorP!$B$1:$B$6230,0))))</f>
        <v/>
      </c>
      <c r="U503" s="184"/>
      <c r="V503" s="94" t="e">
        <f>IF(C503="",NA(),MATCH($B503&amp;$C503,'[2]Smelter Look-up'!$J:$J,0))</f>
        <v>#N/A</v>
      </c>
      <c r="X503" s="58">
        <f t="shared" si="39"/>
        <v>0</v>
      </c>
      <c r="AB503" s="95" t="str">
        <f t="shared" si="42"/>
        <v/>
      </c>
    </row>
    <row r="504" spans="1:28" s="58" customFormat="1" ht="20.25">
      <c r="A504" s="232"/>
      <c r="B504" s="224" t="s">
        <v>242</v>
      </c>
      <c r="C504" s="225" t="s">
        <v>242</v>
      </c>
      <c r="D504" s="226"/>
      <c r="E504" s="224" t="s">
        <v>242</v>
      </c>
      <c r="F504" s="224" t="s">
        <v>242</v>
      </c>
      <c r="G504" s="224" t="s">
        <v>242</v>
      </c>
      <c r="H504" s="227" t="s">
        <v>242</v>
      </c>
      <c r="I504" s="228" t="s">
        <v>242</v>
      </c>
      <c r="J504" s="228" t="s">
        <v>242</v>
      </c>
      <c r="K504" s="229"/>
      <c r="L504" s="229"/>
      <c r="M504" s="229"/>
      <c r="N504" s="229"/>
      <c r="O504" s="229"/>
      <c r="P504" s="230"/>
      <c r="Q504" s="231"/>
      <c r="R504" s="224" t="s">
        <v>242</v>
      </c>
      <c r="S504" s="232" t="str">
        <f t="shared" ca="1" si="41"/>
        <v/>
      </c>
      <c r="T504" s="232" t="str">
        <f ca="1">IF(B504="","",IF(ISERROR(MATCH($J504,[2]SorP!$B$1:$B$6230,0)),"",INDIRECT("'SorP'!$A$"&amp;MATCH($J504,[2]SorP!$B$1:$B$6230,0))))</f>
        <v/>
      </c>
      <c r="U504" s="184"/>
      <c r="V504" s="94" t="e">
        <f>IF(C504="",NA(),MATCH($B504&amp;$C504,'[2]Smelter Look-up'!$J:$J,0))</f>
        <v>#N/A</v>
      </c>
      <c r="X504" s="58">
        <f t="shared" si="39"/>
        <v>0</v>
      </c>
      <c r="AB504" s="95" t="str">
        <f t="shared" si="42"/>
        <v/>
      </c>
    </row>
    <row r="505" spans="1:28" s="58" customFormat="1" ht="20.25">
      <c r="A505" s="232"/>
      <c r="B505" s="224" t="s">
        <v>242</v>
      </c>
      <c r="C505" s="225" t="s">
        <v>242</v>
      </c>
      <c r="D505" s="226"/>
      <c r="E505" s="224" t="s">
        <v>242</v>
      </c>
      <c r="F505" s="224" t="s">
        <v>242</v>
      </c>
      <c r="G505" s="224" t="s">
        <v>242</v>
      </c>
      <c r="H505" s="227" t="s">
        <v>242</v>
      </c>
      <c r="I505" s="228" t="s">
        <v>242</v>
      </c>
      <c r="J505" s="228" t="s">
        <v>242</v>
      </c>
      <c r="K505" s="229"/>
      <c r="L505" s="229"/>
      <c r="M505" s="229"/>
      <c r="N505" s="229"/>
      <c r="O505" s="229"/>
      <c r="P505" s="230"/>
      <c r="Q505" s="231"/>
      <c r="R505" s="224" t="s">
        <v>242</v>
      </c>
      <c r="S505" s="232" t="str">
        <f t="shared" ca="1" si="41"/>
        <v/>
      </c>
      <c r="T505" s="232" t="str">
        <f ca="1">IF(B505="","",IF(ISERROR(MATCH($J505,[2]SorP!$B$1:$B$6230,0)),"",INDIRECT("'SorP'!$A$"&amp;MATCH($J505,[2]SorP!$B$1:$B$6230,0))))</f>
        <v/>
      </c>
      <c r="U505" s="184"/>
      <c r="V505" s="94" t="e">
        <f>IF(C505="",NA(),MATCH($B505&amp;$C505,'[2]Smelter Look-up'!$J:$J,0))</f>
        <v>#N/A</v>
      </c>
      <c r="X505" s="58">
        <f t="shared" si="39"/>
        <v>0</v>
      </c>
      <c r="AB505" s="95" t="str">
        <f t="shared" si="42"/>
        <v/>
      </c>
    </row>
    <row r="506" spans="1:28" s="58" customFormat="1" ht="20.25">
      <c r="A506" s="232"/>
      <c r="B506" s="224" t="s">
        <v>242</v>
      </c>
      <c r="C506" s="225" t="s">
        <v>242</v>
      </c>
      <c r="D506" s="226"/>
      <c r="E506" s="224" t="s">
        <v>242</v>
      </c>
      <c r="F506" s="224" t="s">
        <v>242</v>
      </c>
      <c r="G506" s="224" t="s">
        <v>242</v>
      </c>
      <c r="H506" s="227" t="s">
        <v>242</v>
      </c>
      <c r="I506" s="228" t="s">
        <v>242</v>
      </c>
      <c r="J506" s="228" t="s">
        <v>242</v>
      </c>
      <c r="K506" s="229"/>
      <c r="L506" s="229"/>
      <c r="M506" s="229"/>
      <c r="N506" s="229"/>
      <c r="O506" s="229"/>
      <c r="P506" s="230"/>
      <c r="Q506" s="231"/>
      <c r="R506" s="224" t="s">
        <v>242</v>
      </c>
      <c r="S506" s="232" t="str">
        <f t="shared" ca="1" si="41"/>
        <v/>
      </c>
      <c r="T506" s="232" t="str">
        <f ca="1">IF(B506="","",IF(ISERROR(MATCH($J506,[2]SorP!$B$1:$B$6230,0)),"",INDIRECT("'SorP'!$A$"&amp;MATCH($J506,[2]SorP!$B$1:$B$6230,0))))</f>
        <v/>
      </c>
      <c r="U506" s="184"/>
      <c r="V506" s="94" t="e">
        <f>IF(C506="",NA(),MATCH($B506&amp;$C506,'[2]Smelter Look-up'!$J:$J,0))</f>
        <v>#N/A</v>
      </c>
      <c r="X506" s="58">
        <f t="shared" si="39"/>
        <v>0</v>
      </c>
      <c r="AB506" s="95" t="str">
        <f t="shared" si="42"/>
        <v/>
      </c>
    </row>
    <row r="507" spans="1:28" s="58" customFormat="1" ht="20.25">
      <c r="A507" s="232"/>
      <c r="B507" s="224" t="s">
        <v>242</v>
      </c>
      <c r="C507" s="225" t="s">
        <v>242</v>
      </c>
      <c r="D507" s="226"/>
      <c r="E507" s="224" t="s">
        <v>242</v>
      </c>
      <c r="F507" s="224" t="s">
        <v>242</v>
      </c>
      <c r="G507" s="224" t="s">
        <v>242</v>
      </c>
      <c r="H507" s="227" t="s">
        <v>242</v>
      </c>
      <c r="I507" s="228" t="s">
        <v>242</v>
      </c>
      <c r="J507" s="228" t="s">
        <v>242</v>
      </c>
      <c r="K507" s="229"/>
      <c r="L507" s="229"/>
      <c r="M507" s="229"/>
      <c r="N507" s="229"/>
      <c r="O507" s="229"/>
      <c r="P507" s="230"/>
      <c r="Q507" s="231"/>
      <c r="R507" s="224" t="s">
        <v>242</v>
      </c>
      <c r="S507" s="232" t="str">
        <f t="shared" ca="1" si="41"/>
        <v/>
      </c>
      <c r="T507" s="232" t="str">
        <f ca="1">IF(B507="","",IF(ISERROR(MATCH($J507,[2]SorP!$B$1:$B$6230,0)),"",INDIRECT("'SorP'!$A$"&amp;MATCH($J507,[2]SorP!$B$1:$B$6230,0))))</f>
        <v/>
      </c>
      <c r="U507" s="184"/>
      <c r="V507" s="94" t="e">
        <f>IF(C507="",NA(),MATCH($B507&amp;$C507,'[2]Smelter Look-up'!$J:$J,0))</f>
        <v>#N/A</v>
      </c>
      <c r="X507" s="58">
        <f t="shared" si="39"/>
        <v>0</v>
      </c>
      <c r="AB507" s="95" t="str">
        <f t="shared" si="42"/>
        <v/>
      </c>
    </row>
    <row r="508" spans="1:28" s="58" customFormat="1" ht="20.25">
      <c r="A508" s="232"/>
      <c r="B508" s="224" t="s">
        <v>242</v>
      </c>
      <c r="C508" s="225" t="s">
        <v>242</v>
      </c>
      <c r="D508" s="226"/>
      <c r="E508" s="224" t="s">
        <v>242</v>
      </c>
      <c r="F508" s="224" t="s">
        <v>242</v>
      </c>
      <c r="G508" s="224" t="s">
        <v>242</v>
      </c>
      <c r="H508" s="227" t="s">
        <v>242</v>
      </c>
      <c r="I508" s="228" t="s">
        <v>242</v>
      </c>
      <c r="J508" s="228" t="s">
        <v>242</v>
      </c>
      <c r="K508" s="229"/>
      <c r="L508" s="229"/>
      <c r="M508" s="229"/>
      <c r="N508" s="229"/>
      <c r="O508" s="229"/>
      <c r="P508" s="230"/>
      <c r="Q508" s="231"/>
      <c r="R508" s="224" t="s">
        <v>242</v>
      </c>
      <c r="S508" s="232" t="str">
        <f t="shared" ca="1" si="41"/>
        <v/>
      </c>
      <c r="T508" s="232" t="str">
        <f ca="1">IF(B508="","",IF(ISERROR(MATCH($J508,[2]SorP!$B$1:$B$6230,0)),"",INDIRECT("'SorP'!$A$"&amp;MATCH($J508,[2]SorP!$B$1:$B$6230,0))))</f>
        <v/>
      </c>
      <c r="U508" s="184"/>
      <c r="V508" s="94" t="e">
        <f>IF(C508="",NA(),MATCH($B508&amp;$C508,'[2]Smelter Look-up'!$J:$J,0))</f>
        <v>#N/A</v>
      </c>
      <c r="X508" s="58">
        <f t="shared" si="39"/>
        <v>0</v>
      </c>
      <c r="AB508" s="95" t="str">
        <f t="shared" si="42"/>
        <v/>
      </c>
    </row>
    <row r="509" spans="1:28" s="58" customFormat="1" ht="20.25">
      <c r="A509" s="232"/>
      <c r="B509" s="224" t="s">
        <v>242</v>
      </c>
      <c r="C509" s="225" t="s">
        <v>242</v>
      </c>
      <c r="D509" s="226"/>
      <c r="E509" s="224" t="s">
        <v>242</v>
      </c>
      <c r="F509" s="224" t="s">
        <v>242</v>
      </c>
      <c r="G509" s="224" t="s">
        <v>242</v>
      </c>
      <c r="H509" s="227" t="s">
        <v>242</v>
      </c>
      <c r="I509" s="228" t="s">
        <v>242</v>
      </c>
      <c r="J509" s="228" t="s">
        <v>242</v>
      </c>
      <c r="K509" s="229"/>
      <c r="L509" s="229"/>
      <c r="M509" s="229"/>
      <c r="N509" s="229"/>
      <c r="O509" s="229"/>
      <c r="P509" s="230"/>
      <c r="Q509" s="231"/>
      <c r="R509" s="224" t="s">
        <v>242</v>
      </c>
      <c r="S509" s="232" t="str">
        <f t="shared" ca="1" si="41"/>
        <v/>
      </c>
      <c r="T509" s="232" t="str">
        <f ca="1">IF(B509="","",IF(ISERROR(MATCH($J509,[2]SorP!$B$1:$B$6230,0)),"",INDIRECT("'SorP'!$A$"&amp;MATCH($J509,[2]SorP!$B$1:$B$6230,0))))</f>
        <v/>
      </c>
      <c r="U509" s="184"/>
      <c r="V509" s="94" t="e">
        <f>IF(C509="",NA(),MATCH($B509&amp;$C509,'[2]Smelter Look-up'!$J:$J,0))</f>
        <v>#N/A</v>
      </c>
      <c r="X509" s="58">
        <f t="shared" si="39"/>
        <v>0</v>
      </c>
      <c r="AB509" s="95" t="str">
        <f t="shared" si="42"/>
        <v/>
      </c>
    </row>
    <row r="510" spans="1:28" s="58" customFormat="1" ht="20.25">
      <c r="A510" s="232"/>
      <c r="B510" s="224" t="s">
        <v>242</v>
      </c>
      <c r="C510" s="225" t="s">
        <v>242</v>
      </c>
      <c r="D510" s="226"/>
      <c r="E510" s="224" t="s">
        <v>242</v>
      </c>
      <c r="F510" s="224" t="s">
        <v>242</v>
      </c>
      <c r="G510" s="224" t="s">
        <v>242</v>
      </c>
      <c r="H510" s="227" t="s">
        <v>242</v>
      </c>
      <c r="I510" s="228" t="s">
        <v>242</v>
      </c>
      <c r="J510" s="228" t="s">
        <v>242</v>
      </c>
      <c r="K510" s="229"/>
      <c r="L510" s="229"/>
      <c r="M510" s="229"/>
      <c r="N510" s="229"/>
      <c r="O510" s="229"/>
      <c r="P510" s="230"/>
      <c r="Q510" s="231"/>
      <c r="R510" s="224" t="s">
        <v>242</v>
      </c>
      <c r="S510" s="232" t="str">
        <f t="shared" ca="1" si="41"/>
        <v/>
      </c>
      <c r="T510" s="232" t="str">
        <f ca="1">IF(B510="","",IF(ISERROR(MATCH($J510,[2]SorP!$B$1:$B$6230,0)),"",INDIRECT("'SorP'!$A$"&amp;MATCH($J510,[2]SorP!$B$1:$B$6230,0))))</f>
        <v/>
      </c>
      <c r="U510" s="184"/>
      <c r="V510" s="94" t="e">
        <f>IF(C510="",NA(),MATCH($B510&amp;$C510,'[2]Smelter Look-up'!$J:$J,0))</f>
        <v>#N/A</v>
      </c>
      <c r="X510" s="58">
        <f t="shared" si="39"/>
        <v>0</v>
      </c>
      <c r="AB510" s="95" t="str">
        <f t="shared" si="42"/>
        <v/>
      </c>
    </row>
    <row r="511" spans="1:28" s="58" customFormat="1" ht="20.25">
      <c r="A511" s="232"/>
      <c r="B511" s="224" t="s">
        <v>242</v>
      </c>
      <c r="C511" s="225" t="s">
        <v>242</v>
      </c>
      <c r="D511" s="226"/>
      <c r="E511" s="224" t="s">
        <v>242</v>
      </c>
      <c r="F511" s="224" t="s">
        <v>242</v>
      </c>
      <c r="G511" s="224" t="s">
        <v>242</v>
      </c>
      <c r="H511" s="227" t="s">
        <v>242</v>
      </c>
      <c r="I511" s="228" t="s">
        <v>242</v>
      </c>
      <c r="J511" s="228" t="s">
        <v>242</v>
      </c>
      <c r="K511" s="229"/>
      <c r="L511" s="229"/>
      <c r="M511" s="229"/>
      <c r="N511" s="229"/>
      <c r="O511" s="229"/>
      <c r="P511" s="230"/>
      <c r="Q511" s="231"/>
      <c r="R511" s="224" t="s">
        <v>242</v>
      </c>
      <c r="S511" s="232" t="str">
        <f t="shared" ca="1" si="41"/>
        <v/>
      </c>
      <c r="T511" s="232" t="str">
        <f ca="1">IF(B511="","",IF(ISERROR(MATCH($J511,[2]SorP!$B$1:$B$6230,0)),"",INDIRECT("'SorP'!$A$"&amp;MATCH($J511,[2]SorP!$B$1:$B$6230,0))))</f>
        <v/>
      </c>
      <c r="U511" s="184"/>
      <c r="V511" s="94" t="e">
        <f>IF(C511="",NA(),MATCH($B511&amp;$C511,'[2]Smelter Look-up'!$J:$J,0))</f>
        <v>#N/A</v>
      </c>
      <c r="X511" s="58">
        <f t="shared" si="39"/>
        <v>0</v>
      </c>
      <c r="AB511" s="95" t="str">
        <f t="shared" si="42"/>
        <v/>
      </c>
    </row>
    <row r="512" spans="1:28" s="58" customFormat="1" ht="20.25">
      <c r="A512" s="232"/>
      <c r="B512" s="224" t="s">
        <v>242</v>
      </c>
      <c r="C512" s="225" t="s">
        <v>242</v>
      </c>
      <c r="D512" s="226"/>
      <c r="E512" s="224" t="s">
        <v>242</v>
      </c>
      <c r="F512" s="224" t="s">
        <v>242</v>
      </c>
      <c r="G512" s="224" t="s">
        <v>242</v>
      </c>
      <c r="H512" s="227" t="s">
        <v>242</v>
      </c>
      <c r="I512" s="228" t="s">
        <v>242</v>
      </c>
      <c r="J512" s="228" t="s">
        <v>242</v>
      </c>
      <c r="K512" s="229"/>
      <c r="L512" s="229"/>
      <c r="M512" s="229"/>
      <c r="N512" s="229"/>
      <c r="O512" s="229"/>
      <c r="P512" s="230"/>
      <c r="Q512" s="231"/>
      <c r="R512" s="224" t="s">
        <v>242</v>
      </c>
      <c r="S512" s="232" t="str">
        <f t="shared" ca="1" si="41"/>
        <v/>
      </c>
      <c r="T512" s="232" t="str">
        <f ca="1">IF(B512="","",IF(ISERROR(MATCH($J512,[2]SorP!$B$1:$B$6230,0)),"",INDIRECT("'SorP'!$A$"&amp;MATCH($J512,[2]SorP!$B$1:$B$6230,0))))</f>
        <v/>
      </c>
      <c r="U512" s="184"/>
      <c r="V512" s="94" t="e">
        <f>IF(C512="",NA(),MATCH($B512&amp;$C512,'[2]Smelter Look-up'!$J:$J,0))</f>
        <v>#N/A</v>
      </c>
      <c r="X512" s="58">
        <f t="shared" si="39"/>
        <v>0</v>
      </c>
      <c r="AB512" s="95" t="str">
        <f t="shared" si="42"/>
        <v/>
      </c>
    </row>
    <row r="513" spans="1:28" s="58" customFormat="1" ht="20.25">
      <c r="A513" s="232"/>
      <c r="B513" s="224" t="s">
        <v>242</v>
      </c>
      <c r="C513" s="225" t="s">
        <v>242</v>
      </c>
      <c r="D513" s="226"/>
      <c r="E513" s="224" t="s">
        <v>242</v>
      </c>
      <c r="F513" s="224" t="s">
        <v>242</v>
      </c>
      <c r="G513" s="224" t="s">
        <v>242</v>
      </c>
      <c r="H513" s="227" t="s">
        <v>242</v>
      </c>
      <c r="I513" s="228" t="s">
        <v>242</v>
      </c>
      <c r="J513" s="228" t="s">
        <v>242</v>
      </c>
      <c r="K513" s="229"/>
      <c r="L513" s="229"/>
      <c r="M513" s="229"/>
      <c r="N513" s="229"/>
      <c r="O513" s="229"/>
      <c r="P513" s="230"/>
      <c r="Q513" s="231"/>
      <c r="R513" s="224" t="s">
        <v>242</v>
      </c>
      <c r="S513" s="232" t="str">
        <f t="shared" ca="1" si="41"/>
        <v/>
      </c>
      <c r="T513" s="232" t="str">
        <f ca="1">IF(B513="","",IF(ISERROR(MATCH($J513,[2]SorP!$B$1:$B$6230,0)),"",INDIRECT("'SorP'!$A$"&amp;MATCH($J513,[2]SorP!$B$1:$B$6230,0))))</f>
        <v/>
      </c>
      <c r="U513" s="184"/>
      <c r="V513" s="94" t="e">
        <f>IF(C513="",NA(),MATCH($B513&amp;$C513,'[2]Smelter Look-up'!$J:$J,0))</f>
        <v>#N/A</v>
      </c>
      <c r="X513" s="58">
        <f t="shared" si="39"/>
        <v>0</v>
      </c>
      <c r="AB513" s="95" t="str">
        <f t="shared" si="42"/>
        <v/>
      </c>
    </row>
    <row r="514" spans="1:28" s="58" customFormat="1" ht="20.25">
      <c r="A514" s="232"/>
      <c r="B514" s="224" t="s">
        <v>242</v>
      </c>
      <c r="C514" s="225" t="s">
        <v>242</v>
      </c>
      <c r="D514" s="226"/>
      <c r="E514" s="224" t="s">
        <v>242</v>
      </c>
      <c r="F514" s="224" t="s">
        <v>242</v>
      </c>
      <c r="G514" s="224" t="s">
        <v>242</v>
      </c>
      <c r="H514" s="227" t="s">
        <v>242</v>
      </c>
      <c r="I514" s="228" t="s">
        <v>242</v>
      </c>
      <c r="J514" s="228" t="s">
        <v>242</v>
      </c>
      <c r="K514" s="229"/>
      <c r="L514" s="229"/>
      <c r="M514" s="229"/>
      <c r="N514" s="229"/>
      <c r="O514" s="229"/>
      <c r="P514" s="230"/>
      <c r="Q514" s="231"/>
      <c r="R514" s="224" t="s">
        <v>242</v>
      </c>
      <c r="S514" s="232" t="str">
        <f t="shared" ca="1" si="41"/>
        <v/>
      </c>
      <c r="T514" s="232" t="str">
        <f ca="1">IF(B514="","",IF(ISERROR(MATCH($J514,[2]SorP!$B$1:$B$6230,0)),"",INDIRECT("'SorP'!$A$"&amp;MATCH($J514,[2]SorP!$B$1:$B$6230,0))))</f>
        <v/>
      </c>
      <c r="U514" s="184"/>
      <c r="V514" s="94" t="e">
        <f>IF(C514="",NA(),MATCH($B514&amp;$C514,'[2]Smelter Look-up'!$J:$J,0))</f>
        <v>#N/A</v>
      </c>
      <c r="X514" s="58">
        <f t="shared" si="39"/>
        <v>0</v>
      </c>
      <c r="AB514" s="95" t="str">
        <f t="shared" si="42"/>
        <v/>
      </c>
    </row>
    <row r="515" spans="1:28" s="58" customFormat="1" ht="20.25">
      <c r="A515" s="232"/>
      <c r="B515" s="224" t="s">
        <v>242</v>
      </c>
      <c r="C515" s="225" t="s">
        <v>242</v>
      </c>
      <c r="D515" s="226"/>
      <c r="E515" s="224" t="s">
        <v>242</v>
      </c>
      <c r="F515" s="224" t="s">
        <v>242</v>
      </c>
      <c r="G515" s="224" t="s">
        <v>242</v>
      </c>
      <c r="H515" s="227" t="s">
        <v>242</v>
      </c>
      <c r="I515" s="228" t="s">
        <v>242</v>
      </c>
      <c r="J515" s="228" t="s">
        <v>242</v>
      </c>
      <c r="K515" s="229"/>
      <c r="L515" s="229"/>
      <c r="M515" s="229"/>
      <c r="N515" s="229"/>
      <c r="O515" s="229"/>
      <c r="P515" s="230"/>
      <c r="Q515" s="231"/>
      <c r="R515" s="224" t="s">
        <v>242</v>
      </c>
      <c r="S515" s="232" t="str">
        <f t="shared" ca="1" si="41"/>
        <v/>
      </c>
      <c r="T515" s="232" t="str">
        <f ca="1">IF(B515="","",IF(ISERROR(MATCH($J515,[2]SorP!$B$1:$B$6230,0)),"",INDIRECT("'SorP'!$A$"&amp;MATCH($J515,[2]SorP!$B$1:$B$6230,0))))</f>
        <v/>
      </c>
      <c r="U515" s="184"/>
      <c r="V515" s="94" t="e">
        <f>IF(C515="",NA(),MATCH($B515&amp;$C515,'[2]Smelter Look-up'!$J:$J,0))</f>
        <v>#N/A</v>
      </c>
      <c r="X515" s="58">
        <f t="shared" si="39"/>
        <v>0</v>
      </c>
      <c r="AB515" s="95" t="str">
        <f t="shared" si="42"/>
        <v/>
      </c>
    </row>
    <row r="516" spans="1:28" s="58" customFormat="1" ht="20.25">
      <c r="A516" s="232"/>
      <c r="B516" s="224" t="s">
        <v>242</v>
      </c>
      <c r="C516" s="225" t="s">
        <v>242</v>
      </c>
      <c r="D516" s="226"/>
      <c r="E516" s="224" t="s">
        <v>242</v>
      </c>
      <c r="F516" s="224" t="s">
        <v>242</v>
      </c>
      <c r="G516" s="224" t="s">
        <v>242</v>
      </c>
      <c r="H516" s="227" t="s">
        <v>242</v>
      </c>
      <c r="I516" s="228" t="s">
        <v>242</v>
      </c>
      <c r="J516" s="228" t="s">
        <v>242</v>
      </c>
      <c r="K516" s="229"/>
      <c r="L516" s="229"/>
      <c r="M516" s="229"/>
      <c r="N516" s="229"/>
      <c r="O516" s="229"/>
      <c r="P516" s="230"/>
      <c r="Q516" s="231"/>
      <c r="R516" s="224" t="s">
        <v>242</v>
      </c>
      <c r="S516" s="232" t="str">
        <f t="shared" ca="1" si="41"/>
        <v/>
      </c>
      <c r="T516" s="232" t="str">
        <f ca="1">IF(B516="","",IF(ISERROR(MATCH($J516,[2]SorP!$B$1:$B$6230,0)),"",INDIRECT("'SorP'!$A$"&amp;MATCH($J516,[2]SorP!$B$1:$B$6230,0))))</f>
        <v/>
      </c>
      <c r="U516" s="184"/>
      <c r="V516" s="94" t="e">
        <f>IF(C516="",NA(),MATCH($B516&amp;$C516,'[2]Smelter Look-up'!$J:$J,0))</f>
        <v>#N/A</v>
      </c>
      <c r="X516" s="58">
        <f t="shared" si="39"/>
        <v>0</v>
      </c>
      <c r="AB516" s="95" t="str">
        <f t="shared" si="42"/>
        <v/>
      </c>
    </row>
    <row r="517" spans="1:28" s="58" customFormat="1" ht="20.25">
      <c r="A517" s="232"/>
      <c r="B517" s="224" t="s">
        <v>242</v>
      </c>
      <c r="C517" s="225" t="s">
        <v>242</v>
      </c>
      <c r="D517" s="226"/>
      <c r="E517" s="224" t="s">
        <v>242</v>
      </c>
      <c r="F517" s="224" t="s">
        <v>242</v>
      </c>
      <c r="G517" s="224" t="s">
        <v>242</v>
      </c>
      <c r="H517" s="227" t="s">
        <v>242</v>
      </c>
      <c r="I517" s="228" t="s">
        <v>242</v>
      </c>
      <c r="J517" s="228" t="s">
        <v>242</v>
      </c>
      <c r="K517" s="229"/>
      <c r="L517" s="229"/>
      <c r="M517" s="229"/>
      <c r="N517" s="229"/>
      <c r="O517" s="229"/>
      <c r="P517" s="230"/>
      <c r="Q517" s="231"/>
      <c r="R517" s="224" t="s">
        <v>242</v>
      </c>
      <c r="S517" s="232" t="str">
        <f t="shared" ref="S517" ca="1" si="43">IF(B517="","",IF(ISERROR(MATCH($E517,CL,0)),"Unknown",INDIRECT("'C'!$A$"&amp;MATCH($E517,CL,0)+1)))</f>
        <v/>
      </c>
      <c r="T517" s="232" t="str">
        <f ca="1">IF(B517="","",IF(ISERROR(MATCH($J517,[2]SorP!$B$1:$B$6230,0)),"",INDIRECT("'SorP'!$A$"&amp;MATCH($J517,[2]SorP!$B$1:$B$6230,0))))</f>
        <v/>
      </c>
      <c r="U517" s="184"/>
      <c r="V517" s="94" t="e">
        <f>IF(C517="",NA(),MATCH($B517&amp;$C517,'[2]Smelter Look-up'!$J:$J,0))</f>
        <v>#N/A</v>
      </c>
      <c r="X517" s="58">
        <f t="shared" ref="X517:X580" si="44">IF(AND(C517="Smelter not listed",OR(LEN(D517)=0,LEN(E517)=0)),1,0)</f>
        <v>0</v>
      </c>
      <c r="AB517" s="95" t="str">
        <f t="shared" si="42"/>
        <v/>
      </c>
    </row>
    <row r="518" spans="1:28" s="58" customFormat="1" ht="20.25">
      <c r="A518" s="232"/>
      <c r="B518" s="224" t="s">
        <v>242</v>
      </c>
      <c r="C518" s="225" t="s">
        <v>242</v>
      </c>
      <c r="D518" s="226"/>
      <c r="E518" s="224" t="s">
        <v>242</v>
      </c>
      <c r="F518" s="224" t="s">
        <v>242</v>
      </c>
      <c r="G518" s="224" t="s">
        <v>242</v>
      </c>
      <c r="H518" s="227" t="s">
        <v>242</v>
      </c>
      <c r="I518" s="228" t="s">
        <v>242</v>
      </c>
      <c r="J518" s="228" t="s">
        <v>242</v>
      </c>
      <c r="K518" s="229"/>
      <c r="L518" s="229"/>
      <c r="M518" s="229"/>
      <c r="N518" s="229"/>
      <c r="O518" s="229"/>
      <c r="P518" s="230"/>
      <c r="Q518" s="231"/>
      <c r="R518" s="224" t="s">
        <v>242</v>
      </c>
      <c r="S518" s="232" t="str">
        <f t="shared" ref="S518:S549" ca="1" si="45">IF(B518="","",IF(ISERROR(MATCH($E518,CL,0)),"Unknown",INDIRECT("'C'!$A$"&amp;MATCH($E518,CL,0)+1)))</f>
        <v/>
      </c>
      <c r="T518" s="232" t="str">
        <f ca="1">IF(B518="","",IF(ISERROR(MATCH($J518,[2]SorP!$B$1:$B$6230,0)),"",INDIRECT("'SorP'!$A$"&amp;MATCH($J518,[2]SorP!$B$1:$B$6230,0))))</f>
        <v/>
      </c>
      <c r="U518" s="184"/>
      <c r="V518" s="94" t="e">
        <f>IF(C518="",NA(),MATCH($B518&amp;$C518,'[2]Smelter Look-up'!$J:$J,0))</f>
        <v>#N/A</v>
      </c>
      <c r="X518" s="58">
        <f t="shared" si="44"/>
        <v>0</v>
      </c>
      <c r="AB518" s="95" t="str">
        <f t="shared" si="42"/>
        <v/>
      </c>
    </row>
    <row r="519" spans="1:28" s="58" customFormat="1" ht="20.25">
      <c r="A519" s="232"/>
      <c r="B519" s="224" t="s">
        <v>242</v>
      </c>
      <c r="C519" s="225" t="s">
        <v>242</v>
      </c>
      <c r="D519" s="226"/>
      <c r="E519" s="224" t="s">
        <v>242</v>
      </c>
      <c r="F519" s="224" t="s">
        <v>242</v>
      </c>
      <c r="G519" s="224" t="s">
        <v>242</v>
      </c>
      <c r="H519" s="227" t="s">
        <v>242</v>
      </c>
      <c r="I519" s="228" t="s">
        <v>242</v>
      </c>
      <c r="J519" s="228" t="s">
        <v>242</v>
      </c>
      <c r="K519" s="229"/>
      <c r="L519" s="229"/>
      <c r="M519" s="229"/>
      <c r="N519" s="229"/>
      <c r="O519" s="229"/>
      <c r="P519" s="230"/>
      <c r="Q519" s="231"/>
      <c r="R519" s="224" t="s">
        <v>242</v>
      </c>
      <c r="S519" s="232" t="str">
        <f t="shared" ca="1" si="45"/>
        <v/>
      </c>
      <c r="T519" s="232" t="str">
        <f ca="1">IF(B519="","",IF(ISERROR(MATCH($J519,[2]SorP!$B$1:$B$6230,0)),"",INDIRECT("'SorP'!$A$"&amp;MATCH($J519,[2]SorP!$B$1:$B$6230,0))))</f>
        <v/>
      </c>
      <c r="U519" s="184"/>
      <c r="V519" s="94" t="e">
        <f>IF(C519="",NA(),MATCH($B519&amp;$C519,'[2]Smelter Look-up'!$J:$J,0))</f>
        <v>#N/A</v>
      </c>
      <c r="X519" s="58">
        <f t="shared" si="44"/>
        <v>0</v>
      </c>
      <c r="AB519" s="95" t="str">
        <f t="shared" si="42"/>
        <v/>
      </c>
    </row>
    <row r="520" spans="1:28" s="58" customFormat="1" ht="20.25">
      <c r="A520" s="232"/>
      <c r="B520" s="224" t="s">
        <v>242</v>
      </c>
      <c r="C520" s="225" t="s">
        <v>242</v>
      </c>
      <c r="D520" s="226"/>
      <c r="E520" s="224" t="s">
        <v>242</v>
      </c>
      <c r="F520" s="224" t="s">
        <v>242</v>
      </c>
      <c r="G520" s="224" t="s">
        <v>242</v>
      </c>
      <c r="H520" s="227" t="s">
        <v>242</v>
      </c>
      <c r="I520" s="228" t="s">
        <v>242</v>
      </c>
      <c r="J520" s="228" t="s">
        <v>242</v>
      </c>
      <c r="K520" s="229"/>
      <c r="L520" s="229"/>
      <c r="M520" s="229"/>
      <c r="N520" s="229"/>
      <c r="O520" s="229"/>
      <c r="P520" s="230"/>
      <c r="Q520" s="231"/>
      <c r="R520" s="224" t="s">
        <v>242</v>
      </c>
      <c r="S520" s="232" t="str">
        <f t="shared" ca="1" si="45"/>
        <v/>
      </c>
      <c r="T520" s="232" t="str">
        <f ca="1">IF(B520="","",IF(ISERROR(MATCH($J520,[2]SorP!$B$1:$B$6230,0)),"",INDIRECT("'SorP'!$A$"&amp;MATCH($J520,[2]SorP!$B$1:$B$6230,0))))</f>
        <v/>
      </c>
      <c r="U520" s="184"/>
      <c r="V520" s="94" t="e">
        <f>IF(C520="",NA(),MATCH($B520&amp;$C520,'[2]Smelter Look-up'!$J:$J,0))</f>
        <v>#N/A</v>
      </c>
      <c r="X520" s="58">
        <f t="shared" si="44"/>
        <v>0</v>
      </c>
      <c r="AB520" s="95" t="str">
        <f t="shared" si="42"/>
        <v/>
      </c>
    </row>
    <row r="521" spans="1:28" s="58" customFormat="1" ht="20.25">
      <c r="A521" s="232"/>
      <c r="B521" s="224" t="s">
        <v>242</v>
      </c>
      <c r="C521" s="225" t="s">
        <v>242</v>
      </c>
      <c r="D521" s="226"/>
      <c r="E521" s="224" t="s">
        <v>242</v>
      </c>
      <c r="F521" s="224" t="s">
        <v>242</v>
      </c>
      <c r="G521" s="224" t="s">
        <v>242</v>
      </c>
      <c r="H521" s="227" t="s">
        <v>242</v>
      </c>
      <c r="I521" s="228" t="s">
        <v>242</v>
      </c>
      <c r="J521" s="228" t="s">
        <v>242</v>
      </c>
      <c r="K521" s="229"/>
      <c r="L521" s="229"/>
      <c r="M521" s="229"/>
      <c r="N521" s="229"/>
      <c r="O521" s="229"/>
      <c r="P521" s="230"/>
      <c r="Q521" s="231"/>
      <c r="R521" s="224" t="s">
        <v>242</v>
      </c>
      <c r="S521" s="232" t="str">
        <f t="shared" ca="1" si="45"/>
        <v/>
      </c>
      <c r="T521" s="232" t="str">
        <f ca="1">IF(B521="","",IF(ISERROR(MATCH($J521,[2]SorP!$B$1:$B$6230,0)),"",INDIRECT("'SorP'!$A$"&amp;MATCH($J521,[2]SorP!$B$1:$B$6230,0))))</f>
        <v/>
      </c>
      <c r="U521" s="184"/>
      <c r="V521" s="94" t="e">
        <f>IF(C521="",NA(),MATCH($B521&amp;$C521,'[2]Smelter Look-up'!$J:$J,0))</f>
        <v>#N/A</v>
      </c>
      <c r="X521" s="58">
        <f t="shared" si="44"/>
        <v>0</v>
      </c>
      <c r="AB521" s="95" t="str">
        <f t="shared" si="42"/>
        <v/>
      </c>
    </row>
    <row r="522" spans="1:28" s="58" customFormat="1" ht="20.25">
      <c r="A522" s="232"/>
      <c r="B522" s="224" t="s">
        <v>242</v>
      </c>
      <c r="C522" s="225" t="s">
        <v>242</v>
      </c>
      <c r="D522" s="226"/>
      <c r="E522" s="224" t="s">
        <v>242</v>
      </c>
      <c r="F522" s="224" t="s">
        <v>242</v>
      </c>
      <c r="G522" s="224" t="s">
        <v>242</v>
      </c>
      <c r="H522" s="227" t="s">
        <v>242</v>
      </c>
      <c r="I522" s="228" t="s">
        <v>242</v>
      </c>
      <c r="J522" s="228" t="s">
        <v>242</v>
      </c>
      <c r="K522" s="229"/>
      <c r="L522" s="229"/>
      <c r="M522" s="229"/>
      <c r="N522" s="229"/>
      <c r="O522" s="229"/>
      <c r="P522" s="230"/>
      <c r="Q522" s="231"/>
      <c r="R522" s="224" t="s">
        <v>242</v>
      </c>
      <c r="S522" s="232" t="str">
        <f t="shared" ca="1" si="45"/>
        <v/>
      </c>
      <c r="T522" s="232" t="str">
        <f ca="1">IF(B522="","",IF(ISERROR(MATCH($J522,[2]SorP!$B$1:$B$6230,0)),"",INDIRECT("'SorP'!$A$"&amp;MATCH($J522,[2]SorP!$B$1:$B$6230,0))))</f>
        <v/>
      </c>
      <c r="U522" s="184"/>
      <c r="V522" s="94" t="e">
        <f>IF(C522="",NA(),MATCH($B522&amp;$C522,'[2]Smelter Look-up'!$J:$J,0))</f>
        <v>#N/A</v>
      </c>
      <c r="X522" s="58">
        <f t="shared" si="44"/>
        <v>0</v>
      </c>
      <c r="AB522" s="95" t="str">
        <f t="shared" si="42"/>
        <v/>
      </c>
    </row>
    <row r="523" spans="1:28" s="58" customFormat="1" ht="20.25">
      <c r="A523" s="232"/>
      <c r="B523" s="224" t="s">
        <v>242</v>
      </c>
      <c r="C523" s="225" t="s">
        <v>242</v>
      </c>
      <c r="D523" s="226"/>
      <c r="E523" s="224" t="s">
        <v>242</v>
      </c>
      <c r="F523" s="224" t="s">
        <v>242</v>
      </c>
      <c r="G523" s="224" t="s">
        <v>242</v>
      </c>
      <c r="H523" s="227" t="s">
        <v>242</v>
      </c>
      <c r="I523" s="228" t="s">
        <v>242</v>
      </c>
      <c r="J523" s="228" t="s">
        <v>242</v>
      </c>
      <c r="K523" s="229"/>
      <c r="L523" s="229"/>
      <c r="M523" s="229"/>
      <c r="N523" s="229"/>
      <c r="O523" s="229"/>
      <c r="P523" s="230"/>
      <c r="Q523" s="231"/>
      <c r="R523" s="224" t="s">
        <v>242</v>
      </c>
      <c r="S523" s="232" t="str">
        <f t="shared" ca="1" si="45"/>
        <v/>
      </c>
      <c r="T523" s="232" t="str">
        <f ca="1">IF(B523="","",IF(ISERROR(MATCH($J523,[2]SorP!$B$1:$B$6230,0)),"",INDIRECT("'SorP'!$A$"&amp;MATCH($J523,[2]SorP!$B$1:$B$6230,0))))</f>
        <v/>
      </c>
      <c r="U523" s="184"/>
      <c r="V523" s="94" t="e">
        <f>IF(C523="",NA(),MATCH($B523&amp;$C523,'[2]Smelter Look-up'!$J:$J,0))</f>
        <v>#N/A</v>
      </c>
      <c r="X523" s="58">
        <f t="shared" si="44"/>
        <v>0</v>
      </c>
      <c r="AB523" s="95" t="str">
        <f t="shared" si="42"/>
        <v/>
      </c>
    </row>
    <row r="524" spans="1:28" s="58" customFormat="1" ht="20.25">
      <c r="A524" s="232"/>
      <c r="B524" s="224" t="s">
        <v>242</v>
      </c>
      <c r="C524" s="225" t="s">
        <v>242</v>
      </c>
      <c r="D524" s="226"/>
      <c r="E524" s="224" t="s">
        <v>242</v>
      </c>
      <c r="F524" s="224" t="s">
        <v>242</v>
      </c>
      <c r="G524" s="224" t="s">
        <v>242</v>
      </c>
      <c r="H524" s="227" t="s">
        <v>242</v>
      </c>
      <c r="I524" s="228" t="s">
        <v>242</v>
      </c>
      <c r="J524" s="228" t="s">
        <v>242</v>
      </c>
      <c r="K524" s="229"/>
      <c r="L524" s="229"/>
      <c r="M524" s="229"/>
      <c r="N524" s="229"/>
      <c r="O524" s="229"/>
      <c r="P524" s="230"/>
      <c r="Q524" s="231"/>
      <c r="R524" s="224" t="s">
        <v>242</v>
      </c>
      <c r="S524" s="232" t="str">
        <f t="shared" ca="1" si="45"/>
        <v/>
      </c>
      <c r="T524" s="232" t="str">
        <f ca="1">IF(B524="","",IF(ISERROR(MATCH($J524,[2]SorP!$B$1:$B$6230,0)),"",INDIRECT("'SorP'!$A$"&amp;MATCH($J524,[2]SorP!$B$1:$B$6230,0))))</f>
        <v/>
      </c>
      <c r="U524" s="184"/>
      <c r="V524" s="94" t="e">
        <f>IF(C524="",NA(),MATCH($B524&amp;$C524,'[2]Smelter Look-up'!$J:$J,0))</f>
        <v>#N/A</v>
      </c>
      <c r="X524" s="58">
        <f t="shared" si="44"/>
        <v>0</v>
      </c>
      <c r="AB524" s="95" t="str">
        <f t="shared" si="42"/>
        <v/>
      </c>
    </row>
    <row r="525" spans="1:28" s="58" customFormat="1" ht="20.25">
      <c r="A525" s="232"/>
      <c r="B525" s="224" t="s">
        <v>242</v>
      </c>
      <c r="C525" s="225" t="s">
        <v>242</v>
      </c>
      <c r="D525" s="226"/>
      <c r="E525" s="224" t="s">
        <v>242</v>
      </c>
      <c r="F525" s="224" t="s">
        <v>242</v>
      </c>
      <c r="G525" s="224" t="s">
        <v>242</v>
      </c>
      <c r="H525" s="227" t="s">
        <v>242</v>
      </c>
      <c r="I525" s="228" t="s">
        <v>242</v>
      </c>
      <c r="J525" s="228" t="s">
        <v>242</v>
      </c>
      <c r="K525" s="229"/>
      <c r="L525" s="229"/>
      <c r="M525" s="229"/>
      <c r="N525" s="229"/>
      <c r="O525" s="229"/>
      <c r="P525" s="230"/>
      <c r="Q525" s="231"/>
      <c r="R525" s="224" t="s">
        <v>242</v>
      </c>
      <c r="S525" s="232" t="str">
        <f t="shared" ca="1" si="45"/>
        <v/>
      </c>
      <c r="T525" s="232" t="str">
        <f ca="1">IF(B525="","",IF(ISERROR(MATCH($J525,[2]SorP!$B$1:$B$6230,0)),"",INDIRECT("'SorP'!$A$"&amp;MATCH($J525,[2]SorP!$B$1:$B$6230,0))))</f>
        <v/>
      </c>
      <c r="U525" s="184"/>
      <c r="V525" s="94" t="e">
        <f>IF(C525="",NA(),MATCH($B525&amp;$C525,'[2]Smelter Look-up'!$J:$J,0))</f>
        <v>#N/A</v>
      </c>
      <c r="X525" s="58">
        <f t="shared" si="44"/>
        <v>0</v>
      </c>
      <c r="AB525" s="95" t="str">
        <f t="shared" si="42"/>
        <v/>
      </c>
    </row>
    <row r="526" spans="1:28" s="58" customFormat="1" ht="20.25">
      <c r="A526" s="232"/>
      <c r="B526" s="224" t="s">
        <v>242</v>
      </c>
      <c r="C526" s="225" t="s">
        <v>242</v>
      </c>
      <c r="D526" s="226"/>
      <c r="E526" s="224" t="s">
        <v>242</v>
      </c>
      <c r="F526" s="224" t="s">
        <v>242</v>
      </c>
      <c r="G526" s="224" t="s">
        <v>242</v>
      </c>
      <c r="H526" s="227" t="s">
        <v>242</v>
      </c>
      <c r="I526" s="228" t="s">
        <v>242</v>
      </c>
      <c r="J526" s="228" t="s">
        <v>242</v>
      </c>
      <c r="K526" s="229"/>
      <c r="L526" s="229"/>
      <c r="M526" s="229"/>
      <c r="N526" s="229"/>
      <c r="O526" s="229"/>
      <c r="P526" s="230"/>
      <c r="Q526" s="231"/>
      <c r="R526" s="224" t="s">
        <v>242</v>
      </c>
      <c r="S526" s="232" t="str">
        <f t="shared" ca="1" si="45"/>
        <v/>
      </c>
      <c r="T526" s="232" t="str">
        <f ca="1">IF(B526="","",IF(ISERROR(MATCH($J526,[2]SorP!$B$1:$B$6230,0)),"",INDIRECT("'SorP'!$A$"&amp;MATCH($J526,[2]SorP!$B$1:$B$6230,0))))</f>
        <v/>
      </c>
      <c r="U526" s="184"/>
      <c r="V526" s="94" t="e">
        <f>IF(C526="",NA(),MATCH($B526&amp;$C526,'[2]Smelter Look-up'!$J:$J,0))</f>
        <v>#N/A</v>
      </c>
      <c r="X526" s="58">
        <f t="shared" si="44"/>
        <v>0</v>
      </c>
      <c r="AB526" s="95" t="str">
        <f t="shared" si="42"/>
        <v/>
      </c>
    </row>
    <row r="527" spans="1:28" s="58" customFormat="1" ht="20.25">
      <c r="A527" s="232"/>
      <c r="B527" s="224" t="s">
        <v>242</v>
      </c>
      <c r="C527" s="225" t="s">
        <v>242</v>
      </c>
      <c r="D527" s="226"/>
      <c r="E527" s="224" t="s">
        <v>242</v>
      </c>
      <c r="F527" s="224" t="s">
        <v>242</v>
      </c>
      <c r="G527" s="224" t="s">
        <v>242</v>
      </c>
      <c r="H527" s="227" t="s">
        <v>242</v>
      </c>
      <c r="I527" s="228" t="s">
        <v>242</v>
      </c>
      <c r="J527" s="228" t="s">
        <v>242</v>
      </c>
      <c r="K527" s="229"/>
      <c r="L527" s="229"/>
      <c r="M527" s="229"/>
      <c r="N527" s="229"/>
      <c r="O527" s="229"/>
      <c r="P527" s="230"/>
      <c r="Q527" s="231"/>
      <c r="R527" s="224" t="s">
        <v>242</v>
      </c>
      <c r="S527" s="232" t="str">
        <f t="shared" ca="1" si="45"/>
        <v/>
      </c>
      <c r="T527" s="232" t="str">
        <f ca="1">IF(B527="","",IF(ISERROR(MATCH($J527,[2]SorP!$B$1:$B$6230,0)),"",INDIRECT("'SorP'!$A$"&amp;MATCH($J527,[2]SorP!$B$1:$B$6230,0))))</f>
        <v/>
      </c>
      <c r="U527" s="184"/>
      <c r="V527" s="94" t="e">
        <f>IF(C527="",NA(),MATCH($B527&amp;$C527,'[2]Smelter Look-up'!$J:$J,0))</f>
        <v>#N/A</v>
      </c>
      <c r="X527" s="58">
        <f t="shared" si="44"/>
        <v>0</v>
      </c>
      <c r="AB527" s="95" t="str">
        <f t="shared" si="42"/>
        <v/>
      </c>
    </row>
    <row r="528" spans="1:28" s="58" customFormat="1" ht="20.25">
      <c r="A528" s="232"/>
      <c r="B528" s="224" t="s">
        <v>242</v>
      </c>
      <c r="C528" s="225" t="s">
        <v>242</v>
      </c>
      <c r="D528" s="226"/>
      <c r="E528" s="224" t="s">
        <v>242</v>
      </c>
      <c r="F528" s="224" t="s">
        <v>242</v>
      </c>
      <c r="G528" s="224" t="s">
        <v>242</v>
      </c>
      <c r="H528" s="227" t="s">
        <v>242</v>
      </c>
      <c r="I528" s="228" t="s">
        <v>242</v>
      </c>
      <c r="J528" s="228" t="s">
        <v>242</v>
      </c>
      <c r="K528" s="229"/>
      <c r="L528" s="229"/>
      <c r="M528" s="229"/>
      <c r="N528" s="229"/>
      <c r="O528" s="229"/>
      <c r="P528" s="230"/>
      <c r="Q528" s="231"/>
      <c r="R528" s="224" t="s">
        <v>242</v>
      </c>
      <c r="S528" s="232" t="str">
        <f t="shared" ca="1" si="45"/>
        <v/>
      </c>
      <c r="T528" s="232" t="str">
        <f ca="1">IF(B528="","",IF(ISERROR(MATCH($J528,[2]SorP!$B$1:$B$6230,0)),"",INDIRECT("'SorP'!$A$"&amp;MATCH($J528,[2]SorP!$B$1:$B$6230,0))))</f>
        <v/>
      </c>
      <c r="U528" s="184"/>
      <c r="V528" s="94" t="e">
        <f>IF(C528="",NA(),MATCH($B528&amp;$C528,'[2]Smelter Look-up'!$J:$J,0))</f>
        <v>#N/A</v>
      </c>
      <c r="X528" s="58">
        <f t="shared" si="44"/>
        <v>0</v>
      </c>
      <c r="AB528" s="95" t="str">
        <f t="shared" si="42"/>
        <v/>
      </c>
    </row>
    <row r="529" spans="1:28" s="58" customFormat="1" ht="20.25">
      <c r="A529" s="232"/>
      <c r="B529" s="224" t="s">
        <v>242</v>
      </c>
      <c r="C529" s="225" t="s">
        <v>242</v>
      </c>
      <c r="D529" s="226"/>
      <c r="E529" s="224" t="s">
        <v>242</v>
      </c>
      <c r="F529" s="224" t="s">
        <v>242</v>
      </c>
      <c r="G529" s="224" t="s">
        <v>242</v>
      </c>
      <c r="H529" s="227" t="s">
        <v>242</v>
      </c>
      <c r="I529" s="228" t="s">
        <v>242</v>
      </c>
      <c r="J529" s="228" t="s">
        <v>242</v>
      </c>
      <c r="K529" s="229"/>
      <c r="L529" s="229"/>
      <c r="M529" s="229"/>
      <c r="N529" s="229"/>
      <c r="O529" s="229"/>
      <c r="P529" s="230"/>
      <c r="Q529" s="231"/>
      <c r="R529" s="224" t="s">
        <v>242</v>
      </c>
      <c r="S529" s="232" t="str">
        <f t="shared" ca="1" si="45"/>
        <v/>
      </c>
      <c r="T529" s="232" t="str">
        <f ca="1">IF(B529="","",IF(ISERROR(MATCH($J529,[2]SorP!$B$1:$B$6230,0)),"",INDIRECT("'SorP'!$A$"&amp;MATCH($J529,[2]SorP!$B$1:$B$6230,0))))</f>
        <v/>
      </c>
      <c r="U529" s="184"/>
      <c r="V529" s="94" t="e">
        <f>IF(C529="",NA(),MATCH($B529&amp;$C529,'[2]Smelter Look-up'!$J:$J,0))</f>
        <v>#N/A</v>
      </c>
      <c r="X529" s="58">
        <f t="shared" si="44"/>
        <v>0</v>
      </c>
      <c r="AB529" s="95" t="str">
        <f t="shared" si="42"/>
        <v/>
      </c>
    </row>
    <row r="530" spans="1:28" s="58" customFormat="1" ht="20.25">
      <c r="A530" s="232"/>
      <c r="B530" s="224" t="s">
        <v>242</v>
      </c>
      <c r="C530" s="225" t="s">
        <v>242</v>
      </c>
      <c r="D530" s="226"/>
      <c r="E530" s="224" t="s">
        <v>242</v>
      </c>
      <c r="F530" s="224" t="s">
        <v>242</v>
      </c>
      <c r="G530" s="224" t="s">
        <v>242</v>
      </c>
      <c r="H530" s="227" t="s">
        <v>242</v>
      </c>
      <c r="I530" s="228" t="s">
        <v>242</v>
      </c>
      <c r="J530" s="228" t="s">
        <v>242</v>
      </c>
      <c r="K530" s="229"/>
      <c r="L530" s="229"/>
      <c r="M530" s="229"/>
      <c r="N530" s="229"/>
      <c r="O530" s="229"/>
      <c r="P530" s="230"/>
      <c r="Q530" s="231"/>
      <c r="R530" s="224" t="s">
        <v>242</v>
      </c>
      <c r="S530" s="232" t="str">
        <f t="shared" ca="1" si="45"/>
        <v/>
      </c>
      <c r="T530" s="232" t="str">
        <f ca="1">IF(B530="","",IF(ISERROR(MATCH($J530,[2]SorP!$B$1:$B$6230,0)),"",INDIRECT("'SorP'!$A$"&amp;MATCH($J530,[2]SorP!$B$1:$B$6230,0))))</f>
        <v/>
      </c>
      <c r="U530" s="184"/>
      <c r="V530" s="94" t="e">
        <f>IF(C530="",NA(),MATCH($B530&amp;$C530,'[2]Smelter Look-up'!$J:$J,0))</f>
        <v>#N/A</v>
      </c>
      <c r="X530" s="58">
        <f t="shared" si="44"/>
        <v>0</v>
      </c>
      <c r="AB530" s="95" t="str">
        <f t="shared" si="42"/>
        <v/>
      </c>
    </row>
    <row r="531" spans="1:28" s="58" customFormat="1" ht="20.25">
      <c r="A531" s="232"/>
      <c r="B531" s="224" t="s">
        <v>242</v>
      </c>
      <c r="C531" s="225" t="s">
        <v>242</v>
      </c>
      <c r="D531" s="226"/>
      <c r="E531" s="224" t="s">
        <v>242</v>
      </c>
      <c r="F531" s="224" t="s">
        <v>242</v>
      </c>
      <c r="G531" s="224" t="s">
        <v>242</v>
      </c>
      <c r="H531" s="227" t="s">
        <v>242</v>
      </c>
      <c r="I531" s="228" t="s">
        <v>242</v>
      </c>
      <c r="J531" s="228" t="s">
        <v>242</v>
      </c>
      <c r="K531" s="229"/>
      <c r="L531" s="229"/>
      <c r="M531" s="229"/>
      <c r="N531" s="229"/>
      <c r="O531" s="229"/>
      <c r="P531" s="230"/>
      <c r="Q531" s="231"/>
      <c r="R531" s="224" t="s">
        <v>242</v>
      </c>
      <c r="S531" s="232" t="str">
        <f t="shared" ca="1" si="45"/>
        <v/>
      </c>
      <c r="T531" s="232" t="str">
        <f ca="1">IF(B531="","",IF(ISERROR(MATCH($J531,[2]SorP!$B$1:$B$6230,0)),"",INDIRECT("'SorP'!$A$"&amp;MATCH($J531,[2]SorP!$B$1:$B$6230,0))))</f>
        <v/>
      </c>
      <c r="U531" s="184"/>
      <c r="V531" s="94" t="e">
        <f>IF(C531="",NA(),MATCH($B531&amp;$C531,'[2]Smelter Look-up'!$J:$J,0))</f>
        <v>#N/A</v>
      </c>
      <c r="X531" s="58">
        <f t="shared" si="44"/>
        <v>0</v>
      </c>
      <c r="AB531" s="95" t="str">
        <f t="shared" si="42"/>
        <v/>
      </c>
    </row>
    <row r="532" spans="1:28" s="58" customFormat="1" ht="20.25">
      <c r="A532" s="232"/>
      <c r="B532" s="224" t="s">
        <v>242</v>
      </c>
      <c r="C532" s="225" t="s">
        <v>242</v>
      </c>
      <c r="D532" s="226"/>
      <c r="E532" s="224" t="s">
        <v>242</v>
      </c>
      <c r="F532" s="224" t="s">
        <v>242</v>
      </c>
      <c r="G532" s="224" t="s">
        <v>242</v>
      </c>
      <c r="H532" s="227" t="s">
        <v>242</v>
      </c>
      <c r="I532" s="228" t="s">
        <v>242</v>
      </c>
      <c r="J532" s="228" t="s">
        <v>242</v>
      </c>
      <c r="K532" s="229"/>
      <c r="L532" s="229"/>
      <c r="M532" s="229"/>
      <c r="N532" s="229"/>
      <c r="O532" s="229"/>
      <c r="P532" s="230"/>
      <c r="Q532" s="231"/>
      <c r="R532" s="224" t="s">
        <v>242</v>
      </c>
      <c r="S532" s="232" t="str">
        <f t="shared" ca="1" si="45"/>
        <v/>
      </c>
      <c r="T532" s="232" t="str">
        <f ca="1">IF(B532="","",IF(ISERROR(MATCH($J532,[2]SorP!$B$1:$B$6230,0)),"",INDIRECT("'SorP'!$A$"&amp;MATCH($J532,[2]SorP!$B$1:$B$6230,0))))</f>
        <v/>
      </c>
      <c r="U532" s="184"/>
      <c r="V532" s="94" t="e">
        <f>IF(C532="",NA(),MATCH($B532&amp;$C532,'[2]Smelter Look-up'!$J:$J,0))</f>
        <v>#N/A</v>
      </c>
      <c r="X532" s="58">
        <f t="shared" si="44"/>
        <v>0</v>
      </c>
      <c r="AB532" s="95" t="str">
        <f t="shared" si="42"/>
        <v/>
      </c>
    </row>
    <row r="533" spans="1:28" s="58" customFormat="1" ht="20.25">
      <c r="A533" s="232"/>
      <c r="B533" s="224" t="s">
        <v>242</v>
      </c>
      <c r="C533" s="225" t="s">
        <v>242</v>
      </c>
      <c r="D533" s="226"/>
      <c r="E533" s="224" t="s">
        <v>242</v>
      </c>
      <c r="F533" s="224" t="s">
        <v>242</v>
      </c>
      <c r="G533" s="224" t="s">
        <v>242</v>
      </c>
      <c r="H533" s="227" t="s">
        <v>242</v>
      </c>
      <c r="I533" s="228" t="s">
        <v>242</v>
      </c>
      <c r="J533" s="228" t="s">
        <v>242</v>
      </c>
      <c r="K533" s="229"/>
      <c r="L533" s="229"/>
      <c r="M533" s="229"/>
      <c r="N533" s="229"/>
      <c r="O533" s="229"/>
      <c r="P533" s="230"/>
      <c r="Q533" s="231"/>
      <c r="R533" s="224" t="s">
        <v>242</v>
      </c>
      <c r="S533" s="232" t="str">
        <f t="shared" ca="1" si="45"/>
        <v/>
      </c>
      <c r="T533" s="232" t="str">
        <f ca="1">IF(B533="","",IF(ISERROR(MATCH($J533,[2]SorP!$B$1:$B$6230,0)),"",INDIRECT("'SorP'!$A$"&amp;MATCH($J533,[2]SorP!$B$1:$B$6230,0))))</f>
        <v/>
      </c>
      <c r="U533" s="184"/>
      <c r="V533" s="94" t="e">
        <f>IF(C533="",NA(),MATCH($B533&amp;$C533,'[2]Smelter Look-up'!$J:$J,0))</f>
        <v>#N/A</v>
      </c>
      <c r="X533" s="58">
        <f t="shared" si="44"/>
        <v>0</v>
      </c>
      <c r="AB533" s="95" t="str">
        <f t="shared" si="42"/>
        <v/>
      </c>
    </row>
    <row r="534" spans="1:28" s="58" customFormat="1" ht="20.25">
      <c r="A534" s="232"/>
      <c r="B534" s="224" t="s">
        <v>242</v>
      </c>
      <c r="C534" s="225" t="s">
        <v>242</v>
      </c>
      <c r="D534" s="226"/>
      <c r="E534" s="224" t="s">
        <v>242</v>
      </c>
      <c r="F534" s="224" t="s">
        <v>242</v>
      </c>
      <c r="G534" s="224" t="s">
        <v>242</v>
      </c>
      <c r="H534" s="227" t="s">
        <v>242</v>
      </c>
      <c r="I534" s="228" t="s">
        <v>242</v>
      </c>
      <c r="J534" s="228" t="s">
        <v>242</v>
      </c>
      <c r="K534" s="229"/>
      <c r="L534" s="229"/>
      <c r="M534" s="229"/>
      <c r="N534" s="229"/>
      <c r="O534" s="229"/>
      <c r="P534" s="230"/>
      <c r="Q534" s="231"/>
      <c r="R534" s="224" t="s">
        <v>242</v>
      </c>
      <c r="S534" s="232" t="str">
        <f t="shared" ca="1" si="45"/>
        <v/>
      </c>
      <c r="T534" s="232" t="str">
        <f ca="1">IF(B534="","",IF(ISERROR(MATCH($J534,[2]SorP!$B$1:$B$6230,0)),"",INDIRECT("'SorP'!$A$"&amp;MATCH($J534,[2]SorP!$B$1:$B$6230,0))))</f>
        <v/>
      </c>
      <c r="U534" s="184"/>
      <c r="V534" s="94" t="e">
        <f>IF(C534="",NA(),MATCH($B534&amp;$C534,'[2]Smelter Look-up'!$J:$J,0))</f>
        <v>#N/A</v>
      </c>
      <c r="X534" s="58">
        <f t="shared" si="44"/>
        <v>0</v>
      </c>
      <c r="AB534" s="95" t="str">
        <f t="shared" si="42"/>
        <v/>
      </c>
    </row>
    <row r="535" spans="1:28" s="58" customFormat="1" ht="20.25">
      <c r="A535" s="232"/>
      <c r="B535" s="224" t="s">
        <v>242</v>
      </c>
      <c r="C535" s="225" t="s">
        <v>242</v>
      </c>
      <c r="D535" s="226"/>
      <c r="E535" s="224" t="s">
        <v>242</v>
      </c>
      <c r="F535" s="224" t="s">
        <v>242</v>
      </c>
      <c r="G535" s="224" t="s">
        <v>242</v>
      </c>
      <c r="H535" s="227" t="s">
        <v>242</v>
      </c>
      <c r="I535" s="228" t="s">
        <v>242</v>
      </c>
      <c r="J535" s="228" t="s">
        <v>242</v>
      </c>
      <c r="K535" s="229"/>
      <c r="L535" s="229"/>
      <c r="M535" s="229"/>
      <c r="N535" s="229"/>
      <c r="O535" s="229"/>
      <c r="P535" s="230"/>
      <c r="Q535" s="231"/>
      <c r="R535" s="224" t="s">
        <v>242</v>
      </c>
      <c r="S535" s="232" t="str">
        <f t="shared" ca="1" si="45"/>
        <v/>
      </c>
      <c r="T535" s="232" t="str">
        <f ca="1">IF(B535="","",IF(ISERROR(MATCH($J535,[2]SorP!$B$1:$B$6230,0)),"",INDIRECT("'SorP'!$A$"&amp;MATCH($J535,[2]SorP!$B$1:$B$6230,0))))</f>
        <v/>
      </c>
      <c r="U535" s="184"/>
      <c r="V535" s="94" t="e">
        <f>IF(C535="",NA(),MATCH($B535&amp;$C535,'[2]Smelter Look-up'!$J:$J,0))</f>
        <v>#N/A</v>
      </c>
      <c r="X535" s="58">
        <f t="shared" si="44"/>
        <v>0</v>
      </c>
      <c r="AB535" s="95" t="str">
        <f t="shared" si="42"/>
        <v/>
      </c>
    </row>
    <row r="536" spans="1:28" s="58" customFormat="1" ht="20.25">
      <c r="A536" s="232"/>
      <c r="B536" s="224" t="s">
        <v>242</v>
      </c>
      <c r="C536" s="225" t="s">
        <v>242</v>
      </c>
      <c r="D536" s="226"/>
      <c r="E536" s="224" t="s">
        <v>242</v>
      </c>
      <c r="F536" s="224" t="s">
        <v>242</v>
      </c>
      <c r="G536" s="224" t="s">
        <v>242</v>
      </c>
      <c r="H536" s="227" t="s">
        <v>242</v>
      </c>
      <c r="I536" s="228" t="s">
        <v>242</v>
      </c>
      <c r="J536" s="228" t="s">
        <v>242</v>
      </c>
      <c r="K536" s="229"/>
      <c r="L536" s="229"/>
      <c r="M536" s="229"/>
      <c r="N536" s="229"/>
      <c r="O536" s="229"/>
      <c r="P536" s="230"/>
      <c r="Q536" s="231"/>
      <c r="R536" s="224" t="s">
        <v>242</v>
      </c>
      <c r="S536" s="232" t="str">
        <f t="shared" ca="1" si="45"/>
        <v/>
      </c>
      <c r="T536" s="232" t="str">
        <f ca="1">IF(B536="","",IF(ISERROR(MATCH($J536,[2]SorP!$B$1:$B$6230,0)),"",INDIRECT("'SorP'!$A$"&amp;MATCH($J536,[2]SorP!$B$1:$B$6230,0))))</f>
        <v/>
      </c>
      <c r="U536" s="184"/>
      <c r="V536" s="94" t="e">
        <f>IF(C536="",NA(),MATCH($B536&amp;$C536,'[2]Smelter Look-up'!$J:$J,0))</f>
        <v>#N/A</v>
      </c>
      <c r="X536" s="58">
        <f t="shared" si="44"/>
        <v>0</v>
      </c>
      <c r="AB536" s="95" t="str">
        <f t="shared" si="42"/>
        <v/>
      </c>
    </row>
    <row r="537" spans="1:28" s="58" customFormat="1" ht="20.25">
      <c r="A537" s="232"/>
      <c r="B537" s="224" t="s">
        <v>242</v>
      </c>
      <c r="C537" s="225" t="s">
        <v>242</v>
      </c>
      <c r="D537" s="226"/>
      <c r="E537" s="224" t="s">
        <v>242</v>
      </c>
      <c r="F537" s="224" t="s">
        <v>242</v>
      </c>
      <c r="G537" s="224" t="s">
        <v>242</v>
      </c>
      <c r="H537" s="227" t="s">
        <v>242</v>
      </c>
      <c r="I537" s="228" t="s">
        <v>242</v>
      </c>
      <c r="J537" s="228" t="s">
        <v>242</v>
      </c>
      <c r="K537" s="229"/>
      <c r="L537" s="229"/>
      <c r="M537" s="229"/>
      <c r="N537" s="229"/>
      <c r="O537" s="229"/>
      <c r="P537" s="230"/>
      <c r="Q537" s="231"/>
      <c r="R537" s="224" t="s">
        <v>242</v>
      </c>
      <c r="S537" s="232" t="str">
        <f t="shared" ca="1" si="45"/>
        <v/>
      </c>
      <c r="T537" s="232" t="str">
        <f ca="1">IF(B537="","",IF(ISERROR(MATCH($J537,[2]SorP!$B$1:$B$6230,0)),"",INDIRECT("'SorP'!$A$"&amp;MATCH($J537,[2]SorP!$B$1:$B$6230,0))))</f>
        <v/>
      </c>
      <c r="U537" s="184"/>
      <c r="V537" s="94" t="e">
        <f>IF(C537="",NA(),MATCH($B537&amp;$C537,'[2]Smelter Look-up'!$J:$J,0))</f>
        <v>#N/A</v>
      </c>
      <c r="X537" s="58">
        <f t="shared" si="44"/>
        <v>0</v>
      </c>
      <c r="AB537" s="95" t="str">
        <f t="shared" si="42"/>
        <v/>
      </c>
    </row>
    <row r="538" spans="1:28" s="58" customFormat="1" ht="20.25">
      <c r="A538" s="232"/>
      <c r="B538" s="224" t="s">
        <v>242</v>
      </c>
      <c r="C538" s="225" t="s">
        <v>242</v>
      </c>
      <c r="D538" s="226"/>
      <c r="E538" s="224" t="s">
        <v>242</v>
      </c>
      <c r="F538" s="224" t="s">
        <v>242</v>
      </c>
      <c r="G538" s="224" t="s">
        <v>242</v>
      </c>
      <c r="H538" s="227" t="s">
        <v>242</v>
      </c>
      <c r="I538" s="228" t="s">
        <v>242</v>
      </c>
      <c r="J538" s="228" t="s">
        <v>242</v>
      </c>
      <c r="K538" s="229"/>
      <c r="L538" s="229"/>
      <c r="M538" s="229"/>
      <c r="N538" s="229"/>
      <c r="O538" s="229"/>
      <c r="P538" s="230"/>
      <c r="Q538" s="231"/>
      <c r="R538" s="224" t="s">
        <v>242</v>
      </c>
      <c r="S538" s="232" t="str">
        <f t="shared" ca="1" si="45"/>
        <v/>
      </c>
      <c r="T538" s="232" t="str">
        <f ca="1">IF(B538="","",IF(ISERROR(MATCH($J538,[2]SorP!$B$1:$B$6230,0)),"",INDIRECT("'SorP'!$A$"&amp;MATCH($J538,[2]SorP!$B$1:$B$6230,0))))</f>
        <v/>
      </c>
      <c r="U538" s="184"/>
      <c r="V538" s="94" t="e">
        <f>IF(C538="",NA(),MATCH($B538&amp;$C538,'[2]Smelter Look-up'!$J:$J,0))</f>
        <v>#N/A</v>
      </c>
      <c r="X538" s="58">
        <f t="shared" si="44"/>
        <v>0</v>
      </c>
      <c r="AB538" s="95" t="str">
        <f t="shared" si="42"/>
        <v/>
      </c>
    </row>
    <row r="539" spans="1:28" s="58" customFormat="1" ht="20.25">
      <c r="A539" s="232"/>
      <c r="B539" s="224" t="s">
        <v>242</v>
      </c>
      <c r="C539" s="225" t="s">
        <v>242</v>
      </c>
      <c r="D539" s="226"/>
      <c r="E539" s="224" t="s">
        <v>242</v>
      </c>
      <c r="F539" s="224" t="s">
        <v>242</v>
      </c>
      <c r="G539" s="224" t="s">
        <v>242</v>
      </c>
      <c r="H539" s="227" t="s">
        <v>242</v>
      </c>
      <c r="I539" s="228" t="s">
        <v>242</v>
      </c>
      <c r="J539" s="228" t="s">
        <v>242</v>
      </c>
      <c r="K539" s="229"/>
      <c r="L539" s="229"/>
      <c r="M539" s="229"/>
      <c r="N539" s="229"/>
      <c r="O539" s="229"/>
      <c r="P539" s="230"/>
      <c r="Q539" s="231"/>
      <c r="R539" s="224" t="s">
        <v>242</v>
      </c>
      <c r="S539" s="232" t="str">
        <f t="shared" ca="1" si="45"/>
        <v/>
      </c>
      <c r="T539" s="232" t="str">
        <f ca="1">IF(B539="","",IF(ISERROR(MATCH($J539,[2]SorP!$B$1:$B$6230,0)),"",INDIRECT("'SorP'!$A$"&amp;MATCH($J539,[2]SorP!$B$1:$B$6230,0))))</f>
        <v/>
      </c>
      <c r="U539" s="184"/>
      <c r="V539" s="94" t="e">
        <f>IF(C539="",NA(),MATCH($B539&amp;$C539,'[2]Smelter Look-up'!$J:$J,0))</f>
        <v>#N/A</v>
      </c>
      <c r="X539" s="58">
        <f t="shared" si="44"/>
        <v>0</v>
      </c>
      <c r="AB539" s="95" t="str">
        <f t="shared" si="42"/>
        <v/>
      </c>
    </row>
    <row r="540" spans="1:28" s="58" customFormat="1" ht="20.25">
      <c r="A540" s="232"/>
      <c r="B540" s="224" t="s">
        <v>242</v>
      </c>
      <c r="C540" s="225" t="s">
        <v>242</v>
      </c>
      <c r="D540" s="226"/>
      <c r="E540" s="224" t="s">
        <v>242</v>
      </c>
      <c r="F540" s="224" t="s">
        <v>242</v>
      </c>
      <c r="G540" s="224" t="s">
        <v>242</v>
      </c>
      <c r="H540" s="227" t="s">
        <v>242</v>
      </c>
      <c r="I540" s="228" t="s">
        <v>242</v>
      </c>
      <c r="J540" s="228" t="s">
        <v>242</v>
      </c>
      <c r="K540" s="229"/>
      <c r="L540" s="229"/>
      <c r="M540" s="229"/>
      <c r="N540" s="229"/>
      <c r="O540" s="229"/>
      <c r="P540" s="230"/>
      <c r="Q540" s="231"/>
      <c r="R540" s="224" t="s">
        <v>242</v>
      </c>
      <c r="S540" s="232" t="str">
        <f t="shared" ca="1" si="45"/>
        <v/>
      </c>
      <c r="T540" s="232" t="str">
        <f ca="1">IF(B540="","",IF(ISERROR(MATCH($J540,[2]SorP!$B$1:$B$6230,0)),"",INDIRECT("'SorP'!$A$"&amp;MATCH($J540,[2]SorP!$B$1:$B$6230,0))))</f>
        <v/>
      </c>
      <c r="U540" s="184"/>
      <c r="V540" s="94" t="e">
        <f>IF(C540="",NA(),MATCH($B540&amp;$C540,'[2]Smelter Look-up'!$J:$J,0))</f>
        <v>#N/A</v>
      </c>
      <c r="X540" s="58">
        <f t="shared" si="44"/>
        <v>0</v>
      </c>
      <c r="AB540" s="95" t="str">
        <f t="shared" si="42"/>
        <v/>
      </c>
    </row>
    <row r="541" spans="1:28" s="58" customFormat="1" ht="20.25">
      <c r="A541" s="232"/>
      <c r="B541" s="224" t="s">
        <v>242</v>
      </c>
      <c r="C541" s="225" t="s">
        <v>242</v>
      </c>
      <c r="D541" s="226"/>
      <c r="E541" s="224" t="s">
        <v>242</v>
      </c>
      <c r="F541" s="224" t="s">
        <v>242</v>
      </c>
      <c r="G541" s="224" t="s">
        <v>242</v>
      </c>
      <c r="H541" s="227" t="s">
        <v>242</v>
      </c>
      <c r="I541" s="228" t="s">
        <v>242</v>
      </c>
      <c r="J541" s="228" t="s">
        <v>242</v>
      </c>
      <c r="K541" s="229"/>
      <c r="L541" s="229"/>
      <c r="M541" s="229"/>
      <c r="N541" s="229"/>
      <c r="O541" s="229"/>
      <c r="P541" s="230"/>
      <c r="Q541" s="231"/>
      <c r="R541" s="224" t="s">
        <v>242</v>
      </c>
      <c r="S541" s="232" t="str">
        <f t="shared" ca="1" si="45"/>
        <v/>
      </c>
      <c r="T541" s="232" t="str">
        <f ca="1">IF(B541="","",IF(ISERROR(MATCH($J541,[2]SorP!$B$1:$B$6230,0)),"",INDIRECT("'SorP'!$A$"&amp;MATCH($J541,[2]SorP!$B$1:$B$6230,0))))</f>
        <v/>
      </c>
      <c r="U541" s="184"/>
      <c r="V541" s="94" t="e">
        <f>IF(C541="",NA(),MATCH($B541&amp;$C541,'[2]Smelter Look-up'!$J:$J,0))</f>
        <v>#N/A</v>
      </c>
      <c r="X541" s="58">
        <f t="shared" si="44"/>
        <v>0</v>
      </c>
      <c r="AB541" s="95" t="str">
        <f t="shared" si="42"/>
        <v/>
      </c>
    </row>
    <row r="542" spans="1:28" s="58" customFormat="1" ht="20.25">
      <c r="A542" s="232"/>
      <c r="B542" s="224" t="s">
        <v>242</v>
      </c>
      <c r="C542" s="225" t="s">
        <v>242</v>
      </c>
      <c r="D542" s="226"/>
      <c r="E542" s="224" t="s">
        <v>242</v>
      </c>
      <c r="F542" s="224" t="s">
        <v>242</v>
      </c>
      <c r="G542" s="224" t="s">
        <v>242</v>
      </c>
      <c r="H542" s="227" t="s">
        <v>242</v>
      </c>
      <c r="I542" s="228" t="s">
        <v>242</v>
      </c>
      <c r="J542" s="228" t="s">
        <v>242</v>
      </c>
      <c r="K542" s="229"/>
      <c r="L542" s="229"/>
      <c r="M542" s="229"/>
      <c r="N542" s="229"/>
      <c r="O542" s="229"/>
      <c r="P542" s="230"/>
      <c r="Q542" s="231"/>
      <c r="R542" s="224" t="s">
        <v>242</v>
      </c>
      <c r="S542" s="232" t="str">
        <f t="shared" ca="1" si="45"/>
        <v/>
      </c>
      <c r="T542" s="232" t="str">
        <f ca="1">IF(B542="","",IF(ISERROR(MATCH($J542,[2]SorP!$B$1:$B$6230,0)),"",INDIRECT("'SorP'!$A$"&amp;MATCH($J542,[2]SorP!$B$1:$B$6230,0))))</f>
        <v/>
      </c>
      <c r="U542" s="184"/>
      <c r="V542" s="94" t="e">
        <f>IF(C542="",NA(),MATCH($B542&amp;$C542,'[2]Smelter Look-up'!$J:$J,0))</f>
        <v>#N/A</v>
      </c>
      <c r="X542" s="58">
        <f t="shared" si="44"/>
        <v>0</v>
      </c>
      <c r="AB542" s="95" t="str">
        <f t="shared" si="42"/>
        <v/>
      </c>
    </row>
    <row r="543" spans="1:28" s="58" customFormat="1" ht="20.25">
      <c r="A543" s="232"/>
      <c r="B543" s="224" t="s">
        <v>242</v>
      </c>
      <c r="C543" s="225" t="s">
        <v>242</v>
      </c>
      <c r="D543" s="226"/>
      <c r="E543" s="224" t="s">
        <v>242</v>
      </c>
      <c r="F543" s="224" t="s">
        <v>242</v>
      </c>
      <c r="G543" s="224" t="s">
        <v>242</v>
      </c>
      <c r="H543" s="227" t="s">
        <v>242</v>
      </c>
      <c r="I543" s="228" t="s">
        <v>242</v>
      </c>
      <c r="J543" s="228" t="s">
        <v>242</v>
      </c>
      <c r="K543" s="229"/>
      <c r="L543" s="229"/>
      <c r="M543" s="229"/>
      <c r="N543" s="229"/>
      <c r="O543" s="229"/>
      <c r="P543" s="230"/>
      <c r="Q543" s="231"/>
      <c r="R543" s="224" t="s">
        <v>242</v>
      </c>
      <c r="S543" s="232" t="str">
        <f t="shared" ca="1" si="45"/>
        <v/>
      </c>
      <c r="T543" s="232" t="str">
        <f ca="1">IF(B543="","",IF(ISERROR(MATCH($J543,[2]SorP!$B$1:$B$6230,0)),"",INDIRECT("'SorP'!$A$"&amp;MATCH($J543,[2]SorP!$B$1:$B$6230,0))))</f>
        <v/>
      </c>
      <c r="U543" s="184"/>
      <c r="V543" s="94" t="e">
        <f>IF(C543="",NA(),MATCH($B543&amp;$C543,'[2]Smelter Look-up'!$J:$J,0))</f>
        <v>#N/A</v>
      </c>
      <c r="X543" s="58">
        <f t="shared" si="44"/>
        <v>0</v>
      </c>
      <c r="AB543" s="95" t="str">
        <f t="shared" si="42"/>
        <v/>
      </c>
    </row>
    <row r="544" spans="1:28" s="58" customFormat="1" ht="20.25">
      <c r="A544" s="232"/>
      <c r="B544" s="224" t="s">
        <v>242</v>
      </c>
      <c r="C544" s="225" t="s">
        <v>242</v>
      </c>
      <c r="D544" s="226"/>
      <c r="E544" s="224" t="s">
        <v>242</v>
      </c>
      <c r="F544" s="224" t="s">
        <v>242</v>
      </c>
      <c r="G544" s="224" t="s">
        <v>242</v>
      </c>
      <c r="H544" s="227" t="s">
        <v>242</v>
      </c>
      <c r="I544" s="228" t="s">
        <v>242</v>
      </c>
      <c r="J544" s="228" t="s">
        <v>242</v>
      </c>
      <c r="K544" s="229"/>
      <c r="L544" s="229"/>
      <c r="M544" s="229"/>
      <c r="N544" s="229"/>
      <c r="O544" s="229"/>
      <c r="P544" s="230"/>
      <c r="Q544" s="231"/>
      <c r="R544" s="224" t="s">
        <v>242</v>
      </c>
      <c r="S544" s="232" t="str">
        <f t="shared" ca="1" si="45"/>
        <v/>
      </c>
      <c r="T544" s="232" t="str">
        <f ca="1">IF(B544="","",IF(ISERROR(MATCH($J544,[2]SorP!$B$1:$B$6230,0)),"",INDIRECT("'SorP'!$A$"&amp;MATCH($J544,[2]SorP!$B$1:$B$6230,0))))</f>
        <v/>
      </c>
      <c r="U544" s="184"/>
      <c r="V544" s="94" t="e">
        <f>IF(C544="",NA(),MATCH($B544&amp;$C544,'[2]Smelter Look-up'!$J:$J,0))</f>
        <v>#N/A</v>
      </c>
      <c r="X544" s="58">
        <f t="shared" si="44"/>
        <v>0</v>
      </c>
      <c r="AB544" s="95" t="str">
        <f t="shared" si="42"/>
        <v/>
      </c>
    </row>
    <row r="545" spans="1:28" s="58" customFormat="1" ht="20.25">
      <c r="A545" s="232"/>
      <c r="B545" s="224" t="s">
        <v>242</v>
      </c>
      <c r="C545" s="225" t="s">
        <v>242</v>
      </c>
      <c r="D545" s="226"/>
      <c r="E545" s="224" t="s">
        <v>242</v>
      </c>
      <c r="F545" s="224" t="s">
        <v>242</v>
      </c>
      <c r="G545" s="224" t="s">
        <v>242</v>
      </c>
      <c r="H545" s="227" t="s">
        <v>242</v>
      </c>
      <c r="I545" s="228" t="s">
        <v>242</v>
      </c>
      <c r="J545" s="228" t="s">
        <v>242</v>
      </c>
      <c r="K545" s="229"/>
      <c r="L545" s="229"/>
      <c r="M545" s="229"/>
      <c r="N545" s="229"/>
      <c r="O545" s="229"/>
      <c r="P545" s="230"/>
      <c r="Q545" s="231"/>
      <c r="R545" s="224" t="s">
        <v>242</v>
      </c>
      <c r="S545" s="232" t="str">
        <f t="shared" ca="1" si="45"/>
        <v/>
      </c>
      <c r="T545" s="232" t="str">
        <f ca="1">IF(B545="","",IF(ISERROR(MATCH($J545,[2]SorP!$B$1:$B$6230,0)),"",INDIRECT("'SorP'!$A$"&amp;MATCH($J545,[2]SorP!$B$1:$B$6230,0))))</f>
        <v/>
      </c>
      <c r="U545" s="184"/>
      <c r="V545" s="94" t="e">
        <f>IF(C545="",NA(),MATCH($B545&amp;$C545,'[2]Smelter Look-up'!$J:$J,0))</f>
        <v>#N/A</v>
      </c>
      <c r="X545" s="58">
        <f t="shared" si="44"/>
        <v>0</v>
      </c>
      <c r="AB545" s="95" t="str">
        <f t="shared" si="42"/>
        <v/>
      </c>
    </row>
    <row r="546" spans="1:28" s="58" customFormat="1" ht="20.25">
      <c r="A546" s="232"/>
      <c r="B546" s="224" t="s">
        <v>242</v>
      </c>
      <c r="C546" s="225" t="s">
        <v>242</v>
      </c>
      <c r="D546" s="226"/>
      <c r="E546" s="224" t="s">
        <v>242</v>
      </c>
      <c r="F546" s="224" t="s">
        <v>242</v>
      </c>
      <c r="G546" s="224" t="s">
        <v>242</v>
      </c>
      <c r="H546" s="227" t="s">
        <v>242</v>
      </c>
      <c r="I546" s="228" t="s">
        <v>242</v>
      </c>
      <c r="J546" s="228" t="s">
        <v>242</v>
      </c>
      <c r="K546" s="229"/>
      <c r="L546" s="229"/>
      <c r="M546" s="229"/>
      <c r="N546" s="229"/>
      <c r="O546" s="229"/>
      <c r="P546" s="230"/>
      <c r="Q546" s="231"/>
      <c r="R546" s="224" t="s">
        <v>242</v>
      </c>
      <c r="S546" s="232" t="str">
        <f t="shared" ca="1" si="45"/>
        <v/>
      </c>
      <c r="T546" s="232" t="str">
        <f ca="1">IF(B546="","",IF(ISERROR(MATCH($J546,[2]SorP!$B$1:$B$6230,0)),"",INDIRECT("'SorP'!$A$"&amp;MATCH($J546,[2]SorP!$B$1:$B$6230,0))))</f>
        <v/>
      </c>
      <c r="U546" s="184"/>
      <c r="V546" s="94" t="e">
        <f>IF(C546="",NA(),MATCH($B546&amp;$C546,'[2]Smelter Look-up'!$J:$J,0))</f>
        <v>#N/A</v>
      </c>
      <c r="X546" s="58">
        <f t="shared" si="44"/>
        <v>0</v>
      </c>
      <c r="AB546" s="95" t="str">
        <f t="shared" si="42"/>
        <v/>
      </c>
    </row>
    <row r="547" spans="1:28" s="58" customFormat="1" ht="20.25">
      <c r="A547" s="232"/>
      <c r="B547" s="224" t="s">
        <v>242</v>
      </c>
      <c r="C547" s="225" t="s">
        <v>242</v>
      </c>
      <c r="D547" s="226"/>
      <c r="E547" s="224" t="s">
        <v>242</v>
      </c>
      <c r="F547" s="224" t="s">
        <v>242</v>
      </c>
      <c r="G547" s="224" t="s">
        <v>242</v>
      </c>
      <c r="H547" s="227" t="s">
        <v>242</v>
      </c>
      <c r="I547" s="228" t="s">
        <v>242</v>
      </c>
      <c r="J547" s="228" t="s">
        <v>242</v>
      </c>
      <c r="K547" s="229"/>
      <c r="L547" s="229"/>
      <c r="M547" s="229"/>
      <c r="N547" s="229"/>
      <c r="O547" s="229"/>
      <c r="P547" s="230"/>
      <c r="Q547" s="231"/>
      <c r="R547" s="224" t="s">
        <v>242</v>
      </c>
      <c r="S547" s="232" t="str">
        <f t="shared" ca="1" si="45"/>
        <v/>
      </c>
      <c r="T547" s="232" t="str">
        <f ca="1">IF(B547="","",IF(ISERROR(MATCH($J547,[2]SorP!$B$1:$B$6230,0)),"",INDIRECT("'SorP'!$A$"&amp;MATCH($J547,[2]SorP!$B$1:$B$6230,0))))</f>
        <v/>
      </c>
      <c r="U547" s="184"/>
      <c r="V547" s="94" t="e">
        <f>IF(C547="",NA(),MATCH($B547&amp;$C547,'[2]Smelter Look-up'!$J:$J,0))</f>
        <v>#N/A</v>
      </c>
      <c r="X547" s="58">
        <f t="shared" si="44"/>
        <v>0</v>
      </c>
      <c r="AB547" s="95" t="str">
        <f t="shared" si="42"/>
        <v/>
      </c>
    </row>
    <row r="548" spans="1:28" s="58" customFormat="1" ht="20.25">
      <c r="A548" s="232"/>
      <c r="B548" s="224" t="s">
        <v>242</v>
      </c>
      <c r="C548" s="225" t="s">
        <v>242</v>
      </c>
      <c r="D548" s="226"/>
      <c r="E548" s="224" t="s">
        <v>242</v>
      </c>
      <c r="F548" s="224" t="s">
        <v>242</v>
      </c>
      <c r="G548" s="224" t="s">
        <v>242</v>
      </c>
      <c r="H548" s="227" t="s">
        <v>242</v>
      </c>
      <c r="I548" s="228" t="s">
        <v>242</v>
      </c>
      <c r="J548" s="228" t="s">
        <v>242</v>
      </c>
      <c r="K548" s="229"/>
      <c r="L548" s="229"/>
      <c r="M548" s="229"/>
      <c r="N548" s="229"/>
      <c r="O548" s="229"/>
      <c r="P548" s="230"/>
      <c r="Q548" s="231"/>
      <c r="R548" s="224" t="s">
        <v>242</v>
      </c>
      <c r="S548" s="232" t="str">
        <f t="shared" ca="1" si="45"/>
        <v/>
      </c>
      <c r="T548" s="232" t="str">
        <f ca="1">IF(B548="","",IF(ISERROR(MATCH($J548,[2]SorP!$B$1:$B$6230,0)),"",INDIRECT("'SorP'!$A$"&amp;MATCH($J548,[2]SorP!$B$1:$B$6230,0))))</f>
        <v/>
      </c>
      <c r="U548" s="184"/>
      <c r="V548" s="94" t="e">
        <f>IF(C548="",NA(),MATCH($B548&amp;$C548,'[2]Smelter Look-up'!$J:$J,0))</f>
        <v>#N/A</v>
      </c>
      <c r="X548" s="58">
        <f t="shared" si="44"/>
        <v>0</v>
      </c>
      <c r="AB548" s="95" t="str">
        <f t="shared" si="42"/>
        <v/>
      </c>
    </row>
    <row r="549" spans="1:28" s="58" customFormat="1" ht="20.25">
      <c r="A549" s="232"/>
      <c r="B549" s="224" t="s">
        <v>242</v>
      </c>
      <c r="C549" s="225" t="s">
        <v>242</v>
      </c>
      <c r="D549" s="226"/>
      <c r="E549" s="224" t="s">
        <v>242</v>
      </c>
      <c r="F549" s="224" t="s">
        <v>242</v>
      </c>
      <c r="G549" s="224" t="s">
        <v>242</v>
      </c>
      <c r="H549" s="227" t="s">
        <v>242</v>
      </c>
      <c r="I549" s="228" t="s">
        <v>242</v>
      </c>
      <c r="J549" s="228" t="s">
        <v>242</v>
      </c>
      <c r="K549" s="229"/>
      <c r="L549" s="229"/>
      <c r="M549" s="229"/>
      <c r="N549" s="229"/>
      <c r="O549" s="229"/>
      <c r="P549" s="230"/>
      <c r="Q549" s="231"/>
      <c r="R549" s="224" t="s">
        <v>242</v>
      </c>
      <c r="S549" s="232" t="str">
        <f t="shared" ca="1" si="45"/>
        <v/>
      </c>
      <c r="T549" s="232" t="str">
        <f ca="1">IF(B549="","",IF(ISERROR(MATCH($J549,[2]SorP!$B$1:$B$6230,0)),"",INDIRECT("'SorP'!$A$"&amp;MATCH($J549,[2]SorP!$B$1:$B$6230,0))))</f>
        <v/>
      </c>
      <c r="U549" s="184"/>
      <c r="V549" s="94" t="e">
        <f>IF(C549="",NA(),MATCH($B549&amp;$C549,'[2]Smelter Look-up'!$J:$J,0))</f>
        <v>#N/A</v>
      </c>
      <c r="X549" s="58">
        <f t="shared" si="44"/>
        <v>0</v>
      </c>
      <c r="AB549" s="95" t="str">
        <f t="shared" si="42"/>
        <v/>
      </c>
    </row>
    <row r="550" spans="1:28" s="58" customFormat="1" ht="20.25">
      <c r="A550" s="232"/>
      <c r="B550" s="224" t="s">
        <v>242</v>
      </c>
      <c r="C550" s="225" t="s">
        <v>242</v>
      </c>
      <c r="D550" s="226"/>
      <c r="E550" s="224" t="s">
        <v>242</v>
      </c>
      <c r="F550" s="224" t="s">
        <v>242</v>
      </c>
      <c r="G550" s="224" t="s">
        <v>242</v>
      </c>
      <c r="H550" s="227" t="s">
        <v>242</v>
      </c>
      <c r="I550" s="228" t="s">
        <v>242</v>
      </c>
      <c r="J550" s="228" t="s">
        <v>242</v>
      </c>
      <c r="K550" s="229"/>
      <c r="L550" s="229"/>
      <c r="M550" s="229"/>
      <c r="N550" s="229"/>
      <c r="O550" s="229"/>
      <c r="P550" s="230"/>
      <c r="Q550" s="231"/>
      <c r="R550" s="224" t="s">
        <v>242</v>
      </c>
      <c r="S550" s="232" t="str">
        <f t="shared" ref="S550:S580" ca="1" si="46">IF(B550="","",IF(ISERROR(MATCH($E550,CL,0)),"Unknown",INDIRECT("'C'!$A$"&amp;MATCH($E550,CL,0)+1)))</f>
        <v/>
      </c>
      <c r="T550" s="232" t="str">
        <f ca="1">IF(B550="","",IF(ISERROR(MATCH($J550,[2]SorP!$B$1:$B$6230,0)),"",INDIRECT("'SorP'!$A$"&amp;MATCH($J550,[2]SorP!$B$1:$B$6230,0))))</f>
        <v/>
      </c>
      <c r="U550" s="184"/>
      <c r="V550" s="94" t="e">
        <f>IF(C550="",NA(),MATCH($B550&amp;$C550,'[2]Smelter Look-up'!$J:$J,0))</f>
        <v>#N/A</v>
      </c>
      <c r="X550" s="58">
        <f t="shared" si="44"/>
        <v>0</v>
      </c>
      <c r="AB550" s="95" t="str">
        <f t="shared" si="42"/>
        <v/>
      </c>
    </row>
    <row r="551" spans="1:28" s="58" customFormat="1" ht="20.25">
      <c r="A551" s="232"/>
      <c r="B551" s="224" t="s">
        <v>242</v>
      </c>
      <c r="C551" s="225" t="s">
        <v>242</v>
      </c>
      <c r="D551" s="226"/>
      <c r="E551" s="224" t="s">
        <v>242</v>
      </c>
      <c r="F551" s="224" t="s">
        <v>242</v>
      </c>
      <c r="G551" s="224" t="s">
        <v>242</v>
      </c>
      <c r="H551" s="227" t="s">
        <v>242</v>
      </c>
      <c r="I551" s="228" t="s">
        <v>242</v>
      </c>
      <c r="J551" s="228" t="s">
        <v>242</v>
      </c>
      <c r="K551" s="229"/>
      <c r="L551" s="229"/>
      <c r="M551" s="229"/>
      <c r="N551" s="229"/>
      <c r="O551" s="229"/>
      <c r="P551" s="230"/>
      <c r="Q551" s="231"/>
      <c r="R551" s="224" t="s">
        <v>242</v>
      </c>
      <c r="S551" s="232" t="str">
        <f t="shared" ca="1" si="46"/>
        <v/>
      </c>
      <c r="T551" s="232" t="str">
        <f ca="1">IF(B551="","",IF(ISERROR(MATCH($J551,[2]SorP!$B$1:$B$6230,0)),"",INDIRECT("'SorP'!$A$"&amp;MATCH($J551,[2]SorP!$B$1:$B$6230,0))))</f>
        <v/>
      </c>
      <c r="U551" s="184"/>
      <c r="V551" s="94" t="e">
        <f>IF(C551="",NA(),MATCH($B551&amp;$C551,'[2]Smelter Look-up'!$J:$J,0))</f>
        <v>#N/A</v>
      </c>
      <c r="X551" s="58">
        <f t="shared" si="44"/>
        <v>0</v>
      </c>
      <c r="AB551" s="95" t="str">
        <f t="shared" si="42"/>
        <v/>
      </c>
    </row>
    <row r="552" spans="1:28" s="58" customFormat="1" ht="20.25">
      <c r="A552" s="232"/>
      <c r="B552" s="224" t="s">
        <v>242</v>
      </c>
      <c r="C552" s="225" t="s">
        <v>242</v>
      </c>
      <c r="D552" s="226"/>
      <c r="E552" s="224" t="s">
        <v>242</v>
      </c>
      <c r="F552" s="224" t="s">
        <v>242</v>
      </c>
      <c r="G552" s="224" t="s">
        <v>242</v>
      </c>
      <c r="H552" s="227" t="s">
        <v>242</v>
      </c>
      <c r="I552" s="228" t="s">
        <v>242</v>
      </c>
      <c r="J552" s="228" t="s">
        <v>242</v>
      </c>
      <c r="K552" s="229"/>
      <c r="L552" s="229"/>
      <c r="M552" s="229"/>
      <c r="N552" s="229"/>
      <c r="O552" s="229"/>
      <c r="P552" s="230"/>
      <c r="Q552" s="231"/>
      <c r="R552" s="224" t="s">
        <v>242</v>
      </c>
      <c r="S552" s="232" t="str">
        <f t="shared" ca="1" si="46"/>
        <v/>
      </c>
      <c r="T552" s="232" t="str">
        <f ca="1">IF(B552="","",IF(ISERROR(MATCH($J552,[2]SorP!$B$1:$B$6230,0)),"",INDIRECT("'SorP'!$A$"&amp;MATCH($J552,[2]SorP!$B$1:$B$6230,0))))</f>
        <v/>
      </c>
      <c r="U552" s="184"/>
      <c r="V552" s="94" t="e">
        <f>IF(C552="",NA(),MATCH($B552&amp;$C552,'[2]Smelter Look-up'!$J:$J,0))</f>
        <v>#N/A</v>
      </c>
      <c r="X552" s="58">
        <f t="shared" si="44"/>
        <v>0</v>
      </c>
      <c r="AB552" s="95" t="str">
        <f t="shared" si="42"/>
        <v/>
      </c>
    </row>
    <row r="553" spans="1:28" s="58" customFormat="1" ht="20.25">
      <c r="A553" s="232"/>
      <c r="B553" s="224" t="s">
        <v>242</v>
      </c>
      <c r="C553" s="225" t="s">
        <v>242</v>
      </c>
      <c r="D553" s="226"/>
      <c r="E553" s="224" t="s">
        <v>242</v>
      </c>
      <c r="F553" s="224" t="s">
        <v>242</v>
      </c>
      <c r="G553" s="224" t="s">
        <v>242</v>
      </c>
      <c r="H553" s="227" t="s">
        <v>242</v>
      </c>
      <c r="I553" s="228" t="s">
        <v>242</v>
      </c>
      <c r="J553" s="228" t="s">
        <v>242</v>
      </c>
      <c r="K553" s="229"/>
      <c r="L553" s="229"/>
      <c r="M553" s="229"/>
      <c r="N553" s="229"/>
      <c r="O553" s="229"/>
      <c r="P553" s="230"/>
      <c r="Q553" s="231"/>
      <c r="R553" s="224" t="s">
        <v>242</v>
      </c>
      <c r="S553" s="232" t="str">
        <f t="shared" ca="1" si="46"/>
        <v/>
      </c>
      <c r="T553" s="232" t="str">
        <f ca="1">IF(B553="","",IF(ISERROR(MATCH($J553,[2]SorP!$B$1:$B$6230,0)),"",INDIRECT("'SorP'!$A$"&amp;MATCH($J553,[2]SorP!$B$1:$B$6230,0))))</f>
        <v/>
      </c>
      <c r="U553" s="184"/>
      <c r="V553" s="94" t="e">
        <f>IF(C553="",NA(),MATCH($B553&amp;$C553,'[2]Smelter Look-up'!$J:$J,0))</f>
        <v>#N/A</v>
      </c>
      <c r="X553" s="58">
        <f t="shared" si="44"/>
        <v>0</v>
      </c>
      <c r="AB553" s="95" t="str">
        <f t="shared" si="42"/>
        <v/>
      </c>
    </row>
    <row r="554" spans="1:28" s="58" customFormat="1" ht="20.25">
      <c r="A554" s="232"/>
      <c r="B554" s="224" t="s">
        <v>242</v>
      </c>
      <c r="C554" s="225" t="s">
        <v>242</v>
      </c>
      <c r="D554" s="226"/>
      <c r="E554" s="224" t="s">
        <v>242</v>
      </c>
      <c r="F554" s="224" t="s">
        <v>242</v>
      </c>
      <c r="G554" s="224" t="s">
        <v>242</v>
      </c>
      <c r="H554" s="227" t="s">
        <v>242</v>
      </c>
      <c r="I554" s="228" t="s">
        <v>242</v>
      </c>
      <c r="J554" s="228" t="s">
        <v>242</v>
      </c>
      <c r="K554" s="229"/>
      <c r="L554" s="229"/>
      <c r="M554" s="229"/>
      <c r="N554" s="229"/>
      <c r="O554" s="229"/>
      <c r="P554" s="230"/>
      <c r="Q554" s="231"/>
      <c r="R554" s="224" t="s">
        <v>242</v>
      </c>
      <c r="S554" s="232" t="str">
        <f t="shared" ca="1" si="46"/>
        <v/>
      </c>
      <c r="T554" s="232" t="str">
        <f ca="1">IF(B554="","",IF(ISERROR(MATCH($J554,[2]SorP!$B$1:$B$6230,0)),"",INDIRECT("'SorP'!$A$"&amp;MATCH($J554,[2]SorP!$B$1:$B$6230,0))))</f>
        <v/>
      </c>
      <c r="U554" s="184"/>
      <c r="V554" s="94" t="e">
        <f>IF(C554="",NA(),MATCH($B554&amp;$C554,'[2]Smelter Look-up'!$J:$J,0))</f>
        <v>#N/A</v>
      </c>
      <c r="X554" s="58">
        <f t="shared" si="44"/>
        <v>0</v>
      </c>
      <c r="AB554" s="95" t="str">
        <f t="shared" si="42"/>
        <v/>
      </c>
    </row>
    <row r="555" spans="1:28" s="58" customFormat="1" ht="20.25">
      <c r="A555" s="232"/>
      <c r="B555" s="224" t="s">
        <v>242</v>
      </c>
      <c r="C555" s="225" t="s">
        <v>242</v>
      </c>
      <c r="D555" s="226"/>
      <c r="E555" s="224" t="s">
        <v>242</v>
      </c>
      <c r="F555" s="224" t="s">
        <v>242</v>
      </c>
      <c r="G555" s="224" t="s">
        <v>242</v>
      </c>
      <c r="H555" s="227" t="s">
        <v>242</v>
      </c>
      <c r="I555" s="228" t="s">
        <v>242</v>
      </c>
      <c r="J555" s="228" t="s">
        <v>242</v>
      </c>
      <c r="K555" s="229"/>
      <c r="L555" s="229"/>
      <c r="M555" s="229"/>
      <c r="N555" s="229"/>
      <c r="O555" s="229"/>
      <c r="P555" s="230"/>
      <c r="Q555" s="231"/>
      <c r="R555" s="224" t="s">
        <v>242</v>
      </c>
      <c r="S555" s="232" t="str">
        <f t="shared" ca="1" si="46"/>
        <v/>
      </c>
      <c r="T555" s="232" t="str">
        <f ca="1">IF(B555="","",IF(ISERROR(MATCH($J555,[2]SorP!$B$1:$B$6230,0)),"",INDIRECT("'SorP'!$A$"&amp;MATCH($J555,[2]SorP!$B$1:$B$6230,0))))</f>
        <v/>
      </c>
      <c r="U555" s="184"/>
      <c r="V555" s="94" t="e">
        <f>IF(C555="",NA(),MATCH($B555&amp;$C555,'[2]Smelter Look-up'!$J:$J,0))</f>
        <v>#N/A</v>
      </c>
      <c r="X555" s="58">
        <f t="shared" si="44"/>
        <v>0</v>
      </c>
      <c r="AB555" s="95" t="str">
        <f t="shared" si="42"/>
        <v/>
      </c>
    </row>
    <row r="556" spans="1:28" s="58" customFormat="1" ht="20.25">
      <c r="A556" s="232"/>
      <c r="B556" s="224" t="s">
        <v>242</v>
      </c>
      <c r="C556" s="225" t="s">
        <v>242</v>
      </c>
      <c r="D556" s="226"/>
      <c r="E556" s="224" t="s">
        <v>242</v>
      </c>
      <c r="F556" s="224" t="s">
        <v>242</v>
      </c>
      <c r="G556" s="224" t="s">
        <v>242</v>
      </c>
      <c r="H556" s="227" t="s">
        <v>242</v>
      </c>
      <c r="I556" s="228" t="s">
        <v>242</v>
      </c>
      <c r="J556" s="228" t="s">
        <v>242</v>
      </c>
      <c r="K556" s="229"/>
      <c r="L556" s="229"/>
      <c r="M556" s="229"/>
      <c r="N556" s="229"/>
      <c r="O556" s="229"/>
      <c r="P556" s="230"/>
      <c r="Q556" s="231"/>
      <c r="R556" s="224" t="s">
        <v>242</v>
      </c>
      <c r="S556" s="232" t="str">
        <f t="shared" ca="1" si="46"/>
        <v/>
      </c>
      <c r="T556" s="232" t="str">
        <f ca="1">IF(B556="","",IF(ISERROR(MATCH($J556,[2]SorP!$B$1:$B$6230,0)),"",INDIRECT("'SorP'!$A$"&amp;MATCH($J556,[2]SorP!$B$1:$B$6230,0))))</f>
        <v/>
      </c>
      <c r="U556" s="184"/>
      <c r="V556" s="94" t="e">
        <f>IF(C556="",NA(),MATCH($B556&amp;$C556,'[2]Smelter Look-up'!$J:$J,0))</f>
        <v>#N/A</v>
      </c>
      <c r="X556" s="58">
        <f t="shared" si="44"/>
        <v>0</v>
      </c>
      <c r="AB556" s="95" t="str">
        <f t="shared" si="42"/>
        <v/>
      </c>
    </row>
    <row r="557" spans="1:28" s="58" customFormat="1" ht="20.25">
      <c r="A557" s="232"/>
      <c r="B557" s="224" t="s">
        <v>242</v>
      </c>
      <c r="C557" s="225" t="s">
        <v>242</v>
      </c>
      <c r="D557" s="226"/>
      <c r="E557" s="224" t="s">
        <v>242</v>
      </c>
      <c r="F557" s="224" t="s">
        <v>242</v>
      </c>
      <c r="G557" s="224" t="s">
        <v>242</v>
      </c>
      <c r="H557" s="227" t="s">
        <v>242</v>
      </c>
      <c r="I557" s="228" t="s">
        <v>242</v>
      </c>
      <c r="J557" s="228" t="s">
        <v>242</v>
      </c>
      <c r="K557" s="229"/>
      <c r="L557" s="229"/>
      <c r="M557" s="229"/>
      <c r="N557" s="229"/>
      <c r="O557" s="229"/>
      <c r="P557" s="230"/>
      <c r="Q557" s="231"/>
      <c r="R557" s="224" t="s">
        <v>242</v>
      </c>
      <c r="S557" s="232" t="str">
        <f t="shared" ca="1" si="46"/>
        <v/>
      </c>
      <c r="T557" s="232" t="str">
        <f ca="1">IF(B557="","",IF(ISERROR(MATCH($J557,[2]SorP!$B$1:$B$6230,0)),"",INDIRECT("'SorP'!$A$"&amp;MATCH($J557,[2]SorP!$B$1:$B$6230,0))))</f>
        <v/>
      </c>
      <c r="U557" s="184"/>
      <c r="V557" s="94" t="e">
        <f>IF(C557="",NA(),MATCH($B557&amp;$C557,'[2]Smelter Look-up'!$J:$J,0))</f>
        <v>#N/A</v>
      </c>
      <c r="X557" s="58">
        <f t="shared" si="44"/>
        <v>0</v>
      </c>
      <c r="AB557" s="95" t="str">
        <f t="shared" si="42"/>
        <v/>
      </c>
    </row>
    <row r="558" spans="1:28" s="58" customFormat="1" ht="20.25">
      <c r="A558" s="232"/>
      <c r="B558" s="224" t="s">
        <v>242</v>
      </c>
      <c r="C558" s="225" t="s">
        <v>242</v>
      </c>
      <c r="D558" s="226"/>
      <c r="E558" s="224" t="s">
        <v>242</v>
      </c>
      <c r="F558" s="224" t="s">
        <v>242</v>
      </c>
      <c r="G558" s="224" t="s">
        <v>242</v>
      </c>
      <c r="H558" s="227" t="s">
        <v>242</v>
      </c>
      <c r="I558" s="228" t="s">
        <v>242</v>
      </c>
      <c r="J558" s="228" t="s">
        <v>242</v>
      </c>
      <c r="K558" s="229"/>
      <c r="L558" s="229"/>
      <c r="M558" s="229"/>
      <c r="N558" s="229"/>
      <c r="O558" s="229"/>
      <c r="P558" s="230"/>
      <c r="Q558" s="231"/>
      <c r="R558" s="224" t="s">
        <v>242</v>
      </c>
      <c r="S558" s="232" t="str">
        <f t="shared" ca="1" si="46"/>
        <v/>
      </c>
      <c r="T558" s="232" t="str">
        <f ca="1">IF(B558="","",IF(ISERROR(MATCH($J558,[2]SorP!$B$1:$B$6230,0)),"",INDIRECT("'SorP'!$A$"&amp;MATCH($J558,[2]SorP!$B$1:$B$6230,0))))</f>
        <v/>
      </c>
      <c r="U558" s="184"/>
      <c r="V558" s="94" t="e">
        <f>IF(C558="",NA(),MATCH($B558&amp;$C558,'[2]Smelter Look-up'!$J:$J,0))</f>
        <v>#N/A</v>
      </c>
      <c r="X558" s="58">
        <f t="shared" si="44"/>
        <v>0</v>
      </c>
      <c r="AB558" s="95" t="str">
        <f t="shared" si="42"/>
        <v/>
      </c>
    </row>
    <row r="559" spans="1:28" s="58" customFormat="1" ht="20.25">
      <c r="A559" s="232"/>
      <c r="B559" s="224" t="s">
        <v>242</v>
      </c>
      <c r="C559" s="225" t="s">
        <v>242</v>
      </c>
      <c r="D559" s="226"/>
      <c r="E559" s="224" t="s">
        <v>242</v>
      </c>
      <c r="F559" s="224" t="s">
        <v>242</v>
      </c>
      <c r="G559" s="224" t="s">
        <v>242</v>
      </c>
      <c r="H559" s="227" t="s">
        <v>242</v>
      </c>
      <c r="I559" s="228" t="s">
        <v>242</v>
      </c>
      <c r="J559" s="228" t="s">
        <v>242</v>
      </c>
      <c r="K559" s="229"/>
      <c r="L559" s="229"/>
      <c r="M559" s="229"/>
      <c r="N559" s="229"/>
      <c r="O559" s="229"/>
      <c r="P559" s="230"/>
      <c r="Q559" s="231"/>
      <c r="R559" s="224" t="s">
        <v>242</v>
      </c>
      <c r="S559" s="232" t="str">
        <f t="shared" ca="1" si="46"/>
        <v/>
      </c>
      <c r="T559" s="232" t="str">
        <f ca="1">IF(B559="","",IF(ISERROR(MATCH($J559,[2]SorP!$B$1:$B$6230,0)),"",INDIRECT("'SorP'!$A$"&amp;MATCH($J559,[2]SorP!$B$1:$B$6230,0))))</f>
        <v/>
      </c>
      <c r="U559" s="184"/>
      <c r="V559" s="94" t="e">
        <f>IF(C559="",NA(),MATCH($B559&amp;$C559,'[2]Smelter Look-up'!$J:$J,0))</f>
        <v>#N/A</v>
      </c>
      <c r="X559" s="58">
        <f t="shared" si="44"/>
        <v>0</v>
      </c>
      <c r="AB559" s="95" t="str">
        <f t="shared" si="42"/>
        <v/>
      </c>
    </row>
    <row r="560" spans="1:28" s="58" customFormat="1" ht="20.25">
      <c r="A560" s="232"/>
      <c r="B560" s="224" t="s">
        <v>242</v>
      </c>
      <c r="C560" s="225" t="s">
        <v>242</v>
      </c>
      <c r="D560" s="226"/>
      <c r="E560" s="224" t="s">
        <v>242</v>
      </c>
      <c r="F560" s="224" t="s">
        <v>242</v>
      </c>
      <c r="G560" s="224" t="s">
        <v>242</v>
      </c>
      <c r="H560" s="227" t="s">
        <v>242</v>
      </c>
      <c r="I560" s="228" t="s">
        <v>242</v>
      </c>
      <c r="J560" s="228" t="s">
        <v>242</v>
      </c>
      <c r="K560" s="229"/>
      <c r="L560" s="229"/>
      <c r="M560" s="229"/>
      <c r="N560" s="229"/>
      <c r="O560" s="229"/>
      <c r="P560" s="230"/>
      <c r="Q560" s="231"/>
      <c r="R560" s="224" t="s">
        <v>242</v>
      </c>
      <c r="S560" s="232" t="str">
        <f t="shared" ca="1" si="46"/>
        <v/>
      </c>
      <c r="T560" s="232" t="str">
        <f ca="1">IF(B560="","",IF(ISERROR(MATCH($J560,[2]SorP!$B$1:$B$6230,0)),"",INDIRECT("'SorP'!$A$"&amp;MATCH($J560,[2]SorP!$B$1:$B$6230,0))))</f>
        <v/>
      </c>
      <c r="U560" s="184"/>
      <c r="V560" s="94" t="e">
        <f>IF(C560="",NA(),MATCH($B560&amp;$C560,'[2]Smelter Look-up'!$J:$J,0))</f>
        <v>#N/A</v>
      </c>
      <c r="X560" s="58">
        <f t="shared" si="44"/>
        <v>0</v>
      </c>
      <c r="AB560" s="95" t="str">
        <f t="shared" si="42"/>
        <v/>
      </c>
    </row>
    <row r="561" spans="1:28" s="58" customFormat="1" ht="20.25">
      <c r="A561" s="232"/>
      <c r="B561" s="224" t="s">
        <v>242</v>
      </c>
      <c r="C561" s="225" t="s">
        <v>242</v>
      </c>
      <c r="D561" s="226"/>
      <c r="E561" s="224" t="s">
        <v>242</v>
      </c>
      <c r="F561" s="224" t="s">
        <v>242</v>
      </c>
      <c r="G561" s="224" t="s">
        <v>242</v>
      </c>
      <c r="H561" s="227" t="s">
        <v>242</v>
      </c>
      <c r="I561" s="228" t="s">
        <v>242</v>
      </c>
      <c r="J561" s="228" t="s">
        <v>242</v>
      </c>
      <c r="K561" s="229"/>
      <c r="L561" s="229"/>
      <c r="M561" s="229"/>
      <c r="N561" s="229"/>
      <c r="O561" s="229"/>
      <c r="P561" s="230"/>
      <c r="Q561" s="231"/>
      <c r="R561" s="224" t="s">
        <v>242</v>
      </c>
      <c r="S561" s="232" t="str">
        <f t="shared" ca="1" si="46"/>
        <v/>
      </c>
      <c r="T561" s="232" t="str">
        <f ca="1">IF(B561="","",IF(ISERROR(MATCH($J561,[2]SorP!$B$1:$B$6230,0)),"",INDIRECT("'SorP'!$A$"&amp;MATCH($J561,[2]SorP!$B$1:$B$6230,0))))</f>
        <v/>
      </c>
      <c r="U561" s="184"/>
      <c r="V561" s="94" t="e">
        <f>IF(C561="",NA(),MATCH($B561&amp;$C561,'[2]Smelter Look-up'!$J:$J,0))</f>
        <v>#N/A</v>
      </c>
      <c r="X561" s="58">
        <f t="shared" si="44"/>
        <v>0</v>
      </c>
      <c r="AB561" s="95" t="str">
        <f t="shared" si="42"/>
        <v/>
      </c>
    </row>
    <row r="562" spans="1:28" s="58" customFormat="1" ht="20.25">
      <c r="A562" s="232"/>
      <c r="B562" s="224" t="s">
        <v>242</v>
      </c>
      <c r="C562" s="225" t="s">
        <v>242</v>
      </c>
      <c r="D562" s="226"/>
      <c r="E562" s="224" t="s">
        <v>242</v>
      </c>
      <c r="F562" s="224" t="s">
        <v>242</v>
      </c>
      <c r="G562" s="224" t="s">
        <v>242</v>
      </c>
      <c r="H562" s="227" t="s">
        <v>242</v>
      </c>
      <c r="I562" s="228" t="s">
        <v>242</v>
      </c>
      <c r="J562" s="228" t="s">
        <v>242</v>
      </c>
      <c r="K562" s="229"/>
      <c r="L562" s="229"/>
      <c r="M562" s="229"/>
      <c r="N562" s="229"/>
      <c r="O562" s="229"/>
      <c r="P562" s="230"/>
      <c r="Q562" s="231"/>
      <c r="R562" s="224" t="s">
        <v>242</v>
      </c>
      <c r="S562" s="232" t="str">
        <f t="shared" ca="1" si="46"/>
        <v/>
      </c>
      <c r="T562" s="232" t="str">
        <f ca="1">IF(B562="","",IF(ISERROR(MATCH($J562,[2]SorP!$B$1:$B$6230,0)),"",INDIRECT("'SorP'!$A$"&amp;MATCH($J562,[2]SorP!$B$1:$B$6230,0))))</f>
        <v/>
      </c>
      <c r="U562" s="184"/>
      <c r="V562" s="94" t="e">
        <f>IF(C562="",NA(),MATCH($B562&amp;$C562,'[2]Smelter Look-up'!$J:$J,0))</f>
        <v>#N/A</v>
      </c>
      <c r="X562" s="58">
        <f t="shared" si="44"/>
        <v>0</v>
      </c>
      <c r="AB562" s="95" t="str">
        <f t="shared" si="42"/>
        <v/>
      </c>
    </row>
    <row r="563" spans="1:28" s="58" customFormat="1" ht="20.25">
      <c r="A563" s="232"/>
      <c r="B563" s="224" t="s">
        <v>242</v>
      </c>
      <c r="C563" s="225" t="s">
        <v>242</v>
      </c>
      <c r="D563" s="226"/>
      <c r="E563" s="224" t="s">
        <v>242</v>
      </c>
      <c r="F563" s="224" t="s">
        <v>242</v>
      </c>
      <c r="G563" s="224" t="s">
        <v>242</v>
      </c>
      <c r="H563" s="227" t="s">
        <v>242</v>
      </c>
      <c r="I563" s="228" t="s">
        <v>242</v>
      </c>
      <c r="J563" s="228" t="s">
        <v>242</v>
      </c>
      <c r="K563" s="229"/>
      <c r="L563" s="229"/>
      <c r="M563" s="229"/>
      <c r="N563" s="229"/>
      <c r="O563" s="229"/>
      <c r="P563" s="230"/>
      <c r="Q563" s="231"/>
      <c r="R563" s="224" t="s">
        <v>242</v>
      </c>
      <c r="S563" s="232" t="str">
        <f t="shared" ca="1" si="46"/>
        <v/>
      </c>
      <c r="T563" s="232" t="str">
        <f ca="1">IF(B563="","",IF(ISERROR(MATCH($J563,[2]SorP!$B$1:$B$6230,0)),"",INDIRECT("'SorP'!$A$"&amp;MATCH($J563,[2]SorP!$B$1:$B$6230,0))))</f>
        <v/>
      </c>
      <c r="U563" s="184"/>
      <c r="V563" s="94" t="e">
        <f>IF(C563="",NA(),MATCH($B563&amp;$C563,'[2]Smelter Look-up'!$J:$J,0))</f>
        <v>#N/A</v>
      </c>
      <c r="X563" s="58">
        <f t="shared" si="44"/>
        <v>0</v>
      </c>
      <c r="AB563" s="95" t="str">
        <f t="shared" ref="AB563:AB581" si="47">B563&amp;C563</f>
        <v/>
      </c>
    </row>
    <row r="564" spans="1:28" s="58" customFormat="1" ht="20.25">
      <c r="A564" s="232"/>
      <c r="B564" s="224" t="s">
        <v>242</v>
      </c>
      <c r="C564" s="225" t="s">
        <v>242</v>
      </c>
      <c r="D564" s="226"/>
      <c r="E564" s="224" t="s">
        <v>242</v>
      </c>
      <c r="F564" s="224" t="s">
        <v>242</v>
      </c>
      <c r="G564" s="224" t="s">
        <v>242</v>
      </c>
      <c r="H564" s="227" t="s">
        <v>242</v>
      </c>
      <c r="I564" s="228" t="s">
        <v>242</v>
      </c>
      <c r="J564" s="228" t="s">
        <v>242</v>
      </c>
      <c r="K564" s="229"/>
      <c r="L564" s="229"/>
      <c r="M564" s="229"/>
      <c r="N564" s="229"/>
      <c r="O564" s="229"/>
      <c r="P564" s="230"/>
      <c r="Q564" s="231"/>
      <c r="R564" s="224" t="s">
        <v>242</v>
      </c>
      <c r="S564" s="232" t="str">
        <f t="shared" ca="1" si="46"/>
        <v/>
      </c>
      <c r="T564" s="232" t="str">
        <f ca="1">IF(B564="","",IF(ISERROR(MATCH($J564,[2]SorP!$B$1:$B$6230,0)),"",INDIRECT("'SorP'!$A$"&amp;MATCH($J564,[2]SorP!$B$1:$B$6230,0))))</f>
        <v/>
      </c>
      <c r="U564" s="184"/>
      <c r="V564" s="94" t="e">
        <f>IF(C564="",NA(),MATCH($B564&amp;$C564,'[2]Smelter Look-up'!$J:$J,0))</f>
        <v>#N/A</v>
      </c>
      <c r="X564" s="58">
        <f t="shared" si="44"/>
        <v>0</v>
      </c>
      <c r="AB564" s="95" t="str">
        <f t="shared" si="47"/>
        <v/>
      </c>
    </row>
    <row r="565" spans="1:28" s="58" customFormat="1" ht="20.25">
      <c r="A565" s="232"/>
      <c r="B565" s="224" t="s">
        <v>242</v>
      </c>
      <c r="C565" s="225" t="s">
        <v>242</v>
      </c>
      <c r="D565" s="226"/>
      <c r="E565" s="224" t="s">
        <v>242</v>
      </c>
      <c r="F565" s="224" t="s">
        <v>242</v>
      </c>
      <c r="G565" s="224" t="s">
        <v>242</v>
      </c>
      <c r="H565" s="227" t="s">
        <v>242</v>
      </c>
      <c r="I565" s="228" t="s">
        <v>242</v>
      </c>
      <c r="J565" s="228" t="s">
        <v>242</v>
      </c>
      <c r="K565" s="229"/>
      <c r="L565" s="229"/>
      <c r="M565" s="229"/>
      <c r="N565" s="229"/>
      <c r="O565" s="229"/>
      <c r="P565" s="230"/>
      <c r="Q565" s="231"/>
      <c r="R565" s="224" t="s">
        <v>242</v>
      </c>
      <c r="S565" s="232" t="str">
        <f t="shared" ca="1" si="46"/>
        <v/>
      </c>
      <c r="T565" s="232" t="str">
        <f ca="1">IF(B565="","",IF(ISERROR(MATCH($J565,[2]SorP!$B$1:$B$6230,0)),"",INDIRECT("'SorP'!$A$"&amp;MATCH($J565,[2]SorP!$B$1:$B$6230,0))))</f>
        <v/>
      </c>
      <c r="U565" s="184"/>
      <c r="V565" s="94" t="e">
        <f>IF(C565="",NA(),MATCH($B565&amp;$C565,'[2]Smelter Look-up'!$J:$J,0))</f>
        <v>#N/A</v>
      </c>
      <c r="X565" s="58">
        <f t="shared" si="44"/>
        <v>0</v>
      </c>
      <c r="AB565" s="95" t="str">
        <f t="shared" si="47"/>
        <v/>
      </c>
    </row>
    <row r="566" spans="1:28" s="58" customFormat="1" ht="20.25">
      <c r="A566" s="232"/>
      <c r="B566" s="224" t="s">
        <v>242</v>
      </c>
      <c r="C566" s="225" t="s">
        <v>242</v>
      </c>
      <c r="D566" s="226"/>
      <c r="E566" s="224" t="s">
        <v>242</v>
      </c>
      <c r="F566" s="224" t="s">
        <v>242</v>
      </c>
      <c r="G566" s="224" t="s">
        <v>242</v>
      </c>
      <c r="H566" s="227" t="s">
        <v>242</v>
      </c>
      <c r="I566" s="228" t="s">
        <v>242</v>
      </c>
      <c r="J566" s="228" t="s">
        <v>242</v>
      </c>
      <c r="K566" s="229"/>
      <c r="L566" s="229"/>
      <c r="M566" s="229"/>
      <c r="N566" s="229"/>
      <c r="O566" s="229"/>
      <c r="P566" s="230"/>
      <c r="Q566" s="231"/>
      <c r="R566" s="224" t="s">
        <v>242</v>
      </c>
      <c r="S566" s="232" t="str">
        <f t="shared" ca="1" si="46"/>
        <v/>
      </c>
      <c r="T566" s="232" t="str">
        <f ca="1">IF(B566="","",IF(ISERROR(MATCH($J566,[2]SorP!$B$1:$B$6230,0)),"",INDIRECT("'SorP'!$A$"&amp;MATCH($J566,[2]SorP!$B$1:$B$6230,0))))</f>
        <v/>
      </c>
      <c r="U566" s="184"/>
      <c r="V566" s="94" t="e">
        <f>IF(C566="",NA(),MATCH($B566&amp;$C566,'[2]Smelter Look-up'!$J:$J,0))</f>
        <v>#N/A</v>
      </c>
      <c r="X566" s="58">
        <f t="shared" si="44"/>
        <v>0</v>
      </c>
      <c r="AB566" s="95" t="str">
        <f t="shared" si="47"/>
        <v/>
      </c>
    </row>
    <row r="567" spans="1:28" s="58" customFormat="1" ht="20.25">
      <c r="A567" s="232"/>
      <c r="B567" s="224" t="s">
        <v>242</v>
      </c>
      <c r="C567" s="225" t="s">
        <v>242</v>
      </c>
      <c r="D567" s="226"/>
      <c r="E567" s="224" t="s">
        <v>242</v>
      </c>
      <c r="F567" s="224" t="s">
        <v>242</v>
      </c>
      <c r="G567" s="224" t="s">
        <v>242</v>
      </c>
      <c r="H567" s="227" t="s">
        <v>242</v>
      </c>
      <c r="I567" s="228" t="s">
        <v>242</v>
      </c>
      <c r="J567" s="228" t="s">
        <v>242</v>
      </c>
      <c r="K567" s="229"/>
      <c r="L567" s="229"/>
      <c r="M567" s="229"/>
      <c r="N567" s="229"/>
      <c r="O567" s="229"/>
      <c r="P567" s="230"/>
      <c r="Q567" s="231"/>
      <c r="R567" s="224" t="s">
        <v>242</v>
      </c>
      <c r="S567" s="232" t="str">
        <f t="shared" ca="1" si="46"/>
        <v/>
      </c>
      <c r="T567" s="232" t="str">
        <f ca="1">IF(B567="","",IF(ISERROR(MATCH($J567,[2]SorP!$B$1:$B$6230,0)),"",INDIRECT("'SorP'!$A$"&amp;MATCH($J567,[2]SorP!$B$1:$B$6230,0))))</f>
        <v/>
      </c>
      <c r="U567" s="184"/>
      <c r="V567" s="94" t="e">
        <f>IF(C567="",NA(),MATCH($B567&amp;$C567,'[2]Smelter Look-up'!$J:$J,0))</f>
        <v>#N/A</v>
      </c>
      <c r="X567" s="58">
        <f t="shared" si="44"/>
        <v>0</v>
      </c>
      <c r="AB567" s="95" t="str">
        <f t="shared" si="47"/>
        <v/>
      </c>
    </row>
    <row r="568" spans="1:28" s="58" customFormat="1" ht="20.25">
      <c r="A568" s="232"/>
      <c r="B568" s="224" t="s">
        <v>242</v>
      </c>
      <c r="C568" s="225" t="s">
        <v>242</v>
      </c>
      <c r="D568" s="226"/>
      <c r="E568" s="224" t="s">
        <v>242</v>
      </c>
      <c r="F568" s="224" t="s">
        <v>242</v>
      </c>
      <c r="G568" s="224" t="s">
        <v>242</v>
      </c>
      <c r="H568" s="227" t="s">
        <v>242</v>
      </c>
      <c r="I568" s="228" t="s">
        <v>242</v>
      </c>
      <c r="J568" s="228" t="s">
        <v>242</v>
      </c>
      <c r="K568" s="229"/>
      <c r="L568" s="229"/>
      <c r="M568" s="229"/>
      <c r="N568" s="229"/>
      <c r="O568" s="229"/>
      <c r="P568" s="230"/>
      <c r="Q568" s="231"/>
      <c r="R568" s="224" t="s">
        <v>242</v>
      </c>
      <c r="S568" s="232" t="str">
        <f t="shared" ca="1" si="46"/>
        <v/>
      </c>
      <c r="T568" s="232" t="str">
        <f ca="1">IF(B568="","",IF(ISERROR(MATCH($J568,[2]SorP!$B$1:$B$6230,0)),"",INDIRECT("'SorP'!$A$"&amp;MATCH($J568,[2]SorP!$B$1:$B$6230,0))))</f>
        <v/>
      </c>
      <c r="U568" s="184"/>
      <c r="V568" s="94" t="e">
        <f>IF(C568="",NA(),MATCH($B568&amp;$C568,'[2]Smelter Look-up'!$J:$J,0))</f>
        <v>#N/A</v>
      </c>
      <c r="X568" s="58">
        <f t="shared" si="44"/>
        <v>0</v>
      </c>
      <c r="AB568" s="95" t="str">
        <f t="shared" si="47"/>
        <v/>
      </c>
    </row>
    <row r="569" spans="1:28" s="58" customFormat="1" ht="20.25">
      <c r="A569" s="232"/>
      <c r="B569" s="224" t="s">
        <v>242</v>
      </c>
      <c r="C569" s="225" t="s">
        <v>242</v>
      </c>
      <c r="D569" s="226"/>
      <c r="E569" s="224" t="s">
        <v>242</v>
      </c>
      <c r="F569" s="224" t="s">
        <v>242</v>
      </c>
      <c r="G569" s="224" t="s">
        <v>242</v>
      </c>
      <c r="H569" s="227" t="s">
        <v>242</v>
      </c>
      <c r="I569" s="228" t="s">
        <v>242</v>
      </c>
      <c r="J569" s="228" t="s">
        <v>242</v>
      </c>
      <c r="K569" s="229"/>
      <c r="L569" s="229"/>
      <c r="M569" s="229"/>
      <c r="N569" s="229"/>
      <c r="O569" s="229"/>
      <c r="P569" s="230"/>
      <c r="Q569" s="231"/>
      <c r="R569" s="224" t="s">
        <v>242</v>
      </c>
      <c r="S569" s="232" t="str">
        <f t="shared" ca="1" si="46"/>
        <v/>
      </c>
      <c r="T569" s="232" t="str">
        <f ca="1">IF(B569="","",IF(ISERROR(MATCH($J569,[2]SorP!$B$1:$B$6230,0)),"",INDIRECT("'SorP'!$A$"&amp;MATCH($J569,[2]SorP!$B$1:$B$6230,0))))</f>
        <v/>
      </c>
      <c r="U569" s="184"/>
      <c r="V569" s="94" t="e">
        <f>IF(C569="",NA(),MATCH($B569&amp;$C569,'[2]Smelter Look-up'!$J:$J,0))</f>
        <v>#N/A</v>
      </c>
      <c r="X569" s="58">
        <f t="shared" si="44"/>
        <v>0</v>
      </c>
      <c r="AB569" s="95" t="str">
        <f t="shared" si="47"/>
        <v/>
      </c>
    </row>
    <row r="570" spans="1:28" s="58" customFormat="1" ht="20.25">
      <c r="A570" s="232"/>
      <c r="B570" s="224" t="s">
        <v>242</v>
      </c>
      <c r="C570" s="225" t="s">
        <v>242</v>
      </c>
      <c r="D570" s="226"/>
      <c r="E570" s="224" t="s">
        <v>242</v>
      </c>
      <c r="F570" s="224" t="s">
        <v>242</v>
      </c>
      <c r="G570" s="224" t="s">
        <v>242</v>
      </c>
      <c r="H570" s="227" t="s">
        <v>242</v>
      </c>
      <c r="I570" s="228" t="s">
        <v>242</v>
      </c>
      <c r="J570" s="228" t="s">
        <v>242</v>
      </c>
      <c r="K570" s="229"/>
      <c r="L570" s="229"/>
      <c r="M570" s="229"/>
      <c r="N570" s="229"/>
      <c r="O570" s="229"/>
      <c r="P570" s="230"/>
      <c r="Q570" s="231"/>
      <c r="R570" s="224" t="s">
        <v>242</v>
      </c>
      <c r="S570" s="232" t="str">
        <f t="shared" ca="1" si="46"/>
        <v/>
      </c>
      <c r="T570" s="232" t="str">
        <f ca="1">IF(B570="","",IF(ISERROR(MATCH($J570,[2]SorP!$B$1:$B$6230,0)),"",INDIRECT("'SorP'!$A$"&amp;MATCH($J570,[2]SorP!$B$1:$B$6230,0))))</f>
        <v/>
      </c>
      <c r="U570" s="184"/>
      <c r="V570" s="94" t="e">
        <f>IF(C570="",NA(),MATCH($B570&amp;$C570,'[2]Smelter Look-up'!$J:$J,0))</f>
        <v>#N/A</v>
      </c>
      <c r="X570" s="58">
        <f t="shared" si="44"/>
        <v>0</v>
      </c>
      <c r="AB570" s="95" t="str">
        <f t="shared" si="47"/>
        <v/>
      </c>
    </row>
    <row r="571" spans="1:28" s="58" customFormat="1" ht="20.25">
      <c r="A571" s="232"/>
      <c r="B571" s="224" t="s">
        <v>242</v>
      </c>
      <c r="C571" s="225" t="s">
        <v>242</v>
      </c>
      <c r="D571" s="226"/>
      <c r="E571" s="224" t="s">
        <v>242</v>
      </c>
      <c r="F571" s="224" t="s">
        <v>242</v>
      </c>
      <c r="G571" s="224" t="s">
        <v>242</v>
      </c>
      <c r="H571" s="227" t="s">
        <v>242</v>
      </c>
      <c r="I571" s="228" t="s">
        <v>242</v>
      </c>
      <c r="J571" s="228" t="s">
        <v>242</v>
      </c>
      <c r="K571" s="229"/>
      <c r="L571" s="229"/>
      <c r="M571" s="229"/>
      <c r="N571" s="229"/>
      <c r="O571" s="229"/>
      <c r="P571" s="230"/>
      <c r="Q571" s="231"/>
      <c r="R571" s="224" t="s">
        <v>242</v>
      </c>
      <c r="S571" s="232" t="str">
        <f t="shared" ca="1" si="46"/>
        <v/>
      </c>
      <c r="T571" s="232" t="str">
        <f ca="1">IF(B571="","",IF(ISERROR(MATCH($J571,[2]SorP!$B$1:$B$6230,0)),"",INDIRECT("'SorP'!$A$"&amp;MATCH($J571,[2]SorP!$B$1:$B$6230,0))))</f>
        <v/>
      </c>
      <c r="U571" s="184"/>
      <c r="V571" s="94" t="e">
        <f>IF(C571="",NA(),MATCH($B571&amp;$C571,'[2]Smelter Look-up'!$J:$J,0))</f>
        <v>#N/A</v>
      </c>
      <c r="X571" s="58">
        <f t="shared" si="44"/>
        <v>0</v>
      </c>
      <c r="AB571" s="95" t="str">
        <f t="shared" si="47"/>
        <v/>
      </c>
    </row>
    <row r="572" spans="1:28" s="58" customFormat="1" ht="20.25">
      <c r="A572" s="232"/>
      <c r="B572" s="224" t="s">
        <v>242</v>
      </c>
      <c r="C572" s="225" t="s">
        <v>242</v>
      </c>
      <c r="D572" s="226"/>
      <c r="E572" s="224" t="s">
        <v>242</v>
      </c>
      <c r="F572" s="224" t="s">
        <v>242</v>
      </c>
      <c r="G572" s="224" t="s">
        <v>242</v>
      </c>
      <c r="H572" s="227" t="s">
        <v>242</v>
      </c>
      <c r="I572" s="228" t="s">
        <v>242</v>
      </c>
      <c r="J572" s="228" t="s">
        <v>242</v>
      </c>
      <c r="K572" s="229"/>
      <c r="L572" s="229"/>
      <c r="M572" s="229"/>
      <c r="N572" s="229"/>
      <c r="O572" s="229"/>
      <c r="P572" s="230"/>
      <c r="Q572" s="231"/>
      <c r="R572" s="224" t="s">
        <v>242</v>
      </c>
      <c r="S572" s="232" t="str">
        <f t="shared" ca="1" si="46"/>
        <v/>
      </c>
      <c r="T572" s="232" t="str">
        <f ca="1">IF(B572="","",IF(ISERROR(MATCH($J572,[2]SorP!$B$1:$B$6230,0)),"",INDIRECT("'SorP'!$A$"&amp;MATCH($J572,[2]SorP!$B$1:$B$6230,0))))</f>
        <v/>
      </c>
      <c r="U572" s="184"/>
      <c r="V572" s="94" t="e">
        <f>IF(C572="",NA(),MATCH($B572&amp;$C572,'[2]Smelter Look-up'!$J:$J,0))</f>
        <v>#N/A</v>
      </c>
      <c r="X572" s="58">
        <f t="shared" si="44"/>
        <v>0</v>
      </c>
      <c r="AB572" s="95" t="str">
        <f t="shared" si="47"/>
        <v/>
      </c>
    </row>
    <row r="573" spans="1:28" s="58" customFormat="1" ht="20.25">
      <c r="A573" s="232"/>
      <c r="B573" s="224" t="s">
        <v>242</v>
      </c>
      <c r="C573" s="225" t="s">
        <v>242</v>
      </c>
      <c r="D573" s="226"/>
      <c r="E573" s="224" t="s">
        <v>242</v>
      </c>
      <c r="F573" s="224" t="s">
        <v>242</v>
      </c>
      <c r="G573" s="224" t="s">
        <v>242</v>
      </c>
      <c r="H573" s="227" t="s">
        <v>242</v>
      </c>
      <c r="I573" s="228" t="s">
        <v>242</v>
      </c>
      <c r="J573" s="228" t="s">
        <v>242</v>
      </c>
      <c r="K573" s="229"/>
      <c r="L573" s="229"/>
      <c r="M573" s="229"/>
      <c r="N573" s="229"/>
      <c r="O573" s="229"/>
      <c r="P573" s="230"/>
      <c r="Q573" s="231"/>
      <c r="R573" s="224" t="s">
        <v>242</v>
      </c>
      <c r="S573" s="232" t="str">
        <f t="shared" ca="1" si="46"/>
        <v/>
      </c>
      <c r="T573" s="232" t="str">
        <f ca="1">IF(B573="","",IF(ISERROR(MATCH($J573,[2]SorP!$B$1:$B$6230,0)),"",INDIRECT("'SorP'!$A$"&amp;MATCH($J573,[2]SorP!$B$1:$B$6230,0))))</f>
        <v/>
      </c>
      <c r="U573" s="184"/>
      <c r="V573" s="94" t="e">
        <f>IF(C573="",NA(),MATCH($B573&amp;$C573,'[2]Smelter Look-up'!$J:$J,0))</f>
        <v>#N/A</v>
      </c>
      <c r="X573" s="58">
        <f t="shared" si="44"/>
        <v>0</v>
      </c>
      <c r="AB573" s="95" t="str">
        <f t="shared" si="47"/>
        <v/>
      </c>
    </row>
    <row r="574" spans="1:28" s="58" customFormat="1" ht="20.25">
      <c r="A574" s="232"/>
      <c r="B574" s="224" t="s">
        <v>242</v>
      </c>
      <c r="C574" s="225" t="s">
        <v>242</v>
      </c>
      <c r="D574" s="226"/>
      <c r="E574" s="224" t="s">
        <v>242</v>
      </c>
      <c r="F574" s="224" t="s">
        <v>242</v>
      </c>
      <c r="G574" s="224" t="s">
        <v>242</v>
      </c>
      <c r="H574" s="227" t="s">
        <v>242</v>
      </c>
      <c r="I574" s="228" t="s">
        <v>242</v>
      </c>
      <c r="J574" s="228" t="s">
        <v>242</v>
      </c>
      <c r="K574" s="229"/>
      <c r="L574" s="229"/>
      <c r="M574" s="229"/>
      <c r="N574" s="229"/>
      <c r="O574" s="229"/>
      <c r="P574" s="230"/>
      <c r="Q574" s="231"/>
      <c r="R574" s="224" t="s">
        <v>242</v>
      </c>
      <c r="S574" s="232" t="str">
        <f t="shared" ca="1" si="46"/>
        <v/>
      </c>
      <c r="T574" s="232" t="str">
        <f ca="1">IF(B574="","",IF(ISERROR(MATCH($J574,[2]SorP!$B$1:$B$6230,0)),"",INDIRECT("'SorP'!$A$"&amp;MATCH($J574,[2]SorP!$B$1:$B$6230,0))))</f>
        <v/>
      </c>
      <c r="U574" s="184"/>
      <c r="V574" s="94" t="e">
        <f>IF(C574="",NA(),MATCH($B574&amp;$C574,'[2]Smelter Look-up'!$J:$J,0))</f>
        <v>#N/A</v>
      </c>
      <c r="X574" s="58">
        <f t="shared" si="44"/>
        <v>0</v>
      </c>
      <c r="AB574" s="95" t="str">
        <f t="shared" si="47"/>
        <v/>
      </c>
    </row>
    <row r="575" spans="1:28" s="58" customFormat="1" ht="20.25">
      <c r="A575" s="232"/>
      <c r="B575" s="224" t="s">
        <v>242</v>
      </c>
      <c r="C575" s="225" t="s">
        <v>242</v>
      </c>
      <c r="D575" s="226"/>
      <c r="E575" s="224" t="s">
        <v>242</v>
      </c>
      <c r="F575" s="224" t="s">
        <v>242</v>
      </c>
      <c r="G575" s="224" t="s">
        <v>242</v>
      </c>
      <c r="H575" s="227" t="s">
        <v>242</v>
      </c>
      <c r="I575" s="228" t="s">
        <v>242</v>
      </c>
      <c r="J575" s="228" t="s">
        <v>242</v>
      </c>
      <c r="K575" s="229"/>
      <c r="L575" s="229"/>
      <c r="M575" s="229"/>
      <c r="N575" s="229"/>
      <c r="O575" s="229"/>
      <c r="P575" s="230"/>
      <c r="Q575" s="231"/>
      <c r="R575" s="224" t="s">
        <v>242</v>
      </c>
      <c r="S575" s="232" t="str">
        <f t="shared" ca="1" si="46"/>
        <v/>
      </c>
      <c r="T575" s="232" t="str">
        <f ca="1">IF(B575="","",IF(ISERROR(MATCH($J575,[2]SorP!$B$1:$B$6230,0)),"",INDIRECT("'SorP'!$A$"&amp;MATCH($J575,[2]SorP!$B$1:$B$6230,0))))</f>
        <v/>
      </c>
      <c r="U575" s="184"/>
      <c r="V575" s="94" t="e">
        <f>IF(C575="",NA(),MATCH($B575&amp;$C575,'[2]Smelter Look-up'!$J:$J,0))</f>
        <v>#N/A</v>
      </c>
      <c r="X575" s="58">
        <f t="shared" si="44"/>
        <v>0</v>
      </c>
      <c r="AB575" s="95" t="str">
        <f t="shared" si="47"/>
        <v/>
      </c>
    </row>
    <row r="576" spans="1:28" s="58" customFormat="1" ht="20.25">
      <c r="A576" s="232"/>
      <c r="B576" s="224" t="s">
        <v>242</v>
      </c>
      <c r="C576" s="225" t="s">
        <v>242</v>
      </c>
      <c r="D576" s="226"/>
      <c r="E576" s="224" t="s">
        <v>242</v>
      </c>
      <c r="F576" s="224" t="s">
        <v>242</v>
      </c>
      <c r="G576" s="224" t="s">
        <v>242</v>
      </c>
      <c r="H576" s="227" t="s">
        <v>242</v>
      </c>
      <c r="I576" s="228" t="s">
        <v>242</v>
      </c>
      <c r="J576" s="228" t="s">
        <v>242</v>
      </c>
      <c r="K576" s="229"/>
      <c r="L576" s="229"/>
      <c r="M576" s="229"/>
      <c r="N576" s="229"/>
      <c r="O576" s="229"/>
      <c r="P576" s="230"/>
      <c r="Q576" s="231"/>
      <c r="R576" s="224" t="s">
        <v>242</v>
      </c>
      <c r="S576" s="232" t="str">
        <f t="shared" ca="1" si="46"/>
        <v/>
      </c>
      <c r="T576" s="232" t="str">
        <f ca="1">IF(B576="","",IF(ISERROR(MATCH($J576,[2]SorP!$B$1:$B$6230,0)),"",INDIRECT("'SorP'!$A$"&amp;MATCH($J576,[2]SorP!$B$1:$B$6230,0))))</f>
        <v/>
      </c>
      <c r="U576" s="184"/>
      <c r="V576" s="94" t="e">
        <f>IF(C576="",NA(),MATCH($B576&amp;$C576,'[2]Smelter Look-up'!$J:$J,0))</f>
        <v>#N/A</v>
      </c>
      <c r="X576" s="58">
        <f t="shared" si="44"/>
        <v>0</v>
      </c>
      <c r="AB576" s="95" t="str">
        <f t="shared" si="47"/>
        <v/>
      </c>
    </row>
    <row r="577" spans="1:28" s="58" customFormat="1" ht="20.25">
      <c r="A577" s="232"/>
      <c r="B577" s="224" t="s">
        <v>242</v>
      </c>
      <c r="C577" s="225" t="s">
        <v>242</v>
      </c>
      <c r="D577" s="226"/>
      <c r="E577" s="224" t="s">
        <v>242</v>
      </c>
      <c r="F577" s="224" t="s">
        <v>242</v>
      </c>
      <c r="G577" s="224" t="s">
        <v>242</v>
      </c>
      <c r="H577" s="227" t="s">
        <v>242</v>
      </c>
      <c r="I577" s="228" t="s">
        <v>242</v>
      </c>
      <c r="J577" s="228" t="s">
        <v>242</v>
      </c>
      <c r="K577" s="229"/>
      <c r="L577" s="229"/>
      <c r="M577" s="229"/>
      <c r="N577" s="229"/>
      <c r="O577" s="229"/>
      <c r="P577" s="230"/>
      <c r="Q577" s="231"/>
      <c r="R577" s="224" t="s">
        <v>242</v>
      </c>
      <c r="S577" s="232" t="str">
        <f t="shared" ca="1" si="46"/>
        <v/>
      </c>
      <c r="T577" s="232" t="str">
        <f ca="1">IF(B577="","",IF(ISERROR(MATCH($J577,[2]SorP!$B$1:$B$6230,0)),"",INDIRECT("'SorP'!$A$"&amp;MATCH($J577,[2]SorP!$B$1:$B$6230,0))))</f>
        <v/>
      </c>
      <c r="U577" s="184"/>
      <c r="V577" s="94" t="e">
        <f>IF(C577="",NA(),MATCH($B577&amp;$C577,'[2]Smelter Look-up'!$J:$J,0))</f>
        <v>#N/A</v>
      </c>
      <c r="X577" s="58">
        <f t="shared" si="44"/>
        <v>0</v>
      </c>
      <c r="AB577" s="95" t="str">
        <f t="shared" si="47"/>
        <v/>
      </c>
    </row>
    <row r="578" spans="1:28" s="58" customFormat="1" ht="20.25">
      <c r="A578" s="232"/>
      <c r="B578" s="224" t="s">
        <v>242</v>
      </c>
      <c r="C578" s="225" t="s">
        <v>242</v>
      </c>
      <c r="D578" s="226"/>
      <c r="E578" s="224" t="s">
        <v>242</v>
      </c>
      <c r="F578" s="224" t="s">
        <v>242</v>
      </c>
      <c r="G578" s="224" t="s">
        <v>242</v>
      </c>
      <c r="H578" s="227" t="s">
        <v>242</v>
      </c>
      <c r="I578" s="228" t="s">
        <v>242</v>
      </c>
      <c r="J578" s="228" t="s">
        <v>242</v>
      </c>
      <c r="K578" s="229"/>
      <c r="L578" s="229"/>
      <c r="M578" s="229"/>
      <c r="N578" s="229"/>
      <c r="O578" s="229"/>
      <c r="P578" s="230"/>
      <c r="Q578" s="231"/>
      <c r="R578" s="224" t="s">
        <v>242</v>
      </c>
      <c r="S578" s="232" t="str">
        <f t="shared" ca="1" si="46"/>
        <v/>
      </c>
      <c r="T578" s="232" t="str">
        <f ca="1">IF(B578="","",IF(ISERROR(MATCH($J578,[2]SorP!$B$1:$B$6230,0)),"",INDIRECT("'SorP'!$A$"&amp;MATCH($J578,[2]SorP!$B$1:$B$6230,0))))</f>
        <v/>
      </c>
      <c r="U578" s="184"/>
      <c r="V578" s="94" t="e">
        <f>IF(C578="",NA(),MATCH($B578&amp;$C578,'[2]Smelter Look-up'!$J:$J,0))</f>
        <v>#N/A</v>
      </c>
      <c r="X578" s="58">
        <f t="shared" si="44"/>
        <v>0</v>
      </c>
      <c r="AB578" s="95" t="str">
        <f t="shared" si="47"/>
        <v/>
      </c>
    </row>
    <row r="579" spans="1:28" s="58" customFormat="1" ht="20.25">
      <c r="A579" s="232"/>
      <c r="B579" s="224" t="s">
        <v>242</v>
      </c>
      <c r="C579" s="225" t="s">
        <v>242</v>
      </c>
      <c r="D579" s="226"/>
      <c r="E579" s="224" t="s">
        <v>242</v>
      </c>
      <c r="F579" s="224" t="s">
        <v>242</v>
      </c>
      <c r="G579" s="224" t="s">
        <v>242</v>
      </c>
      <c r="H579" s="227" t="s">
        <v>242</v>
      </c>
      <c r="I579" s="228" t="s">
        <v>242</v>
      </c>
      <c r="J579" s="228" t="s">
        <v>242</v>
      </c>
      <c r="K579" s="229"/>
      <c r="L579" s="229"/>
      <c r="M579" s="229"/>
      <c r="N579" s="229"/>
      <c r="O579" s="229"/>
      <c r="P579" s="230"/>
      <c r="Q579" s="231"/>
      <c r="R579" s="224" t="s">
        <v>242</v>
      </c>
      <c r="S579" s="232" t="str">
        <f t="shared" ca="1" si="46"/>
        <v/>
      </c>
      <c r="T579" s="232" t="str">
        <f ca="1">IF(B579="","",IF(ISERROR(MATCH($J579,[2]SorP!$B$1:$B$6230,0)),"",INDIRECT("'SorP'!$A$"&amp;MATCH($J579,[2]SorP!$B$1:$B$6230,0))))</f>
        <v/>
      </c>
      <c r="U579" s="184"/>
      <c r="V579" s="94" t="e">
        <f>IF(C579="",NA(),MATCH($B579&amp;$C579,'[2]Smelter Look-up'!$J:$J,0))</f>
        <v>#N/A</v>
      </c>
      <c r="X579" s="58">
        <f t="shared" si="44"/>
        <v>0</v>
      </c>
      <c r="AB579" s="95" t="str">
        <f t="shared" si="47"/>
        <v/>
      </c>
    </row>
    <row r="580" spans="1:28" s="58" customFormat="1" ht="20.25">
      <c r="A580" s="232"/>
      <c r="B580" s="224" t="s">
        <v>242</v>
      </c>
      <c r="C580" s="225" t="s">
        <v>242</v>
      </c>
      <c r="D580" s="226"/>
      <c r="E580" s="224" t="s">
        <v>242</v>
      </c>
      <c r="F580" s="224" t="s">
        <v>242</v>
      </c>
      <c r="G580" s="224" t="s">
        <v>242</v>
      </c>
      <c r="H580" s="227" t="s">
        <v>242</v>
      </c>
      <c r="I580" s="228" t="s">
        <v>242</v>
      </c>
      <c r="J580" s="228" t="s">
        <v>242</v>
      </c>
      <c r="K580" s="229"/>
      <c r="L580" s="229"/>
      <c r="M580" s="229"/>
      <c r="N580" s="229"/>
      <c r="O580" s="229"/>
      <c r="P580" s="230"/>
      <c r="Q580" s="231"/>
      <c r="R580" s="224" t="s">
        <v>242</v>
      </c>
      <c r="S580" s="232" t="str">
        <f t="shared" ca="1" si="46"/>
        <v/>
      </c>
      <c r="T580" s="232" t="str">
        <f ca="1">IF(B580="","",IF(ISERROR(MATCH($J580,[2]SorP!$B$1:$B$6230,0)),"",INDIRECT("'SorP'!$A$"&amp;MATCH($J580,[2]SorP!$B$1:$B$6230,0))))</f>
        <v/>
      </c>
      <c r="U580" s="184"/>
      <c r="V580" s="94" t="e">
        <f>IF(C580="",NA(),MATCH($B580&amp;$C580,'[2]Smelter Look-up'!$J:$J,0))</f>
        <v>#N/A</v>
      </c>
      <c r="X580" s="58">
        <f t="shared" si="44"/>
        <v>0</v>
      </c>
      <c r="AB580" s="95" t="str">
        <f t="shared" si="47"/>
        <v/>
      </c>
    </row>
    <row r="581" spans="1:28" s="58" customFormat="1" ht="20.25">
      <c r="A581" s="232"/>
      <c r="B581" s="224" t="s">
        <v>242</v>
      </c>
      <c r="C581" s="225" t="s">
        <v>242</v>
      </c>
      <c r="D581" s="226"/>
      <c r="E581" s="224" t="s">
        <v>242</v>
      </c>
      <c r="F581" s="224" t="s">
        <v>242</v>
      </c>
      <c r="G581" s="224" t="s">
        <v>242</v>
      </c>
      <c r="H581" s="227" t="s">
        <v>242</v>
      </c>
      <c r="I581" s="228" t="s">
        <v>242</v>
      </c>
      <c r="J581" s="228" t="s">
        <v>242</v>
      </c>
      <c r="K581" s="229"/>
      <c r="L581" s="229"/>
      <c r="M581" s="229"/>
      <c r="N581" s="229"/>
      <c r="O581" s="229"/>
      <c r="P581" s="230"/>
      <c r="Q581" s="231"/>
      <c r="R581" s="224" t="s">
        <v>242</v>
      </c>
      <c r="S581" s="232" t="str">
        <f t="shared" ref="S581" ca="1" si="48">IF(B581="","",IF(ISERROR(MATCH($E581,CL,0)),"Unknown",INDIRECT("'C'!$A$"&amp;MATCH($E581,CL,0)+1)))</f>
        <v/>
      </c>
      <c r="T581" s="232" t="str">
        <f ca="1">IF(B581="","",IF(ISERROR(MATCH($J581,[2]SorP!$B$1:$B$6230,0)),"",INDIRECT("'SorP'!$A$"&amp;MATCH($J581,[2]SorP!$B$1:$B$6230,0))))</f>
        <v/>
      </c>
      <c r="U581" s="184"/>
      <c r="V581" s="94" t="e">
        <f>IF(C581="",NA(),MATCH($B581&amp;$C581,'[2]Smelter Look-up'!$J:$J,0))</f>
        <v>#N/A</v>
      </c>
      <c r="X581" s="58">
        <f t="shared" ref="X581" si="49">IF(AND(C581="Smelter not listed",OR(LEN(D581)=0,LEN(E581)=0)),1,0)</f>
        <v>0</v>
      </c>
      <c r="AB581" s="95" t="str">
        <f t="shared" si="47"/>
        <v/>
      </c>
    </row>
    <row r="582" spans="1:28" s="58" customFormat="1" ht="20.25">
      <c r="A582" s="232"/>
      <c r="B582" s="224" t="s">
        <v>242</v>
      </c>
      <c r="C582" s="225" t="s">
        <v>242</v>
      </c>
      <c r="D582" s="226"/>
      <c r="E582" s="224" t="s">
        <v>242</v>
      </c>
      <c r="F582" s="224" t="s">
        <v>242</v>
      </c>
      <c r="G582" s="224" t="s">
        <v>242</v>
      </c>
      <c r="H582" s="227" t="s">
        <v>242</v>
      </c>
      <c r="I582" s="228" t="s">
        <v>242</v>
      </c>
      <c r="J582" s="228" t="s">
        <v>242</v>
      </c>
      <c r="K582" s="229"/>
      <c r="L582" s="229"/>
      <c r="M582" s="229"/>
      <c r="N582" s="229"/>
      <c r="O582" s="229"/>
      <c r="P582" s="230"/>
      <c r="Q582" s="231"/>
      <c r="R582" s="224" t="s">
        <v>242</v>
      </c>
      <c r="S582" s="232" t="str">
        <f ca="1">IF(B582="","",IF(ISERROR(MATCH($E582,CL,0)),"Unknown",INDIRECT("'C'!$A$"&amp;MATCH($E582,CL,0)+1)))</f>
        <v/>
      </c>
      <c r="T582" s="232" t="str">
        <f ca="1">IF(B582="","",IF(ISERROR(MATCH($J582,[2]SorP!$B$1:$B$6230,0)),"",INDIRECT("'SorP'!$A$"&amp;MATCH($J582,[2]SorP!$B$1:$B$6230,0))))</f>
        <v/>
      </c>
      <c r="U582" s="184"/>
      <c r="V582" s="94" t="e">
        <f>IF(C582="",NA(),MATCH($B582&amp;$C582,'[2]Smelter Look-up'!$J:$J,0))</f>
        <v>#N/A</v>
      </c>
      <c r="X582" s="58">
        <f>IF(AND(C582="Smelter not listed",OR(LEN(D582)=0,LEN(E582)=0)),1,0)</f>
        <v>0</v>
      </c>
      <c r="AB582" s="95" t="str">
        <f>B582&amp;C582</f>
        <v/>
      </c>
    </row>
    <row r="583" spans="1:28" s="58" customFormat="1" ht="20.25">
      <c r="A583" s="232"/>
      <c r="B583" s="224" t="s">
        <v>242</v>
      </c>
      <c r="C583" s="225" t="s">
        <v>242</v>
      </c>
      <c r="D583" s="226"/>
      <c r="E583" s="224" t="s">
        <v>242</v>
      </c>
      <c r="F583" s="224" t="s">
        <v>242</v>
      </c>
      <c r="G583" s="224" t="s">
        <v>242</v>
      </c>
      <c r="H583" s="227" t="s">
        <v>242</v>
      </c>
      <c r="I583" s="228" t="s">
        <v>242</v>
      </c>
      <c r="J583" s="228" t="s">
        <v>242</v>
      </c>
      <c r="K583" s="229"/>
      <c r="L583" s="229"/>
      <c r="M583" s="229"/>
      <c r="N583" s="229"/>
      <c r="O583" s="229"/>
      <c r="P583" s="230"/>
      <c r="Q583" s="231"/>
      <c r="R583" s="224" t="s">
        <v>242</v>
      </c>
      <c r="S583" s="232" t="str">
        <f ca="1">IF(B583="","",IF(ISERROR(MATCH($E583,CL,0)),"Unknown",INDIRECT("'C'!$A$"&amp;MATCH($E583,CL,0)+1)))</f>
        <v/>
      </c>
      <c r="T583" s="232" t="str">
        <f ca="1">IF(B583="","",IF(ISERROR(MATCH($J583,[2]SorP!$B$1:$B$6230,0)),"",INDIRECT("'SorP'!$A$"&amp;MATCH($J583,[2]SorP!$B$1:$B$6230,0))))</f>
        <v/>
      </c>
      <c r="U583" s="184"/>
      <c r="V583" s="94" t="e">
        <f>IF(C583="",NA(),MATCH($B583&amp;$C583,'[2]Smelter Look-up'!$J:$J,0))</f>
        <v>#N/A</v>
      </c>
      <c r="X583" s="58">
        <f>IF(AND(C583="Smelter not listed",OR(LEN(D583)=0,LEN(E583)=0)),1,0)</f>
        <v>0</v>
      </c>
      <c r="AB583" s="95" t="str">
        <f>B583&amp;C583</f>
        <v/>
      </c>
    </row>
    <row r="584" spans="1:28" s="58" customFormat="1" ht="20.25">
      <c r="A584" s="232"/>
      <c r="B584" s="224" t="s">
        <v>242</v>
      </c>
      <c r="C584" s="225" t="s">
        <v>242</v>
      </c>
      <c r="D584" s="226"/>
      <c r="E584" s="224" t="s">
        <v>242</v>
      </c>
      <c r="F584" s="224" t="s">
        <v>242</v>
      </c>
      <c r="G584" s="224" t="s">
        <v>242</v>
      </c>
      <c r="H584" s="227" t="s">
        <v>242</v>
      </c>
      <c r="I584" s="228" t="s">
        <v>242</v>
      </c>
      <c r="J584" s="228" t="s">
        <v>242</v>
      </c>
      <c r="K584" s="229"/>
      <c r="L584" s="229"/>
      <c r="M584" s="229"/>
      <c r="N584" s="229"/>
      <c r="O584" s="229"/>
      <c r="P584" s="230"/>
      <c r="Q584" s="231"/>
      <c r="R584" s="224" t="s">
        <v>242</v>
      </c>
      <c r="S584" s="232" t="str">
        <f ca="1">IF(B584="","",IF(ISERROR(MATCH($E584,CL,0)),"Unknown",INDIRECT("'C'!$A$"&amp;MATCH($E584,CL,0)+1)))</f>
        <v/>
      </c>
      <c r="T584" s="232" t="str">
        <f ca="1">IF(B584="","",IF(ISERROR(MATCH($J584,[2]SorP!$B$1:$B$6230,0)),"",INDIRECT("'SorP'!$A$"&amp;MATCH($J584,[2]SorP!$B$1:$B$6230,0))))</f>
        <v/>
      </c>
      <c r="U584" s="184"/>
      <c r="V584" s="94" t="e">
        <f>IF(C584="",NA(),MATCH($B584&amp;$C584,'[2]Smelter Look-up'!$J:$J,0))</f>
        <v>#N/A</v>
      </c>
      <c r="X584" s="58">
        <f>IF(AND(C584="Smelter not listed",OR(LEN(D584)=0,LEN(E584)=0)),1,0)</f>
        <v>0</v>
      </c>
      <c r="AB584" s="95" t="str">
        <f>B584&amp;C584</f>
        <v/>
      </c>
    </row>
    <row r="585" spans="1:28" s="58" customFormat="1" ht="20.25">
      <c r="A585" s="232"/>
      <c r="B585" s="224" t="s">
        <v>242</v>
      </c>
      <c r="C585" s="225" t="s">
        <v>242</v>
      </c>
      <c r="D585" s="226"/>
      <c r="E585" s="224" t="s">
        <v>242</v>
      </c>
      <c r="F585" s="224" t="s">
        <v>242</v>
      </c>
      <c r="G585" s="224" t="s">
        <v>242</v>
      </c>
      <c r="H585" s="227" t="s">
        <v>242</v>
      </c>
      <c r="I585" s="228" t="s">
        <v>242</v>
      </c>
      <c r="J585" s="228" t="s">
        <v>242</v>
      </c>
      <c r="K585" s="229"/>
      <c r="L585" s="229"/>
      <c r="M585" s="229"/>
      <c r="N585" s="229"/>
      <c r="O585" s="229"/>
      <c r="P585" s="230"/>
      <c r="Q585" s="231"/>
      <c r="R585" s="224" t="s">
        <v>242</v>
      </c>
      <c r="S585" s="232" t="str">
        <f ca="1">IF(B585="","",IF(ISERROR(MATCH($E585,CL,0)),"Unknown",INDIRECT("'C'!$A$"&amp;MATCH($E585,CL,0)+1)))</f>
        <v/>
      </c>
      <c r="T585" s="232" t="str">
        <f ca="1">IF(B585="","",IF(ISERROR(MATCH($J585,[2]SorP!$B$1:$B$6230,0)),"",INDIRECT("'SorP'!$A$"&amp;MATCH($J585,[2]SorP!$B$1:$B$6230,0))))</f>
        <v/>
      </c>
      <c r="U585" s="184"/>
      <c r="V585" s="94" t="e">
        <f>IF(C585="",NA(),MATCH($B585&amp;$C585,'[2]Smelter Look-up'!$J:$J,0))</f>
        <v>#N/A</v>
      </c>
      <c r="X585" s="58">
        <f>IF(AND(C585="Smelter not listed",OR(LEN(D585)=0,LEN(E585)=0)),1,0)</f>
        <v>0</v>
      </c>
      <c r="AB585" s="95" t="str">
        <f>B585&amp;C585</f>
        <v/>
      </c>
    </row>
    <row r="586" spans="1:28" s="58" customFormat="1" ht="20.25">
      <c r="A586" s="232"/>
      <c r="B586" s="224" t="s">
        <v>242</v>
      </c>
      <c r="C586" s="225" t="s">
        <v>242</v>
      </c>
      <c r="D586" s="226"/>
      <c r="E586" s="224" t="s">
        <v>242</v>
      </c>
      <c r="F586" s="224" t="s">
        <v>242</v>
      </c>
      <c r="G586" s="224" t="s">
        <v>242</v>
      </c>
      <c r="H586" s="227" t="s">
        <v>242</v>
      </c>
      <c r="I586" s="228" t="s">
        <v>242</v>
      </c>
      <c r="J586" s="228" t="s">
        <v>242</v>
      </c>
      <c r="K586" s="229"/>
      <c r="L586" s="229"/>
      <c r="M586" s="229"/>
      <c r="N586" s="229"/>
      <c r="O586" s="229"/>
      <c r="P586" s="230"/>
      <c r="Q586" s="231"/>
      <c r="R586" s="224" t="s">
        <v>242</v>
      </c>
      <c r="S586" s="232" t="str">
        <f t="shared" ref="S586" ca="1" si="50">IF(B586="","",IF(ISERROR(MATCH($E586,CL,0)),"Unknown",INDIRECT("'C'!$A$"&amp;MATCH($E586,CL,0)+1)))</f>
        <v/>
      </c>
      <c r="T586" s="232" t="str">
        <f ca="1">IF(B586="","",IF(ISERROR(MATCH($J586,[2]SorP!$B$1:$B$6230,0)),"",INDIRECT("'SorP'!$A$"&amp;MATCH($J586,[2]SorP!$B$1:$B$6230,0))))</f>
        <v/>
      </c>
      <c r="U586" s="184"/>
      <c r="V586" s="94" t="e">
        <f>IF(C586="",NA(),MATCH($B586&amp;$C586,'[2]Smelter Look-up'!$J:$J,0))</f>
        <v>#N/A</v>
      </c>
      <c r="X586" s="58">
        <f t="shared" ref="X586:X649" si="51">IF(AND(C586="Smelter not listed",OR(LEN(D586)=0,LEN(E586)=0)),1,0)</f>
        <v>0</v>
      </c>
      <c r="AB586" s="95" t="str">
        <f t="shared" ref="AB586:AB649" si="52">B586&amp;C586</f>
        <v/>
      </c>
    </row>
    <row r="587" spans="1:28" s="58" customFormat="1" ht="20.25">
      <c r="A587" s="232"/>
      <c r="B587" s="224" t="s">
        <v>242</v>
      </c>
      <c r="C587" s="225" t="s">
        <v>242</v>
      </c>
      <c r="D587" s="226"/>
      <c r="E587" s="224" t="s">
        <v>242</v>
      </c>
      <c r="F587" s="224" t="s">
        <v>242</v>
      </c>
      <c r="G587" s="224" t="s">
        <v>242</v>
      </c>
      <c r="H587" s="227" t="s">
        <v>242</v>
      </c>
      <c r="I587" s="228" t="s">
        <v>242</v>
      </c>
      <c r="J587" s="228" t="s">
        <v>242</v>
      </c>
      <c r="K587" s="229"/>
      <c r="L587" s="229"/>
      <c r="M587" s="229"/>
      <c r="N587" s="229"/>
      <c r="O587" s="229"/>
      <c r="P587" s="230"/>
      <c r="Q587" s="231"/>
      <c r="R587" s="224" t="s">
        <v>242</v>
      </c>
      <c r="S587" s="232" t="str">
        <f t="shared" ref="S587:S634" ca="1" si="53">IF(B587="","",IF(ISERROR(MATCH($E587,CL,0)),"Unknown",INDIRECT("'C'!$A$"&amp;MATCH($E587,CL,0)+1)))</f>
        <v/>
      </c>
      <c r="T587" s="232" t="str">
        <f ca="1">IF(B587="","",IF(ISERROR(MATCH($J587,[2]SorP!$B$1:$B$6230,0)),"",INDIRECT("'SorP'!$A$"&amp;MATCH($J587,[2]SorP!$B$1:$B$6230,0))))</f>
        <v/>
      </c>
      <c r="U587" s="184"/>
      <c r="V587" s="94" t="e">
        <f>IF(C587="",NA(),MATCH($B587&amp;$C587,'[2]Smelter Look-up'!$J:$J,0))</f>
        <v>#N/A</v>
      </c>
      <c r="X587" s="58">
        <f t="shared" si="51"/>
        <v>0</v>
      </c>
      <c r="AB587" s="95" t="str">
        <f t="shared" si="52"/>
        <v/>
      </c>
    </row>
    <row r="588" spans="1:28" s="58" customFormat="1" ht="20.25">
      <c r="A588" s="232"/>
      <c r="B588" s="224" t="s">
        <v>242</v>
      </c>
      <c r="C588" s="225" t="s">
        <v>242</v>
      </c>
      <c r="D588" s="226"/>
      <c r="E588" s="224" t="s">
        <v>242</v>
      </c>
      <c r="F588" s="224" t="s">
        <v>242</v>
      </c>
      <c r="G588" s="224" t="s">
        <v>242</v>
      </c>
      <c r="H588" s="227" t="s">
        <v>242</v>
      </c>
      <c r="I588" s="228" t="s">
        <v>242</v>
      </c>
      <c r="J588" s="228" t="s">
        <v>242</v>
      </c>
      <c r="K588" s="229"/>
      <c r="L588" s="229"/>
      <c r="M588" s="229"/>
      <c r="N588" s="229"/>
      <c r="O588" s="229"/>
      <c r="P588" s="230"/>
      <c r="Q588" s="231"/>
      <c r="R588" s="224" t="s">
        <v>242</v>
      </c>
      <c r="S588" s="232" t="str">
        <f t="shared" ca="1" si="53"/>
        <v/>
      </c>
      <c r="T588" s="232" t="str">
        <f ca="1">IF(B588="","",IF(ISERROR(MATCH($J588,[2]SorP!$B$1:$B$6230,0)),"",INDIRECT("'SorP'!$A$"&amp;MATCH($J588,[2]SorP!$B$1:$B$6230,0))))</f>
        <v/>
      </c>
      <c r="U588" s="184"/>
      <c r="V588" s="94" t="e">
        <f>IF(C588="",NA(),MATCH($B588&amp;$C588,'[2]Smelter Look-up'!$J:$J,0))</f>
        <v>#N/A</v>
      </c>
      <c r="X588" s="58">
        <f t="shared" si="51"/>
        <v>0</v>
      </c>
      <c r="AB588" s="95" t="str">
        <f t="shared" si="52"/>
        <v/>
      </c>
    </row>
    <row r="589" spans="1:28" s="58" customFormat="1" ht="20.25">
      <c r="A589" s="232"/>
      <c r="B589" s="224" t="s">
        <v>242</v>
      </c>
      <c r="C589" s="225" t="s">
        <v>242</v>
      </c>
      <c r="D589" s="226"/>
      <c r="E589" s="224" t="s">
        <v>242</v>
      </c>
      <c r="F589" s="224" t="s">
        <v>242</v>
      </c>
      <c r="G589" s="224" t="s">
        <v>242</v>
      </c>
      <c r="H589" s="227" t="s">
        <v>242</v>
      </c>
      <c r="I589" s="228" t="s">
        <v>242</v>
      </c>
      <c r="J589" s="228" t="s">
        <v>242</v>
      </c>
      <c r="K589" s="229"/>
      <c r="L589" s="229"/>
      <c r="M589" s="229"/>
      <c r="N589" s="229"/>
      <c r="O589" s="229"/>
      <c r="P589" s="230"/>
      <c r="Q589" s="231"/>
      <c r="R589" s="224" t="s">
        <v>242</v>
      </c>
      <c r="S589" s="232" t="str">
        <f t="shared" ca="1" si="53"/>
        <v/>
      </c>
      <c r="T589" s="232" t="str">
        <f ca="1">IF(B589="","",IF(ISERROR(MATCH($J589,[2]SorP!$B$1:$B$6230,0)),"",INDIRECT("'SorP'!$A$"&amp;MATCH($J589,[2]SorP!$B$1:$B$6230,0))))</f>
        <v/>
      </c>
      <c r="U589" s="184"/>
      <c r="V589" s="94" t="e">
        <f>IF(C589="",NA(),MATCH($B589&amp;$C589,'[2]Smelter Look-up'!$J:$J,0))</f>
        <v>#N/A</v>
      </c>
      <c r="X589" s="58">
        <f t="shared" si="51"/>
        <v>0</v>
      </c>
      <c r="AB589" s="95" t="str">
        <f t="shared" si="52"/>
        <v/>
      </c>
    </row>
    <row r="590" spans="1:28" s="58" customFormat="1" ht="20.25">
      <c r="A590" s="232"/>
      <c r="B590" s="224" t="s">
        <v>242</v>
      </c>
      <c r="C590" s="225" t="s">
        <v>242</v>
      </c>
      <c r="D590" s="226"/>
      <c r="E590" s="224" t="s">
        <v>242</v>
      </c>
      <c r="F590" s="224" t="s">
        <v>242</v>
      </c>
      <c r="G590" s="224" t="s">
        <v>242</v>
      </c>
      <c r="H590" s="227" t="s">
        <v>242</v>
      </c>
      <c r="I590" s="228" t="s">
        <v>242</v>
      </c>
      <c r="J590" s="228" t="s">
        <v>242</v>
      </c>
      <c r="K590" s="229"/>
      <c r="L590" s="229"/>
      <c r="M590" s="229"/>
      <c r="N590" s="229"/>
      <c r="O590" s="229"/>
      <c r="P590" s="230"/>
      <c r="Q590" s="231"/>
      <c r="R590" s="224" t="s">
        <v>242</v>
      </c>
      <c r="S590" s="232" t="str">
        <f t="shared" ca="1" si="53"/>
        <v/>
      </c>
      <c r="T590" s="232" t="str">
        <f ca="1">IF(B590="","",IF(ISERROR(MATCH($J590,[2]SorP!$B$1:$B$6230,0)),"",INDIRECT("'SorP'!$A$"&amp;MATCH($J590,[2]SorP!$B$1:$B$6230,0))))</f>
        <v/>
      </c>
      <c r="U590" s="184"/>
      <c r="V590" s="94" t="e">
        <f>IF(C590="",NA(),MATCH($B590&amp;$C590,'[2]Smelter Look-up'!$J:$J,0))</f>
        <v>#N/A</v>
      </c>
      <c r="X590" s="58">
        <f t="shared" si="51"/>
        <v>0</v>
      </c>
      <c r="AB590" s="95" t="str">
        <f t="shared" si="52"/>
        <v/>
      </c>
    </row>
    <row r="591" spans="1:28" s="58" customFormat="1" ht="20.25">
      <c r="A591" s="232"/>
      <c r="B591" s="224" t="s">
        <v>242</v>
      </c>
      <c r="C591" s="225" t="s">
        <v>242</v>
      </c>
      <c r="D591" s="226"/>
      <c r="E591" s="224" t="s">
        <v>242</v>
      </c>
      <c r="F591" s="224" t="s">
        <v>242</v>
      </c>
      <c r="G591" s="224" t="s">
        <v>242</v>
      </c>
      <c r="H591" s="227" t="s">
        <v>242</v>
      </c>
      <c r="I591" s="228" t="s">
        <v>242</v>
      </c>
      <c r="J591" s="228" t="s">
        <v>242</v>
      </c>
      <c r="K591" s="229"/>
      <c r="L591" s="229"/>
      <c r="M591" s="229"/>
      <c r="N591" s="229"/>
      <c r="O591" s="229"/>
      <c r="P591" s="230"/>
      <c r="Q591" s="231"/>
      <c r="R591" s="224" t="s">
        <v>242</v>
      </c>
      <c r="S591" s="232" t="str">
        <f t="shared" ca="1" si="53"/>
        <v/>
      </c>
      <c r="T591" s="232" t="str">
        <f ca="1">IF(B591="","",IF(ISERROR(MATCH($J591,[2]SorP!$B$1:$B$6230,0)),"",INDIRECT("'SorP'!$A$"&amp;MATCH($J591,[2]SorP!$B$1:$B$6230,0))))</f>
        <v/>
      </c>
      <c r="U591" s="184"/>
      <c r="V591" s="94" t="e">
        <f>IF(C591="",NA(),MATCH($B591&amp;$C591,'[2]Smelter Look-up'!$J:$J,0))</f>
        <v>#N/A</v>
      </c>
      <c r="X591" s="58">
        <f t="shared" si="51"/>
        <v>0</v>
      </c>
      <c r="AB591" s="95" t="str">
        <f t="shared" si="52"/>
        <v/>
      </c>
    </row>
    <row r="592" spans="1:28" s="58" customFormat="1" ht="20.25">
      <c r="A592" s="232"/>
      <c r="B592" s="224" t="s">
        <v>242</v>
      </c>
      <c r="C592" s="225" t="s">
        <v>242</v>
      </c>
      <c r="D592" s="226"/>
      <c r="E592" s="224" t="s">
        <v>242</v>
      </c>
      <c r="F592" s="224" t="s">
        <v>242</v>
      </c>
      <c r="G592" s="224" t="s">
        <v>242</v>
      </c>
      <c r="H592" s="227" t="s">
        <v>242</v>
      </c>
      <c r="I592" s="228" t="s">
        <v>242</v>
      </c>
      <c r="J592" s="228" t="s">
        <v>242</v>
      </c>
      <c r="K592" s="229"/>
      <c r="L592" s="229"/>
      <c r="M592" s="229"/>
      <c r="N592" s="229"/>
      <c r="O592" s="229"/>
      <c r="P592" s="230"/>
      <c r="Q592" s="231"/>
      <c r="R592" s="224" t="s">
        <v>242</v>
      </c>
      <c r="S592" s="232" t="str">
        <f t="shared" ca="1" si="53"/>
        <v/>
      </c>
      <c r="T592" s="232" t="str">
        <f ca="1">IF(B592="","",IF(ISERROR(MATCH($J592,[2]SorP!$B$1:$B$6230,0)),"",INDIRECT("'SorP'!$A$"&amp;MATCH($J592,[2]SorP!$B$1:$B$6230,0))))</f>
        <v/>
      </c>
      <c r="U592" s="184"/>
      <c r="V592" s="94" t="e">
        <f>IF(C592="",NA(),MATCH($B592&amp;$C592,'[2]Smelter Look-up'!$J:$J,0))</f>
        <v>#N/A</v>
      </c>
      <c r="X592" s="58">
        <f t="shared" si="51"/>
        <v>0</v>
      </c>
      <c r="AB592" s="95" t="str">
        <f t="shared" si="52"/>
        <v/>
      </c>
    </row>
    <row r="593" spans="1:28" s="58" customFormat="1" ht="20.25">
      <c r="A593" s="232"/>
      <c r="B593" s="224" t="s">
        <v>242</v>
      </c>
      <c r="C593" s="225" t="s">
        <v>242</v>
      </c>
      <c r="D593" s="226"/>
      <c r="E593" s="224" t="s">
        <v>242</v>
      </c>
      <c r="F593" s="224" t="s">
        <v>242</v>
      </c>
      <c r="G593" s="224" t="s">
        <v>242</v>
      </c>
      <c r="H593" s="227" t="s">
        <v>242</v>
      </c>
      <c r="I593" s="228" t="s">
        <v>242</v>
      </c>
      <c r="J593" s="228" t="s">
        <v>242</v>
      </c>
      <c r="K593" s="229"/>
      <c r="L593" s="229"/>
      <c r="M593" s="229"/>
      <c r="N593" s="229"/>
      <c r="O593" s="229"/>
      <c r="P593" s="230"/>
      <c r="Q593" s="231"/>
      <c r="R593" s="224" t="s">
        <v>242</v>
      </c>
      <c r="S593" s="232" t="str">
        <f t="shared" ca="1" si="53"/>
        <v/>
      </c>
      <c r="T593" s="232" t="str">
        <f ca="1">IF(B593="","",IF(ISERROR(MATCH($J593,[2]SorP!$B$1:$B$6230,0)),"",INDIRECT("'SorP'!$A$"&amp;MATCH($J593,[2]SorP!$B$1:$B$6230,0))))</f>
        <v/>
      </c>
      <c r="U593" s="184"/>
      <c r="V593" s="94" t="e">
        <f>IF(C593="",NA(),MATCH($B593&amp;$C593,'[2]Smelter Look-up'!$J:$J,0))</f>
        <v>#N/A</v>
      </c>
      <c r="X593" s="58">
        <f t="shared" si="51"/>
        <v>0</v>
      </c>
      <c r="AB593" s="95" t="str">
        <f t="shared" si="52"/>
        <v/>
      </c>
    </row>
    <row r="594" spans="1:28" s="58" customFormat="1" ht="20.25">
      <c r="A594" s="232"/>
      <c r="B594" s="224" t="s">
        <v>242</v>
      </c>
      <c r="C594" s="225" t="s">
        <v>242</v>
      </c>
      <c r="D594" s="226"/>
      <c r="E594" s="224" t="s">
        <v>242</v>
      </c>
      <c r="F594" s="224" t="s">
        <v>242</v>
      </c>
      <c r="G594" s="224" t="s">
        <v>242</v>
      </c>
      <c r="H594" s="227" t="s">
        <v>242</v>
      </c>
      <c r="I594" s="228" t="s">
        <v>242</v>
      </c>
      <c r="J594" s="228" t="s">
        <v>242</v>
      </c>
      <c r="K594" s="229"/>
      <c r="L594" s="229"/>
      <c r="M594" s="229"/>
      <c r="N594" s="229"/>
      <c r="O594" s="229"/>
      <c r="P594" s="230"/>
      <c r="Q594" s="231"/>
      <c r="R594" s="224" t="s">
        <v>242</v>
      </c>
      <c r="S594" s="232" t="str">
        <f t="shared" ca="1" si="53"/>
        <v/>
      </c>
      <c r="T594" s="232" t="str">
        <f ca="1">IF(B594="","",IF(ISERROR(MATCH($J594,[2]SorP!$B$1:$B$6230,0)),"",INDIRECT("'SorP'!$A$"&amp;MATCH($J594,[2]SorP!$B$1:$B$6230,0))))</f>
        <v/>
      </c>
      <c r="U594" s="184"/>
      <c r="V594" s="94" t="e">
        <f>IF(C594="",NA(),MATCH($B594&amp;$C594,'[2]Smelter Look-up'!$J:$J,0))</f>
        <v>#N/A</v>
      </c>
      <c r="X594" s="58">
        <f t="shared" si="51"/>
        <v>0</v>
      </c>
      <c r="AB594" s="95" t="str">
        <f t="shared" si="52"/>
        <v/>
      </c>
    </row>
    <row r="595" spans="1:28" s="58" customFormat="1" ht="20.25">
      <c r="A595" s="232"/>
      <c r="B595" s="224" t="s">
        <v>242</v>
      </c>
      <c r="C595" s="225" t="s">
        <v>242</v>
      </c>
      <c r="D595" s="226"/>
      <c r="E595" s="224" t="s">
        <v>242</v>
      </c>
      <c r="F595" s="224" t="s">
        <v>242</v>
      </c>
      <c r="G595" s="224" t="s">
        <v>242</v>
      </c>
      <c r="H595" s="227" t="s">
        <v>242</v>
      </c>
      <c r="I595" s="228" t="s">
        <v>242</v>
      </c>
      <c r="J595" s="228" t="s">
        <v>242</v>
      </c>
      <c r="K595" s="229"/>
      <c r="L595" s="229"/>
      <c r="M595" s="229"/>
      <c r="N595" s="229"/>
      <c r="O595" s="229"/>
      <c r="P595" s="230"/>
      <c r="Q595" s="231"/>
      <c r="R595" s="224" t="s">
        <v>242</v>
      </c>
      <c r="S595" s="232" t="str">
        <f t="shared" ca="1" si="53"/>
        <v/>
      </c>
      <c r="T595" s="232" t="str">
        <f ca="1">IF(B595="","",IF(ISERROR(MATCH($J595,[2]SorP!$B$1:$B$6230,0)),"",INDIRECT("'SorP'!$A$"&amp;MATCH($J595,[2]SorP!$B$1:$B$6230,0))))</f>
        <v/>
      </c>
      <c r="U595" s="184"/>
      <c r="V595" s="94" t="e">
        <f>IF(C595="",NA(),MATCH($B595&amp;$C595,'[2]Smelter Look-up'!$J:$J,0))</f>
        <v>#N/A</v>
      </c>
      <c r="X595" s="58">
        <f t="shared" si="51"/>
        <v>0</v>
      </c>
      <c r="AB595" s="95" t="str">
        <f t="shared" si="52"/>
        <v/>
      </c>
    </row>
    <row r="596" spans="1:28" s="58" customFormat="1" ht="20.25">
      <c r="A596" s="232"/>
      <c r="B596" s="224" t="s">
        <v>242</v>
      </c>
      <c r="C596" s="225" t="s">
        <v>242</v>
      </c>
      <c r="D596" s="226"/>
      <c r="E596" s="224" t="s">
        <v>242</v>
      </c>
      <c r="F596" s="224" t="s">
        <v>242</v>
      </c>
      <c r="G596" s="224" t="s">
        <v>242</v>
      </c>
      <c r="H596" s="227" t="s">
        <v>242</v>
      </c>
      <c r="I596" s="228" t="s">
        <v>242</v>
      </c>
      <c r="J596" s="228" t="s">
        <v>242</v>
      </c>
      <c r="K596" s="229"/>
      <c r="L596" s="229"/>
      <c r="M596" s="229"/>
      <c r="N596" s="229"/>
      <c r="O596" s="229"/>
      <c r="P596" s="230"/>
      <c r="Q596" s="231"/>
      <c r="R596" s="224" t="s">
        <v>242</v>
      </c>
      <c r="S596" s="232" t="str">
        <f t="shared" ca="1" si="53"/>
        <v/>
      </c>
      <c r="T596" s="232" t="str">
        <f ca="1">IF(B596="","",IF(ISERROR(MATCH($J596,[2]SorP!$B$1:$B$6230,0)),"",INDIRECT("'SorP'!$A$"&amp;MATCH($J596,[2]SorP!$B$1:$B$6230,0))))</f>
        <v/>
      </c>
      <c r="U596" s="184"/>
      <c r="V596" s="94" t="e">
        <f>IF(C596="",NA(),MATCH($B596&amp;$C596,'[2]Smelter Look-up'!$J:$J,0))</f>
        <v>#N/A</v>
      </c>
      <c r="X596" s="58">
        <f t="shared" si="51"/>
        <v>0</v>
      </c>
      <c r="AB596" s="95" t="str">
        <f t="shared" si="52"/>
        <v/>
      </c>
    </row>
    <row r="597" spans="1:28" s="58" customFormat="1" ht="20.25">
      <c r="A597" s="232"/>
      <c r="B597" s="224" t="s">
        <v>242</v>
      </c>
      <c r="C597" s="225" t="s">
        <v>242</v>
      </c>
      <c r="D597" s="226"/>
      <c r="E597" s="224" t="s">
        <v>242</v>
      </c>
      <c r="F597" s="224" t="s">
        <v>242</v>
      </c>
      <c r="G597" s="224" t="s">
        <v>242</v>
      </c>
      <c r="H597" s="227" t="s">
        <v>242</v>
      </c>
      <c r="I597" s="228" t="s">
        <v>242</v>
      </c>
      <c r="J597" s="228" t="s">
        <v>242</v>
      </c>
      <c r="K597" s="229"/>
      <c r="L597" s="229"/>
      <c r="M597" s="229"/>
      <c r="N597" s="229"/>
      <c r="O597" s="229"/>
      <c r="P597" s="230"/>
      <c r="Q597" s="231"/>
      <c r="R597" s="224" t="s">
        <v>242</v>
      </c>
      <c r="S597" s="232" t="str">
        <f t="shared" ca="1" si="53"/>
        <v/>
      </c>
      <c r="T597" s="232" t="str">
        <f ca="1">IF(B597="","",IF(ISERROR(MATCH($J597,[2]SorP!$B$1:$B$6230,0)),"",INDIRECT("'SorP'!$A$"&amp;MATCH($J597,[2]SorP!$B$1:$B$6230,0))))</f>
        <v/>
      </c>
      <c r="U597" s="184"/>
      <c r="V597" s="94" t="e">
        <f>IF(C597="",NA(),MATCH($B597&amp;$C597,'[2]Smelter Look-up'!$J:$J,0))</f>
        <v>#N/A</v>
      </c>
      <c r="X597" s="58">
        <f t="shared" si="51"/>
        <v>0</v>
      </c>
      <c r="AB597" s="95" t="str">
        <f t="shared" si="52"/>
        <v/>
      </c>
    </row>
    <row r="598" spans="1:28" s="58" customFormat="1" ht="20.25">
      <c r="A598" s="232"/>
      <c r="B598" s="224" t="s">
        <v>242</v>
      </c>
      <c r="C598" s="225" t="s">
        <v>242</v>
      </c>
      <c r="D598" s="226"/>
      <c r="E598" s="224" t="s">
        <v>242</v>
      </c>
      <c r="F598" s="224" t="s">
        <v>242</v>
      </c>
      <c r="G598" s="224" t="s">
        <v>242</v>
      </c>
      <c r="H598" s="227" t="s">
        <v>242</v>
      </c>
      <c r="I598" s="228" t="s">
        <v>242</v>
      </c>
      <c r="J598" s="228" t="s">
        <v>242</v>
      </c>
      <c r="K598" s="229"/>
      <c r="L598" s="229"/>
      <c r="M598" s="229"/>
      <c r="N598" s="229"/>
      <c r="O598" s="229"/>
      <c r="P598" s="230"/>
      <c r="Q598" s="231"/>
      <c r="R598" s="224" t="s">
        <v>242</v>
      </c>
      <c r="S598" s="232" t="str">
        <f t="shared" ca="1" si="53"/>
        <v/>
      </c>
      <c r="T598" s="232" t="str">
        <f ca="1">IF(B598="","",IF(ISERROR(MATCH($J598,[2]SorP!$B$1:$B$6230,0)),"",INDIRECT("'SorP'!$A$"&amp;MATCH($J598,[2]SorP!$B$1:$B$6230,0))))</f>
        <v/>
      </c>
      <c r="U598" s="184"/>
      <c r="V598" s="94" t="e">
        <f>IF(C598="",NA(),MATCH($B598&amp;$C598,'[2]Smelter Look-up'!$J:$J,0))</f>
        <v>#N/A</v>
      </c>
      <c r="X598" s="58">
        <f t="shared" si="51"/>
        <v>0</v>
      </c>
      <c r="AB598" s="95" t="str">
        <f t="shared" si="52"/>
        <v/>
      </c>
    </row>
    <row r="599" spans="1:28" s="58" customFormat="1" ht="20.25">
      <c r="A599" s="232"/>
      <c r="B599" s="224" t="s">
        <v>242</v>
      </c>
      <c r="C599" s="225" t="s">
        <v>242</v>
      </c>
      <c r="D599" s="226"/>
      <c r="E599" s="224" t="s">
        <v>242</v>
      </c>
      <c r="F599" s="224" t="s">
        <v>242</v>
      </c>
      <c r="G599" s="224" t="s">
        <v>242</v>
      </c>
      <c r="H599" s="227" t="s">
        <v>242</v>
      </c>
      <c r="I599" s="228" t="s">
        <v>242</v>
      </c>
      <c r="J599" s="228" t="s">
        <v>242</v>
      </c>
      <c r="K599" s="229"/>
      <c r="L599" s="229"/>
      <c r="M599" s="229"/>
      <c r="N599" s="229"/>
      <c r="O599" s="229"/>
      <c r="P599" s="230"/>
      <c r="Q599" s="231"/>
      <c r="R599" s="224" t="s">
        <v>242</v>
      </c>
      <c r="S599" s="232" t="str">
        <f t="shared" ca="1" si="53"/>
        <v/>
      </c>
      <c r="T599" s="232" t="str">
        <f ca="1">IF(B599="","",IF(ISERROR(MATCH($J599,[2]SorP!$B$1:$B$6230,0)),"",INDIRECT("'SorP'!$A$"&amp;MATCH($J599,[2]SorP!$B$1:$B$6230,0))))</f>
        <v/>
      </c>
      <c r="U599" s="184"/>
      <c r="V599" s="94" t="e">
        <f>IF(C599="",NA(),MATCH($B599&amp;$C599,'[2]Smelter Look-up'!$J:$J,0))</f>
        <v>#N/A</v>
      </c>
      <c r="X599" s="58">
        <f t="shared" si="51"/>
        <v>0</v>
      </c>
      <c r="AB599" s="95" t="str">
        <f t="shared" si="52"/>
        <v/>
      </c>
    </row>
    <row r="600" spans="1:28" s="58" customFormat="1" ht="20.25">
      <c r="A600" s="232"/>
      <c r="B600" s="224" t="s">
        <v>242</v>
      </c>
      <c r="C600" s="225" t="s">
        <v>242</v>
      </c>
      <c r="D600" s="226"/>
      <c r="E600" s="224" t="s">
        <v>242</v>
      </c>
      <c r="F600" s="224" t="s">
        <v>242</v>
      </c>
      <c r="G600" s="224" t="s">
        <v>242</v>
      </c>
      <c r="H600" s="227" t="s">
        <v>242</v>
      </c>
      <c r="I600" s="228" t="s">
        <v>242</v>
      </c>
      <c r="J600" s="228" t="s">
        <v>242</v>
      </c>
      <c r="K600" s="229"/>
      <c r="L600" s="229"/>
      <c r="M600" s="229"/>
      <c r="N600" s="229"/>
      <c r="O600" s="229"/>
      <c r="P600" s="230"/>
      <c r="Q600" s="231"/>
      <c r="R600" s="224" t="s">
        <v>242</v>
      </c>
      <c r="S600" s="232" t="str">
        <f t="shared" ca="1" si="53"/>
        <v/>
      </c>
      <c r="T600" s="232" t="str">
        <f ca="1">IF(B600="","",IF(ISERROR(MATCH($J600,[2]SorP!$B$1:$B$6230,0)),"",INDIRECT("'SorP'!$A$"&amp;MATCH($J600,[2]SorP!$B$1:$B$6230,0))))</f>
        <v/>
      </c>
      <c r="U600" s="184"/>
      <c r="V600" s="94" t="e">
        <f>IF(C600="",NA(),MATCH($B600&amp;$C600,'[2]Smelter Look-up'!$J:$J,0))</f>
        <v>#N/A</v>
      </c>
      <c r="X600" s="58">
        <f t="shared" si="51"/>
        <v>0</v>
      </c>
      <c r="AB600" s="95" t="str">
        <f t="shared" si="52"/>
        <v/>
      </c>
    </row>
    <row r="601" spans="1:28" s="58" customFormat="1" ht="20.25">
      <c r="A601" s="232"/>
      <c r="B601" s="224" t="s">
        <v>242</v>
      </c>
      <c r="C601" s="225" t="s">
        <v>242</v>
      </c>
      <c r="D601" s="226"/>
      <c r="E601" s="224" t="s">
        <v>242</v>
      </c>
      <c r="F601" s="224" t="s">
        <v>242</v>
      </c>
      <c r="G601" s="224" t="s">
        <v>242</v>
      </c>
      <c r="H601" s="227" t="s">
        <v>242</v>
      </c>
      <c r="I601" s="228" t="s">
        <v>242</v>
      </c>
      <c r="J601" s="228" t="s">
        <v>242</v>
      </c>
      <c r="K601" s="229"/>
      <c r="L601" s="229"/>
      <c r="M601" s="229"/>
      <c r="N601" s="229"/>
      <c r="O601" s="229"/>
      <c r="P601" s="230"/>
      <c r="Q601" s="231"/>
      <c r="R601" s="224" t="s">
        <v>242</v>
      </c>
      <c r="S601" s="232" t="str">
        <f t="shared" ca="1" si="53"/>
        <v/>
      </c>
      <c r="T601" s="232" t="str">
        <f ca="1">IF(B601="","",IF(ISERROR(MATCH($J601,[2]SorP!$B$1:$B$6230,0)),"",INDIRECT("'SorP'!$A$"&amp;MATCH($J601,[2]SorP!$B$1:$B$6230,0))))</f>
        <v/>
      </c>
      <c r="U601" s="184"/>
      <c r="V601" s="94" t="e">
        <f>IF(C601="",NA(),MATCH($B601&amp;$C601,'[2]Smelter Look-up'!$J:$J,0))</f>
        <v>#N/A</v>
      </c>
      <c r="X601" s="58">
        <f t="shared" si="51"/>
        <v>0</v>
      </c>
      <c r="AB601" s="95" t="str">
        <f t="shared" si="52"/>
        <v/>
      </c>
    </row>
    <row r="602" spans="1:28" s="58" customFormat="1" ht="20.25">
      <c r="A602" s="232"/>
      <c r="B602" s="224" t="s">
        <v>242</v>
      </c>
      <c r="C602" s="225" t="s">
        <v>242</v>
      </c>
      <c r="D602" s="226"/>
      <c r="E602" s="224" t="s">
        <v>242</v>
      </c>
      <c r="F602" s="224" t="s">
        <v>242</v>
      </c>
      <c r="G602" s="224" t="s">
        <v>242</v>
      </c>
      <c r="H602" s="227" t="s">
        <v>242</v>
      </c>
      <c r="I602" s="228" t="s">
        <v>242</v>
      </c>
      <c r="J602" s="228" t="s">
        <v>242</v>
      </c>
      <c r="K602" s="229"/>
      <c r="L602" s="229"/>
      <c r="M602" s="229"/>
      <c r="N602" s="229"/>
      <c r="O602" s="229"/>
      <c r="P602" s="230"/>
      <c r="Q602" s="231"/>
      <c r="R602" s="224" t="s">
        <v>242</v>
      </c>
      <c r="S602" s="232" t="str">
        <f t="shared" ca="1" si="53"/>
        <v/>
      </c>
      <c r="T602" s="232" t="str">
        <f ca="1">IF(B602="","",IF(ISERROR(MATCH($J602,[2]SorP!$B$1:$B$6230,0)),"",INDIRECT("'SorP'!$A$"&amp;MATCH($J602,[2]SorP!$B$1:$B$6230,0))))</f>
        <v/>
      </c>
      <c r="U602" s="184"/>
      <c r="V602" s="94" t="e">
        <f>IF(C602="",NA(),MATCH($B602&amp;$C602,'[2]Smelter Look-up'!$J:$J,0))</f>
        <v>#N/A</v>
      </c>
      <c r="X602" s="58">
        <f t="shared" si="51"/>
        <v>0</v>
      </c>
      <c r="AB602" s="95" t="str">
        <f t="shared" si="52"/>
        <v/>
      </c>
    </row>
    <row r="603" spans="1:28" s="58" customFormat="1" ht="20.25">
      <c r="A603" s="232"/>
      <c r="B603" s="224" t="s">
        <v>242</v>
      </c>
      <c r="C603" s="225" t="s">
        <v>242</v>
      </c>
      <c r="D603" s="226"/>
      <c r="E603" s="224" t="s">
        <v>242</v>
      </c>
      <c r="F603" s="224" t="s">
        <v>242</v>
      </c>
      <c r="G603" s="224" t="s">
        <v>242</v>
      </c>
      <c r="H603" s="227" t="s">
        <v>242</v>
      </c>
      <c r="I603" s="228" t="s">
        <v>242</v>
      </c>
      <c r="J603" s="228" t="s">
        <v>242</v>
      </c>
      <c r="K603" s="229"/>
      <c r="L603" s="229"/>
      <c r="M603" s="229"/>
      <c r="N603" s="229"/>
      <c r="O603" s="229"/>
      <c r="P603" s="230"/>
      <c r="Q603" s="231"/>
      <c r="R603" s="224" t="s">
        <v>242</v>
      </c>
      <c r="S603" s="232" t="str">
        <f t="shared" ca="1" si="53"/>
        <v/>
      </c>
      <c r="T603" s="232" t="str">
        <f ca="1">IF(B603="","",IF(ISERROR(MATCH($J603,[2]SorP!$B$1:$B$6230,0)),"",INDIRECT("'SorP'!$A$"&amp;MATCH($J603,[2]SorP!$B$1:$B$6230,0))))</f>
        <v/>
      </c>
      <c r="U603" s="184"/>
      <c r="V603" s="94" t="e">
        <f>IF(C603="",NA(),MATCH($B603&amp;$C603,'[2]Smelter Look-up'!$J:$J,0))</f>
        <v>#N/A</v>
      </c>
      <c r="X603" s="58">
        <f t="shared" si="51"/>
        <v>0</v>
      </c>
      <c r="AB603" s="95" t="str">
        <f t="shared" si="52"/>
        <v/>
      </c>
    </row>
    <row r="604" spans="1:28" s="58" customFormat="1" ht="20.25">
      <c r="A604" s="232"/>
      <c r="B604" s="224" t="s">
        <v>242</v>
      </c>
      <c r="C604" s="225" t="s">
        <v>242</v>
      </c>
      <c r="D604" s="226"/>
      <c r="E604" s="224" t="s">
        <v>242</v>
      </c>
      <c r="F604" s="224" t="s">
        <v>242</v>
      </c>
      <c r="G604" s="224" t="s">
        <v>242</v>
      </c>
      <c r="H604" s="227" t="s">
        <v>242</v>
      </c>
      <c r="I604" s="228" t="s">
        <v>242</v>
      </c>
      <c r="J604" s="228" t="s">
        <v>242</v>
      </c>
      <c r="K604" s="229"/>
      <c r="L604" s="229"/>
      <c r="M604" s="229"/>
      <c r="N604" s="229"/>
      <c r="O604" s="229"/>
      <c r="P604" s="230"/>
      <c r="Q604" s="231"/>
      <c r="R604" s="224" t="s">
        <v>242</v>
      </c>
      <c r="S604" s="232" t="str">
        <f t="shared" ca="1" si="53"/>
        <v/>
      </c>
      <c r="T604" s="232" t="str">
        <f ca="1">IF(B604="","",IF(ISERROR(MATCH($J604,[2]SorP!$B$1:$B$6230,0)),"",INDIRECT("'SorP'!$A$"&amp;MATCH($J604,[2]SorP!$B$1:$B$6230,0))))</f>
        <v/>
      </c>
      <c r="U604" s="184"/>
      <c r="V604" s="94" t="e">
        <f>IF(C604="",NA(),MATCH($B604&amp;$C604,'[2]Smelter Look-up'!$J:$J,0))</f>
        <v>#N/A</v>
      </c>
      <c r="X604" s="58">
        <f t="shared" si="51"/>
        <v>0</v>
      </c>
      <c r="AB604" s="95" t="str">
        <f t="shared" si="52"/>
        <v/>
      </c>
    </row>
    <row r="605" spans="1:28" s="58" customFormat="1" ht="20.25">
      <c r="A605" s="232"/>
      <c r="B605" s="224" t="s">
        <v>242</v>
      </c>
      <c r="C605" s="225" t="s">
        <v>242</v>
      </c>
      <c r="D605" s="226"/>
      <c r="E605" s="224" t="s">
        <v>242</v>
      </c>
      <c r="F605" s="224" t="s">
        <v>242</v>
      </c>
      <c r="G605" s="224" t="s">
        <v>242</v>
      </c>
      <c r="H605" s="227" t="s">
        <v>242</v>
      </c>
      <c r="I605" s="228" t="s">
        <v>242</v>
      </c>
      <c r="J605" s="228" t="s">
        <v>242</v>
      </c>
      <c r="K605" s="229"/>
      <c r="L605" s="229"/>
      <c r="M605" s="229"/>
      <c r="N605" s="229"/>
      <c r="O605" s="229"/>
      <c r="P605" s="230"/>
      <c r="Q605" s="231"/>
      <c r="R605" s="224" t="s">
        <v>242</v>
      </c>
      <c r="S605" s="232" t="str">
        <f t="shared" ca="1" si="53"/>
        <v/>
      </c>
      <c r="T605" s="232" t="str">
        <f ca="1">IF(B605="","",IF(ISERROR(MATCH($J605,[2]SorP!$B$1:$B$6230,0)),"",INDIRECT("'SorP'!$A$"&amp;MATCH($J605,[2]SorP!$B$1:$B$6230,0))))</f>
        <v/>
      </c>
      <c r="U605" s="184"/>
      <c r="V605" s="94" t="e">
        <f>IF(C605="",NA(),MATCH($B605&amp;$C605,'[2]Smelter Look-up'!$J:$J,0))</f>
        <v>#N/A</v>
      </c>
      <c r="X605" s="58">
        <f t="shared" si="51"/>
        <v>0</v>
      </c>
      <c r="AB605" s="95" t="str">
        <f t="shared" si="52"/>
        <v/>
      </c>
    </row>
    <row r="606" spans="1:28" s="58" customFormat="1" ht="20.25">
      <c r="A606" s="232"/>
      <c r="B606" s="224" t="s">
        <v>242</v>
      </c>
      <c r="C606" s="225" t="s">
        <v>242</v>
      </c>
      <c r="D606" s="226"/>
      <c r="E606" s="224" t="s">
        <v>242</v>
      </c>
      <c r="F606" s="224" t="s">
        <v>242</v>
      </c>
      <c r="G606" s="224" t="s">
        <v>242</v>
      </c>
      <c r="H606" s="227" t="s">
        <v>242</v>
      </c>
      <c r="I606" s="228" t="s">
        <v>242</v>
      </c>
      <c r="J606" s="228" t="s">
        <v>242</v>
      </c>
      <c r="K606" s="229"/>
      <c r="L606" s="229"/>
      <c r="M606" s="229"/>
      <c r="N606" s="229"/>
      <c r="O606" s="229"/>
      <c r="P606" s="230"/>
      <c r="Q606" s="231"/>
      <c r="R606" s="224" t="s">
        <v>242</v>
      </c>
      <c r="S606" s="232" t="str">
        <f t="shared" ca="1" si="53"/>
        <v/>
      </c>
      <c r="T606" s="232" t="str">
        <f ca="1">IF(B606="","",IF(ISERROR(MATCH($J606,[2]SorP!$B$1:$B$6230,0)),"",INDIRECT("'SorP'!$A$"&amp;MATCH($J606,[2]SorP!$B$1:$B$6230,0))))</f>
        <v/>
      </c>
      <c r="U606" s="184"/>
      <c r="V606" s="94" t="e">
        <f>IF(C606="",NA(),MATCH($B606&amp;$C606,'[2]Smelter Look-up'!$J:$J,0))</f>
        <v>#N/A</v>
      </c>
      <c r="X606" s="58">
        <f t="shared" si="51"/>
        <v>0</v>
      </c>
      <c r="AB606" s="95" t="str">
        <f t="shared" si="52"/>
        <v/>
      </c>
    </row>
    <row r="607" spans="1:28" s="58" customFormat="1" ht="20.25">
      <c r="A607" s="232"/>
      <c r="B607" s="224" t="s">
        <v>242</v>
      </c>
      <c r="C607" s="225" t="s">
        <v>242</v>
      </c>
      <c r="D607" s="226"/>
      <c r="E607" s="224" t="s">
        <v>242</v>
      </c>
      <c r="F607" s="224" t="s">
        <v>242</v>
      </c>
      <c r="G607" s="224" t="s">
        <v>242</v>
      </c>
      <c r="H607" s="227" t="s">
        <v>242</v>
      </c>
      <c r="I607" s="228" t="s">
        <v>242</v>
      </c>
      <c r="J607" s="228" t="s">
        <v>242</v>
      </c>
      <c r="K607" s="229"/>
      <c r="L607" s="229"/>
      <c r="M607" s="229"/>
      <c r="N607" s="229"/>
      <c r="O607" s="229"/>
      <c r="P607" s="230"/>
      <c r="Q607" s="231"/>
      <c r="R607" s="224" t="s">
        <v>242</v>
      </c>
      <c r="S607" s="232" t="str">
        <f t="shared" ca="1" si="53"/>
        <v/>
      </c>
      <c r="T607" s="232" t="str">
        <f ca="1">IF(B607="","",IF(ISERROR(MATCH($J607,[2]SorP!$B$1:$B$6230,0)),"",INDIRECT("'SorP'!$A$"&amp;MATCH($J607,[2]SorP!$B$1:$B$6230,0))))</f>
        <v/>
      </c>
      <c r="U607" s="184"/>
      <c r="V607" s="94" t="e">
        <f>IF(C607="",NA(),MATCH($B607&amp;$C607,'[2]Smelter Look-up'!$J:$J,0))</f>
        <v>#N/A</v>
      </c>
      <c r="X607" s="58">
        <f t="shared" si="51"/>
        <v>0</v>
      </c>
      <c r="AB607" s="95" t="str">
        <f t="shared" si="52"/>
        <v/>
      </c>
    </row>
    <row r="608" spans="1:28" s="58" customFormat="1" ht="20.25">
      <c r="A608" s="232"/>
      <c r="B608" s="224" t="s">
        <v>242</v>
      </c>
      <c r="C608" s="225" t="s">
        <v>242</v>
      </c>
      <c r="D608" s="226"/>
      <c r="E608" s="224" t="s">
        <v>242</v>
      </c>
      <c r="F608" s="224" t="s">
        <v>242</v>
      </c>
      <c r="G608" s="224" t="s">
        <v>242</v>
      </c>
      <c r="H608" s="227" t="s">
        <v>242</v>
      </c>
      <c r="I608" s="228" t="s">
        <v>242</v>
      </c>
      <c r="J608" s="228" t="s">
        <v>242</v>
      </c>
      <c r="K608" s="229"/>
      <c r="L608" s="229"/>
      <c r="M608" s="229"/>
      <c r="N608" s="229"/>
      <c r="O608" s="229"/>
      <c r="P608" s="230"/>
      <c r="Q608" s="231"/>
      <c r="R608" s="224" t="s">
        <v>242</v>
      </c>
      <c r="S608" s="232" t="str">
        <f t="shared" ca="1" si="53"/>
        <v/>
      </c>
      <c r="T608" s="232" t="str">
        <f ca="1">IF(B608="","",IF(ISERROR(MATCH($J608,[2]SorP!$B$1:$B$6230,0)),"",INDIRECT("'SorP'!$A$"&amp;MATCH($J608,[2]SorP!$B$1:$B$6230,0))))</f>
        <v/>
      </c>
      <c r="U608" s="184"/>
      <c r="V608" s="94" t="e">
        <f>IF(C608="",NA(),MATCH($B608&amp;$C608,'[2]Smelter Look-up'!$J:$J,0))</f>
        <v>#N/A</v>
      </c>
      <c r="X608" s="58">
        <f t="shared" si="51"/>
        <v>0</v>
      </c>
      <c r="AB608" s="95" t="str">
        <f t="shared" si="52"/>
        <v/>
      </c>
    </row>
    <row r="609" spans="1:28" s="58" customFormat="1" ht="20.25">
      <c r="A609" s="232"/>
      <c r="B609" s="224" t="s">
        <v>242</v>
      </c>
      <c r="C609" s="225" t="s">
        <v>242</v>
      </c>
      <c r="D609" s="226"/>
      <c r="E609" s="224" t="s">
        <v>242</v>
      </c>
      <c r="F609" s="224" t="s">
        <v>242</v>
      </c>
      <c r="G609" s="224" t="s">
        <v>242</v>
      </c>
      <c r="H609" s="227" t="s">
        <v>242</v>
      </c>
      <c r="I609" s="228" t="s">
        <v>242</v>
      </c>
      <c r="J609" s="228" t="s">
        <v>242</v>
      </c>
      <c r="K609" s="229"/>
      <c r="L609" s="229"/>
      <c r="M609" s="229"/>
      <c r="N609" s="229"/>
      <c r="O609" s="229"/>
      <c r="P609" s="230"/>
      <c r="Q609" s="231"/>
      <c r="R609" s="224" t="s">
        <v>242</v>
      </c>
      <c r="S609" s="232" t="str">
        <f t="shared" ca="1" si="53"/>
        <v/>
      </c>
      <c r="T609" s="232" t="str">
        <f ca="1">IF(B609="","",IF(ISERROR(MATCH($J609,[2]SorP!$B$1:$B$6230,0)),"",INDIRECT("'SorP'!$A$"&amp;MATCH($J609,[2]SorP!$B$1:$B$6230,0))))</f>
        <v/>
      </c>
      <c r="U609" s="184"/>
      <c r="V609" s="94" t="e">
        <f>IF(C609="",NA(),MATCH($B609&amp;$C609,'[2]Smelter Look-up'!$J:$J,0))</f>
        <v>#N/A</v>
      </c>
      <c r="X609" s="58">
        <f t="shared" si="51"/>
        <v>0</v>
      </c>
      <c r="AB609" s="95" t="str">
        <f t="shared" si="52"/>
        <v/>
      </c>
    </row>
    <row r="610" spans="1:28" s="58" customFormat="1" ht="20.25">
      <c r="A610" s="232"/>
      <c r="B610" s="224" t="s">
        <v>242</v>
      </c>
      <c r="C610" s="225" t="s">
        <v>242</v>
      </c>
      <c r="D610" s="226"/>
      <c r="E610" s="224" t="s">
        <v>242</v>
      </c>
      <c r="F610" s="224" t="s">
        <v>242</v>
      </c>
      <c r="G610" s="224" t="s">
        <v>242</v>
      </c>
      <c r="H610" s="227" t="s">
        <v>242</v>
      </c>
      <c r="I610" s="228" t="s">
        <v>242</v>
      </c>
      <c r="J610" s="228" t="s">
        <v>242</v>
      </c>
      <c r="K610" s="229"/>
      <c r="L610" s="229"/>
      <c r="M610" s="229"/>
      <c r="N610" s="229"/>
      <c r="O610" s="229"/>
      <c r="P610" s="230"/>
      <c r="Q610" s="231"/>
      <c r="R610" s="224" t="s">
        <v>242</v>
      </c>
      <c r="S610" s="232" t="str">
        <f t="shared" ca="1" si="53"/>
        <v/>
      </c>
      <c r="T610" s="232" t="str">
        <f ca="1">IF(B610="","",IF(ISERROR(MATCH($J610,[2]SorP!$B$1:$B$6230,0)),"",INDIRECT("'SorP'!$A$"&amp;MATCH($J610,[2]SorP!$B$1:$B$6230,0))))</f>
        <v/>
      </c>
      <c r="U610" s="184"/>
      <c r="V610" s="94" t="e">
        <f>IF(C610="",NA(),MATCH($B610&amp;$C610,'[2]Smelter Look-up'!$J:$J,0))</f>
        <v>#N/A</v>
      </c>
      <c r="X610" s="58">
        <f t="shared" si="51"/>
        <v>0</v>
      </c>
      <c r="AB610" s="95" t="str">
        <f t="shared" si="52"/>
        <v/>
      </c>
    </row>
    <row r="611" spans="1:28" s="58" customFormat="1" ht="20.25">
      <c r="A611" s="232"/>
      <c r="B611" s="224" t="s">
        <v>242</v>
      </c>
      <c r="C611" s="225" t="s">
        <v>242</v>
      </c>
      <c r="D611" s="226"/>
      <c r="E611" s="224" t="s">
        <v>242</v>
      </c>
      <c r="F611" s="224" t="s">
        <v>242</v>
      </c>
      <c r="G611" s="224" t="s">
        <v>242</v>
      </c>
      <c r="H611" s="227" t="s">
        <v>242</v>
      </c>
      <c r="I611" s="228" t="s">
        <v>242</v>
      </c>
      <c r="J611" s="228" t="s">
        <v>242</v>
      </c>
      <c r="K611" s="229"/>
      <c r="L611" s="229"/>
      <c r="M611" s="229"/>
      <c r="N611" s="229"/>
      <c r="O611" s="229"/>
      <c r="P611" s="230"/>
      <c r="Q611" s="231"/>
      <c r="R611" s="224" t="s">
        <v>242</v>
      </c>
      <c r="S611" s="232" t="str">
        <f t="shared" ca="1" si="53"/>
        <v/>
      </c>
      <c r="T611" s="232" t="str">
        <f ca="1">IF(B611="","",IF(ISERROR(MATCH($J611,[2]SorP!$B$1:$B$6230,0)),"",INDIRECT("'SorP'!$A$"&amp;MATCH($J611,[2]SorP!$B$1:$B$6230,0))))</f>
        <v/>
      </c>
      <c r="U611" s="184"/>
      <c r="V611" s="94" t="e">
        <f>IF(C611="",NA(),MATCH($B611&amp;$C611,'[2]Smelter Look-up'!$J:$J,0))</f>
        <v>#N/A</v>
      </c>
      <c r="X611" s="58">
        <f t="shared" si="51"/>
        <v>0</v>
      </c>
      <c r="AB611" s="95" t="str">
        <f t="shared" si="52"/>
        <v/>
      </c>
    </row>
    <row r="612" spans="1:28" s="58" customFormat="1" ht="20.25">
      <c r="A612" s="232"/>
      <c r="B612" s="224" t="s">
        <v>242</v>
      </c>
      <c r="C612" s="225" t="s">
        <v>242</v>
      </c>
      <c r="D612" s="226"/>
      <c r="E612" s="224" t="s">
        <v>242</v>
      </c>
      <c r="F612" s="224" t="s">
        <v>242</v>
      </c>
      <c r="G612" s="224" t="s">
        <v>242</v>
      </c>
      <c r="H612" s="227" t="s">
        <v>242</v>
      </c>
      <c r="I612" s="228" t="s">
        <v>242</v>
      </c>
      <c r="J612" s="228" t="s">
        <v>242</v>
      </c>
      <c r="K612" s="229"/>
      <c r="L612" s="229"/>
      <c r="M612" s="229"/>
      <c r="N612" s="229"/>
      <c r="O612" s="229"/>
      <c r="P612" s="230"/>
      <c r="Q612" s="231"/>
      <c r="R612" s="224" t="s">
        <v>242</v>
      </c>
      <c r="S612" s="232" t="str">
        <f t="shared" ca="1" si="53"/>
        <v/>
      </c>
      <c r="T612" s="232" t="str">
        <f ca="1">IF(B612="","",IF(ISERROR(MATCH($J612,[2]SorP!$B$1:$B$6230,0)),"",INDIRECT("'SorP'!$A$"&amp;MATCH($J612,[2]SorP!$B$1:$B$6230,0))))</f>
        <v/>
      </c>
      <c r="U612" s="184"/>
      <c r="V612" s="94" t="e">
        <f>IF(C612="",NA(),MATCH($B612&amp;$C612,'[2]Smelter Look-up'!$J:$J,0))</f>
        <v>#N/A</v>
      </c>
      <c r="X612" s="58">
        <f t="shared" si="51"/>
        <v>0</v>
      </c>
      <c r="AB612" s="95" t="str">
        <f t="shared" si="52"/>
        <v/>
      </c>
    </row>
    <row r="613" spans="1:28" s="58" customFormat="1" ht="20.25">
      <c r="A613" s="232"/>
      <c r="B613" s="224" t="s">
        <v>242</v>
      </c>
      <c r="C613" s="225" t="s">
        <v>242</v>
      </c>
      <c r="D613" s="226"/>
      <c r="E613" s="224" t="s">
        <v>242</v>
      </c>
      <c r="F613" s="224" t="s">
        <v>242</v>
      </c>
      <c r="G613" s="224" t="s">
        <v>242</v>
      </c>
      <c r="H613" s="227" t="s">
        <v>242</v>
      </c>
      <c r="I613" s="228" t="s">
        <v>242</v>
      </c>
      <c r="J613" s="228" t="s">
        <v>242</v>
      </c>
      <c r="K613" s="229"/>
      <c r="L613" s="229"/>
      <c r="M613" s="229"/>
      <c r="N613" s="229"/>
      <c r="O613" s="229"/>
      <c r="P613" s="230"/>
      <c r="Q613" s="231"/>
      <c r="R613" s="224" t="s">
        <v>242</v>
      </c>
      <c r="S613" s="232" t="str">
        <f t="shared" ca="1" si="53"/>
        <v/>
      </c>
      <c r="T613" s="232" t="str">
        <f ca="1">IF(B613="","",IF(ISERROR(MATCH($J613,[2]SorP!$B$1:$B$6230,0)),"",INDIRECT("'SorP'!$A$"&amp;MATCH($J613,[2]SorP!$B$1:$B$6230,0))))</f>
        <v/>
      </c>
      <c r="U613" s="184"/>
      <c r="V613" s="94" t="e">
        <f>IF(C613="",NA(),MATCH($B613&amp;$C613,'[2]Smelter Look-up'!$J:$J,0))</f>
        <v>#N/A</v>
      </c>
      <c r="X613" s="58">
        <f t="shared" si="51"/>
        <v>0</v>
      </c>
      <c r="AB613" s="95" t="str">
        <f t="shared" si="52"/>
        <v/>
      </c>
    </row>
    <row r="614" spans="1:28" s="58" customFormat="1" ht="20.25">
      <c r="A614" s="232"/>
      <c r="B614" s="224" t="s">
        <v>242</v>
      </c>
      <c r="C614" s="225" t="s">
        <v>242</v>
      </c>
      <c r="D614" s="226"/>
      <c r="E614" s="224" t="s">
        <v>242</v>
      </c>
      <c r="F614" s="224" t="s">
        <v>242</v>
      </c>
      <c r="G614" s="224" t="s">
        <v>242</v>
      </c>
      <c r="H614" s="227" t="s">
        <v>242</v>
      </c>
      <c r="I614" s="228" t="s">
        <v>242</v>
      </c>
      <c r="J614" s="228" t="s">
        <v>242</v>
      </c>
      <c r="K614" s="229"/>
      <c r="L614" s="229"/>
      <c r="M614" s="229"/>
      <c r="N614" s="229"/>
      <c r="O614" s="229"/>
      <c r="P614" s="230"/>
      <c r="Q614" s="231"/>
      <c r="R614" s="224" t="s">
        <v>242</v>
      </c>
      <c r="S614" s="232" t="str">
        <f t="shared" ca="1" si="53"/>
        <v/>
      </c>
      <c r="T614" s="232" t="str">
        <f ca="1">IF(B614="","",IF(ISERROR(MATCH($J614,[2]SorP!$B$1:$B$6230,0)),"",INDIRECT("'SorP'!$A$"&amp;MATCH($J614,[2]SorP!$B$1:$B$6230,0))))</f>
        <v/>
      </c>
      <c r="U614" s="184"/>
      <c r="V614" s="94" t="e">
        <f>IF(C614="",NA(),MATCH($B614&amp;$C614,'[2]Smelter Look-up'!$J:$J,0))</f>
        <v>#N/A</v>
      </c>
      <c r="X614" s="58">
        <f t="shared" si="51"/>
        <v>0</v>
      </c>
      <c r="AB614" s="95" t="str">
        <f t="shared" si="52"/>
        <v/>
      </c>
    </row>
    <row r="615" spans="1:28" s="58" customFormat="1" ht="20.25">
      <c r="A615" s="232"/>
      <c r="B615" s="224" t="s">
        <v>242</v>
      </c>
      <c r="C615" s="225" t="s">
        <v>242</v>
      </c>
      <c r="D615" s="226"/>
      <c r="E615" s="224" t="s">
        <v>242</v>
      </c>
      <c r="F615" s="224" t="s">
        <v>242</v>
      </c>
      <c r="G615" s="224" t="s">
        <v>242</v>
      </c>
      <c r="H615" s="227" t="s">
        <v>242</v>
      </c>
      <c r="I615" s="228" t="s">
        <v>242</v>
      </c>
      <c r="J615" s="228" t="s">
        <v>242</v>
      </c>
      <c r="K615" s="229"/>
      <c r="L615" s="229"/>
      <c r="M615" s="229"/>
      <c r="N615" s="229"/>
      <c r="O615" s="229"/>
      <c r="P615" s="230"/>
      <c r="Q615" s="231"/>
      <c r="R615" s="224" t="s">
        <v>242</v>
      </c>
      <c r="S615" s="232" t="str">
        <f t="shared" ca="1" si="53"/>
        <v/>
      </c>
      <c r="T615" s="232" t="str">
        <f ca="1">IF(B615="","",IF(ISERROR(MATCH($J615,[2]SorP!$B$1:$B$6230,0)),"",INDIRECT("'SorP'!$A$"&amp;MATCH($J615,[2]SorP!$B$1:$B$6230,0))))</f>
        <v/>
      </c>
      <c r="U615" s="184"/>
      <c r="V615" s="94" t="e">
        <f>IF(C615="",NA(),MATCH($B615&amp;$C615,'[2]Smelter Look-up'!$J:$J,0))</f>
        <v>#N/A</v>
      </c>
      <c r="X615" s="58">
        <f t="shared" si="51"/>
        <v>0</v>
      </c>
      <c r="AB615" s="95" t="str">
        <f t="shared" si="52"/>
        <v/>
      </c>
    </row>
    <row r="616" spans="1:28" s="58" customFormat="1" ht="20.25">
      <c r="A616" s="232"/>
      <c r="B616" s="224" t="s">
        <v>242</v>
      </c>
      <c r="C616" s="225" t="s">
        <v>242</v>
      </c>
      <c r="D616" s="226"/>
      <c r="E616" s="224" t="s">
        <v>242</v>
      </c>
      <c r="F616" s="224" t="s">
        <v>242</v>
      </c>
      <c r="G616" s="224" t="s">
        <v>242</v>
      </c>
      <c r="H616" s="227" t="s">
        <v>242</v>
      </c>
      <c r="I616" s="228" t="s">
        <v>242</v>
      </c>
      <c r="J616" s="228" t="s">
        <v>242</v>
      </c>
      <c r="K616" s="229"/>
      <c r="L616" s="229"/>
      <c r="M616" s="229"/>
      <c r="N616" s="229"/>
      <c r="O616" s="229"/>
      <c r="P616" s="230"/>
      <c r="Q616" s="231"/>
      <c r="R616" s="224" t="s">
        <v>242</v>
      </c>
      <c r="S616" s="232" t="str">
        <f t="shared" ca="1" si="53"/>
        <v/>
      </c>
      <c r="T616" s="232" t="str">
        <f ca="1">IF(B616="","",IF(ISERROR(MATCH($J616,[2]SorP!$B$1:$B$6230,0)),"",INDIRECT("'SorP'!$A$"&amp;MATCH($J616,[2]SorP!$B$1:$B$6230,0))))</f>
        <v/>
      </c>
      <c r="U616" s="184"/>
      <c r="V616" s="94" t="e">
        <f>IF(C616="",NA(),MATCH($B616&amp;$C616,'[2]Smelter Look-up'!$J:$J,0))</f>
        <v>#N/A</v>
      </c>
      <c r="X616" s="58">
        <f t="shared" si="51"/>
        <v>0</v>
      </c>
      <c r="AB616" s="95" t="str">
        <f t="shared" si="52"/>
        <v/>
      </c>
    </row>
    <row r="617" spans="1:28" s="58" customFormat="1" ht="20.25">
      <c r="A617" s="232"/>
      <c r="B617" s="224" t="s">
        <v>242</v>
      </c>
      <c r="C617" s="225" t="s">
        <v>242</v>
      </c>
      <c r="D617" s="226"/>
      <c r="E617" s="224" t="s">
        <v>242</v>
      </c>
      <c r="F617" s="224" t="s">
        <v>242</v>
      </c>
      <c r="G617" s="224" t="s">
        <v>242</v>
      </c>
      <c r="H617" s="227" t="s">
        <v>242</v>
      </c>
      <c r="I617" s="228" t="s">
        <v>242</v>
      </c>
      <c r="J617" s="228" t="s">
        <v>242</v>
      </c>
      <c r="K617" s="229"/>
      <c r="L617" s="229"/>
      <c r="M617" s="229"/>
      <c r="N617" s="229"/>
      <c r="O617" s="229"/>
      <c r="P617" s="230"/>
      <c r="Q617" s="231"/>
      <c r="R617" s="224" t="s">
        <v>242</v>
      </c>
      <c r="S617" s="232" t="str">
        <f t="shared" ca="1" si="53"/>
        <v/>
      </c>
      <c r="T617" s="232" t="str">
        <f ca="1">IF(B617="","",IF(ISERROR(MATCH($J617,[2]SorP!$B$1:$B$6230,0)),"",INDIRECT("'SorP'!$A$"&amp;MATCH($J617,[2]SorP!$B$1:$B$6230,0))))</f>
        <v/>
      </c>
      <c r="U617" s="184"/>
      <c r="V617" s="94" t="e">
        <f>IF(C617="",NA(),MATCH($B617&amp;$C617,'[2]Smelter Look-up'!$J:$J,0))</f>
        <v>#N/A</v>
      </c>
      <c r="X617" s="58">
        <f t="shared" si="51"/>
        <v>0</v>
      </c>
      <c r="AB617" s="95" t="str">
        <f t="shared" si="52"/>
        <v/>
      </c>
    </row>
    <row r="618" spans="1:28" s="58" customFormat="1" ht="20.25">
      <c r="A618" s="232"/>
      <c r="B618" s="224" t="s">
        <v>242</v>
      </c>
      <c r="C618" s="225" t="s">
        <v>242</v>
      </c>
      <c r="D618" s="226"/>
      <c r="E618" s="224" t="s">
        <v>242</v>
      </c>
      <c r="F618" s="224" t="s">
        <v>242</v>
      </c>
      <c r="G618" s="224" t="s">
        <v>242</v>
      </c>
      <c r="H618" s="227" t="s">
        <v>242</v>
      </c>
      <c r="I618" s="228" t="s">
        <v>242</v>
      </c>
      <c r="J618" s="228" t="s">
        <v>242</v>
      </c>
      <c r="K618" s="229"/>
      <c r="L618" s="229"/>
      <c r="M618" s="229"/>
      <c r="N618" s="229"/>
      <c r="O618" s="229"/>
      <c r="P618" s="230"/>
      <c r="Q618" s="231"/>
      <c r="R618" s="224" t="s">
        <v>242</v>
      </c>
      <c r="S618" s="232" t="str">
        <f t="shared" ca="1" si="53"/>
        <v/>
      </c>
      <c r="T618" s="232" t="str">
        <f ca="1">IF(B618="","",IF(ISERROR(MATCH($J618,[2]SorP!$B$1:$B$6230,0)),"",INDIRECT("'SorP'!$A$"&amp;MATCH($J618,[2]SorP!$B$1:$B$6230,0))))</f>
        <v/>
      </c>
      <c r="U618" s="184"/>
      <c r="V618" s="94" t="e">
        <f>IF(C618="",NA(),MATCH($B618&amp;$C618,'[2]Smelter Look-up'!$J:$J,0))</f>
        <v>#N/A</v>
      </c>
      <c r="X618" s="58">
        <f t="shared" si="51"/>
        <v>0</v>
      </c>
      <c r="AB618" s="95" t="str">
        <f t="shared" si="52"/>
        <v/>
      </c>
    </row>
    <row r="619" spans="1:28" s="58" customFormat="1" ht="20.25">
      <c r="A619" s="232"/>
      <c r="B619" s="224" t="s">
        <v>242</v>
      </c>
      <c r="C619" s="225" t="s">
        <v>242</v>
      </c>
      <c r="D619" s="226"/>
      <c r="E619" s="224" t="s">
        <v>242</v>
      </c>
      <c r="F619" s="224" t="s">
        <v>242</v>
      </c>
      <c r="G619" s="224" t="s">
        <v>242</v>
      </c>
      <c r="H619" s="227" t="s">
        <v>242</v>
      </c>
      <c r="I619" s="228" t="s">
        <v>242</v>
      </c>
      <c r="J619" s="228" t="s">
        <v>242</v>
      </c>
      <c r="K619" s="229"/>
      <c r="L619" s="229"/>
      <c r="M619" s="229"/>
      <c r="N619" s="229"/>
      <c r="O619" s="229"/>
      <c r="P619" s="230"/>
      <c r="Q619" s="231"/>
      <c r="R619" s="224" t="s">
        <v>242</v>
      </c>
      <c r="S619" s="232" t="str">
        <f t="shared" ca="1" si="53"/>
        <v/>
      </c>
      <c r="T619" s="232" t="str">
        <f ca="1">IF(B619="","",IF(ISERROR(MATCH($J619,[2]SorP!$B$1:$B$6230,0)),"",INDIRECT("'SorP'!$A$"&amp;MATCH($J619,[2]SorP!$B$1:$B$6230,0))))</f>
        <v/>
      </c>
      <c r="U619" s="184"/>
      <c r="V619" s="94" t="e">
        <f>IF(C619="",NA(),MATCH($B619&amp;$C619,'[2]Smelter Look-up'!$J:$J,0))</f>
        <v>#N/A</v>
      </c>
      <c r="X619" s="58">
        <f t="shared" si="51"/>
        <v>0</v>
      </c>
      <c r="AB619" s="95" t="str">
        <f t="shared" si="52"/>
        <v/>
      </c>
    </row>
    <row r="620" spans="1:28" s="58" customFormat="1" ht="20.25">
      <c r="A620" s="232"/>
      <c r="B620" s="224" t="s">
        <v>242</v>
      </c>
      <c r="C620" s="225" t="s">
        <v>242</v>
      </c>
      <c r="D620" s="226"/>
      <c r="E620" s="224" t="s">
        <v>242</v>
      </c>
      <c r="F620" s="224" t="s">
        <v>242</v>
      </c>
      <c r="G620" s="224" t="s">
        <v>242</v>
      </c>
      <c r="H620" s="227" t="s">
        <v>242</v>
      </c>
      <c r="I620" s="228" t="s">
        <v>242</v>
      </c>
      <c r="J620" s="228" t="s">
        <v>242</v>
      </c>
      <c r="K620" s="229"/>
      <c r="L620" s="229"/>
      <c r="M620" s="229"/>
      <c r="N620" s="229"/>
      <c r="O620" s="229"/>
      <c r="P620" s="230"/>
      <c r="Q620" s="231"/>
      <c r="R620" s="224" t="s">
        <v>242</v>
      </c>
      <c r="S620" s="232" t="str">
        <f t="shared" ca="1" si="53"/>
        <v/>
      </c>
      <c r="T620" s="232" t="str">
        <f ca="1">IF(B620="","",IF(ISERROR(MATCH($J620,[2]SorP!$B$1:$B$6230,0)),"",INDIRECT("'SorP'!$A$"&amp;MATCH($J620,[2]SorP!$B$1:$B$6230,0))))</f>
        <v/>
      </c>
      <c r="U620" s="184"/>
      <c r="V620" s="94" t="e">
        <f>IF(C620="",NA(),MATCH($B620&amp;$C620,'[2]Smelter Look-up'!$J:$J,0))</f>
        <v>#N/A</v>
      </c>
      <c r="X620" s="58">
        <f t="shared" si="51"/>
        <v>0</v>
      </c>
      <c r="AB620" s="95" t="str">
        <f t="shared" si="52"/>
        <v/>
      </c>
    </row>
    <row r="621" spans="1:28" s="58" customFormat="1" ht="20.25">
      <c r="A621" s="232"/>
      <c r="B621" s="224" t="s">
        <v>242</v>
      </c>
      <c r="C621" s="225" t="s">
        <v>242</v>
      </c>
      <c r="D621" s="226"/>
      <c r="E621" s="224" t="s">
        <v>242</v>
      </c>
      <c r="F621" s="224" t="s">
        <v>242</v>
      </c>
      <c r="G621" s="224" t="s">
        <v>242</v>
      </c>
      <c r="H621" s="227" t="s">
        <v>242</v>
      </c>
      <c r="I621" s="228" t="s">
        <v>242</v>
      </c>
      <c r="J621" s="228" t="s">
        <v>242</v>
      </c>
      <c r="K621" s="229"/>
      <c r="L621" s="229"/>
      <c r="M621" s="229"/>
      <c r="N621" s="229"/>
      <c r="O621" s="229"/>
      <c r="P621" s="230"/>
      <c r="Q621" s="231"/>
      <c r="R621" s="224" t="s">
        <v>242</v>
      </c>
      <c r="S621" s="232" t="str">
        <f t="shared" ca="1" si="53"/>
        <v/>
      </c>
      <c r="T621" s="232" t="str">
        <f ca="1">IF(B621="","",IF(ISERROR(MATCH($J621,[2]SorP!$B$1:$B$6230,0)),"",INDIRECT("'SorP'!$A$"&amp;MATCH($J621,[2]SorP!$B$1:$B$6230,0))))</f>
        <v/>
      </c>
      <c r="U621" s="184"/>
      <c r="V621" s="94" t="e">
        <f>IF(C621="",NA(),MATCH($B621&amp;$C621,'[2]Smelter Look-up'!$J:$J,0))</f>
        <v>#N/A</v>
      </c>
      <c r="X621" s="58">
        <f t="shared" si="51"/>
        <v>0</v>
      </c>
      <c r="AB621" s="95" t="str">
        <f t="shared" si="52"/>
        <v/>
      </c>
    </row>
    <row r="622" spans="1:28" s="58" customFormat="1" ht="20.25">
      <c r="A622" s="232"/>
      <c r="B622" s="224" t="s">
        <v>242</v>
      </c>
      <c r="C622" s="225" t="s">
        <v>242</v>
      </c>
      <c r="D622" s="226"/>
      <c r="E622" s="224" t="s">
        <v>242</v>
      </c>
      <c r="F622" s="224" t="s">
        <v>242</v>
      </c>
      <c r="G622" s="224" t="s">
        <v>242</v>
      </c>
      <c r="H622" s="227" t="s">
        <v>242</v>
      </c>
      <c r="I622" s="228" t="s">
        <v>242</v>
      </c>
      <c r="J622" s="228" t="s">
        <v>242</v>
      </c>
      <c r="K622" s="229"/>
      <c r="L622" s="229"/>
      <c r="M622" s="229"/>
      <c r="N622" s="229"/>
      <c r="O622" s="229"/>
      <c r="P622" s="230"/>
      <c r="Q622" s="231"/>
      <c r="R622" s="224" t="s">
        <v>242</v>
      </c>
      <c r="S622" s="232" t="str">
        <f t="shared" ca="1" si="53"/>
        <v/>
      </c>
      <c r="T622" s="232" t="str">
        <f ca="1">IF(B622="","",IF(ISERROR(MATCH($J622,[2]SorP!$B$1:$B$6230,0)),"",INDIRECT("'SorP'!$A$"&amp;MATCH($J622,[2]SorP!$B$1:$B$6230,0))))</f>
        <v/>
      </c>
      <c r="U622" s="184"/>
      <c r="V622" s="94" t="e">
        <f>IF(C622="",NA(),MATCH($B622&amp;$C622,'[2]Smelter Look-up'!$J:$J,0))</f>
        <v>#N/A</v>
      </c>
      <c r="X622" s="58">
        <f t="shared" si="51"/>
        <v>0</v>
      </c>
      <c r="AB622" s="95" t="str">
        <f t="shared" si="52"/>
        <v/>
      </c>
    </row>
    <row r="623" spans="1:28" s="58" customFormat="1" ht="20.25">
      <c r="A623" s="232"/>
      <c r="B623" s="224" t="s">
        <v>242</v>
      </c>
      <c r="C623" s="225" t="s">
        <v>242</v>
      </c>
      <c r="D623" s="226"/>
      <c r="E623" s="224" t="s">
        <v>242</v>
      </c>
      <c r="F623" s="224" t="s">
        <v>242</v>
      </c>
      <c r="G623" s="224" t="s">
        <v>242</v>
      </c>
      <c r="H623" s="227" t="s">
        <v>242</v>
      </c>
      <c r="I623" s="228" t="s">
        <v>242</v>
      </c>
      <c r="J623" s="228" t="s">
        <v>242</v>
      </c>
      <c r="K623" s="229"/>
      <c r="L623" s="229"/>
      <c r="M623" s="229"/>
      <c r="N623" s="229"/>
      <c r="O623" s="229"/>
      <c r="P623" s="230"/>
      <c r="Q623" s="231"/>
      <c r="R623" s="224" t="s">
        <v>242</v>
      </c>
      <c r="S623" s="232" t="str">
        <f t="shared" ca="1" si="53"/>
        <v/>
      </c>
      <c r="T623" s="232" t="str">
        <f ca="1">IF(B623="","",IF(ISERROR(MATCH($J623,[2]SorP!$B$1:$B$6230,0)),"",INDIRECT("'SorP'!$A$"&amp;MATCH($J623,[2]SorP!$B$1:$B$6230,0))))</f>
        <v/>
      </c>
      <c r="U623" s="184"/>
      <c r="V623" s="94" t="e">
        <f>IF(C623="",NA(),MATCH($B623&amp;$C623,'[2]Smelter Look-up'!$J:$J,0))</f>
        <v>#N/A</v>
      </c>
      <c r="X623" s="58">
        <f t="shared" si="51"/>
        <v>0</v>
      </c>
      <c r="AB623" s="95" t="str">
        <f t="shared" si="52"/>
        <v/>
      </c>
    </row>
    <row r="624" spans="1:28" s="58" customFormat="1" ht="20.25">
      <c r="A624" s="232"/>
      <c r="B624" s="224" t="s">
        <v>242</v>
      </c>
      <c r="C624" s="225" t="s">
        <v>242</v>
      </c>
      <c r="D624" s="226"/>
      <c r="E624" s="224" t="s">
        <v>242</v>
      </c>
      <c r="F624" s="224" t="s">
        <v>242</v>
      </c>
      <c r="G624" s="224" t="s">
        <v>242</v>
      </c>
      <c r="H624" s="227" t="s">
        <v>242</v>
      </c>
      <c r="I624" s="228" t="s">
        <v>242</v>
      </c>
      <c r="J624" s="228" t="s">
        <v>242</v>
      </c>
      <c r="K624" s="229"/>
      <c r="L624" s="229"/>
      <c r="M624" s="229"/>
      <c r="N624" s="229"/>
      <c r="O624" s="229"/>
      <c r="P624" s="230"/>
      <c r="Q624" s="231"/>
      <c r="R624" s="224" t="s">
        <v>242</v>
      </c>
      <c r="S624" s="232" t="str">
        <f t="shared" ca="1" si="53"/>
        <v/>
      </c>
      <c r="T624" s="232" t="str">
        <f ca="1">IF(B624="","",IF(ISERROR(MATCH($J624,[2]SorP!$B$1:$B$6230,0)),"",INDIRECT("'SorP'!$A$"&amp;MATCH($J624,[2]SorP!$B$1:$B$6230,0))))</f>
        <v/>
      </c>
      <c r="U624" s="184"/>
      <c r="V624" s="94" t="e">
        <f>IF(C624="",NA(),MATCH($B624&amp;$C624,'[2]Smelter Look-up'!$J:$J,0))</f>
        <v>#N/A</v>
      </c>
      <c r="X624" s="58">
        <f t="shared" si="51"/>
        <v>0</v>
      </c>
      <c r="AB624" s="95" t="str">
        <f t="shared" si="52"/>
        <v/>
      </c>
    </row>
    <row r="625" spans="1:28" s="58" customFormat="1" ht="20.25">
      <c r="A625" s="232"/>
      <c r="B625" s="224" t="s">
        <v>242</v>
      </c>
      <c r="C625" s="225" t="s">
        <v>242</v>
      </c>
      <c r="D625" s="226"/>
      <c r="E625" s="224" t="s">
        <v>242</v>
      </c>
      <c r="F625" s="224" t="s">
        <v>242</v>
      </c>
      <c r="G625" s="224" t="s">
        <v>242</v>
      </c>
      <c r="H625" s="227" t="s">
        <v>242</v>
      </c>
      <c r="I625" s="228" t="s">
        <v>242</v>
      </c>
      <c r="J625" s="228" t="s">
        <v>242</v>
      </c>
      <c r="K625" s="229"/>
      <c r="L625" s="229"/>
      <c r="M625" s="229"/>
      <c r="N625" s="229"/>
      <c r="O625" s="229"/>
      <c r="P625" s="230"/>
      <c r="Q625" s="231"/>
      <c r="R625" s="224" t="s">
        <v>242</v>
      </c>
      <c r="S625" s="232" t="str">
        <f t="shared" ca="1" si="53"/>
        <v/>
      </c>
      <c r="T625" s="232" t="str">
        <f ca="1">IF(B625="","",IF(ISERROR(MATCH($J625,[2]SorP!$B$1:$B$6230,0)),"",INDIRECT("'SorP'!$A$"&amp;MATCH($J625,[2]SorP!$B$1:$B$6230,0))))</f>
        <v/>
      </c>
      <c r="U625" s="184"/>
      <c r="V625" s="94" t="e">
        <f>IF(C625="",NA(),MATCH($B625&amp;$C625,'[2]Smelter Look-up'!$J:$J,0))</f>
        <v>#N/A</v>
      </c>
      <c r="X625" s="58">
        <f t="shared" si="51"/>
        <v>0</v>
      </c>
      <c r="AB625" s="95" t="str">
        <f t="shared" si="52"/>
        <v/>
      </c>
    </row>
    <row r="626" spans="1:28" s="58" customFormat="1" ht="20.25">
      <c r="A626" s="232"/>
      <c r="B626" s="224" t="s">
        <v>242</v>
      </c>
      <c r="C626" s="225" t="s">
        <v>242</v>
      </c>
      <c r="D626" s="226"/>
      <c r="E626" s="224" t="s">
        <v>242</v>
      </c>
      <c r="F626" s="224" t="s">
        <v>242</v>
      </c>
      <c r="G626" s="224" t="s">
        <v>242</v>
      </c>
      <c r="H626" s="227" t="s">
        <v>242</v>
      </c>
      <c r="I626" s="228" t="s">
        <v>242</v>
      </c>
      <c r="J626" s="228" t="s">
        <v>242</v>
      </c>
      <c r="K626" s="229"/>
      <c r="L626" s="229"/>
      <c r="M626" s="229"/>
      <c r="N626" s="229"/>
      <c r="O626" s="229"/>
      <c r="P626" s="230"/>
      <c r="Q626" s="231"/>
      <c r="R626" s="224" t="s">
        <v>242</v>
      </c>
      <c r="S626" s="232" t="str">
        <f t="shared" ca="1" si="53"/>
        <v/>
      </c>
      <c r="T626" s="232" t="str">
        <f ca="1">IF(B626="","",IF(ISERROR(MATCH($J626,[2]SorP!$B$1:$B$6230,0)),"",INDIRECT("'SorP'!$A$"&amp;MATCH($J626,[2]SorP!$B$1:$B$6230,0))))</f>
        <v/>
      </c>
      <c r="U626" s="184"/>
      <c r="V626" s="94" t="e">
        <f>IF(C626="",NA(),MATCH($B626&amp;$C626,'[2]Smelter Look-up'!$J:$J,0))</f>
        <v>#N/A</v>
      </c>
      <c r="X626" s="58">
        <f t="shared" si="51"/>
        <v>0</v>
      </c>
      <c r="AB626" s="95" t="str">
        <f t="shared" si="52"/>
        <v/>
      </c>
    </row>
    <row r="627" spans="1:28" s="58" customFormat="1" ht="20.25">
      <c r="A627" s="232"/>
      <c r="B627" s="224" t="s">
        <v>242</v>
      </c>
      <c r="C627" s="225" t="s">
        <v>242</v>
      </c>
      <c r="D627" s="226"/>
      <c r="E627" s="224" t="s">
        <v>242</v>
      </c>
      <c r="F627" s="224" t="s">
        <v>242</v>
      </c>
      <c r="G627" s="224" t="s">
        <v>242</v>
      </c>
      <c r="H627" s="227" t="s">
        <v>242</v>
      </c>
      <c r="I627" s="228" t="s">
        <v>242</v>
      </c>
      <c r="J627" s="228" t="s">
        <v>242</v>
      </c>
      <c r="K627" s="229"/>
      <c r="L627" s="229"/>
      <c r="M627" s="229"/>
      <c r="N627" s="229"/>
      <c r="O627" s="229"/>
      <c r="P627" s="230"/>
      <c r="Q627" s="231"/>
      <c r="R627" s="224" t="s">
        <v>242</v>
      </c>
      <c r="S627" s="232" t="str">
        <f t="shared" ca="1" si="53"/>
        <v/>
      </c>
      <c r="T627" s="232" t="str">
        <f ca="1">IF(B627="","",IF(ISERROR(MATCH($J627,[2]SorP!$B$1:$B$6230,0)),"",INDIRECT("'SorP'!$A$"&amp;MATCH($J627,[2]SorP!$B$1:$B$6230,0))))</f>
        <v/>
      </c>
      <c r="U627" s="184"/>
      <c r="V627" s="94" t="e">
        <f>IF(C627="",NA(),MATCH($B627&amp;$C627,'[2]Smelter Look-up'!$J:$J,0))</f>
        <v>#N/A</v>
      </c>
      <c r="X627" s="58">
        <f t="shared" si="51"/>
        <v>0</v>
      </c>
      <c r="AB627" s="95" t="str">
        <f t="shared" si="52"/>
        <v/>
      </c>
    </row>
    <row r="628" spans="1:28" s="58" customFormat="1" ht="20.25">
      <c r="A628" s="232"/>
      <c r="B628" s="224" t="s">
        <v>242</v>
      </c>
      <c r="C628" s="225" t="s">
        <v>242</v>
      </c>
      <c r="D628" s="226"/>
      <c r="E628" s="224" t="s">
        <v>242</v>
      </c>
      <c r="F628" s="224" t="s">
        <v>242</v>
      </c>
      <c r="G628" s="224" t="s">
        <v>242</v>
      </c>
      <c r="H628" s="227" t="s">
        <v>242</v>
      </c>
      <c r="I628" s="228" t="s">
        <v>242</v>
      </c>
      <c r="J628" s="228" t="s">
        <v>242</v>
      </c>
      <c r="K628" s="229"/>
      <c r="L628" s="229"/>
      <c r="M628" s="229"/>
      <c r="N628" s="229"/>
      <c r="O628" s="229"/>
      <c r="P628" s="230"/>
      <c r="Q628" s="231"/>
      <c r="R628" s="224" t="s">
        <v>242</v>
      </c>
      <c r="S628" s="232" t="str">
        <f t="shared" ca="1" si="53"/>
        <v/>
      </c>
      <c r="T628" s="232" t="str">
        <f ca="1">IF(B628="","",IF(ISERROR(MATCH($J628,[2]SorP!$B$1:$B$6230,0)),"",INDIRECT("'SorP'!$A$"&amp;MATCH($J628,[2]SorP!$B$1:$B$6230,0))))</f>
        <v/>
      </c>
      <c r="U628" s="184"/>
      <c r="V628" s="94" t="e">
        <f>IF(C628="",NA(),MATCH($B628&amp;$C628,'[2]Smelter Look-up'!$J:$J,0))</f>
        <v>#N/A</v>
      </c>
      <c r="X628" s="58">
        <f t="shared" si="51"/>
        <v>0</v>
      </c>
      <c r="AB628" s="95" t="str">
        <f t="shared" si="52"/>
        <v/>
      </c>
    </row>
    <row r="629" spans="1:28" s="58" customFormat="1" ht="20.25">
      <c r="A629" s="232"/>
      <c r="B629" s="224" t="s">
        <v>242</v>
      </c>
      <c r="C629" s="225" t="s">
        <v>242</v>
      </c>
      <c r="D629" s="226"/>
      <c r="E629" s="224" t="s">
        <v>242</v>
      </c>
      <c r="F629" s="224" t="s">
        <v>242</v>
      </c>
      <c r="G629" s="224" t="s">
        <v>242</v>
      </c>
      <c r="H629" s="227" t="s">
        <v>242</v>
      </c>
      <c r="I629" s="228" t="s">
        <v>242</v>
      </c>
      <c r="J629" s="228" t="s">
        <v>242</v>
      </c>
      <c r="K629" s="229"/>
      <c r="L629" s="229"/>
      <c r="M629" s="229"/>
      <c r="N629" s="229"/>
      <c r="O629" s="229"/>
      <c r="P629" s="230"/>
      <c r="Q629" s="231"/>
      <c r="R629" s="224" t="s">
        <v>242</v>
      </c>
      <c r="S629" s="232" t="str">
        <f t="shared" ca="1" si="53"/>
        <v/>
      </c>
      <c r="T629" s="232" t="str">
        <f ca="1">IF(B629="","",IF(ISERROR(MATCH($J629,[2]SorP!$B$1:$B$6230,0)),"",INDIRECT("'SorP'!$A$"&amp;MATCH($J629,[2]SorP!$B$1:$B$6230,0))))</f>
        <v/>
      </c>
      <c r="U629" s="184"/>
      <c r="V629" s="94" t="e">
        <f>IF(C629="",NA(),MATCH($B629&amp;$C629,'[2]Smelter Look-up'!$J:$J,0))</f>
        <v>#N/A</v>
      </c>
      <c r="X629" s="58">
        <f t="shared" si="51"/>
        <v>0</v>
      </c>
      <c r="AB629" s="95" t="str">
        <f t="shared" si="52"/>
        <v/>
      </c>
    </row>
    <row r="630" spans="1:28" s="58" customFormat="1" ht="20.25">
      <c r="A630" s="232"/>
      <c r="B630" s="224" t="s">
        <v>242</v>
      </c>
      <c r="C630" s="225" t="s">
        <v>242</v>
      </c>
      <c r="D630" s="226"/>
      <c r="E630" s="224" t="s">
        <v>242</v>
      </c>
      <c r="F630" s="224" t="s">
        <v>242</v>
      </c>
      <c r="G630" s="224" t="s">
        <v>242</v>
      </c>
      <c r="H630" s="227" t="s">
        <v>242</v>
      </c>
      <c r="I630" s="228" t="s">
        <v>242</v>
      </c>
      <c r="J630" s="228" t="s">
        <v>242</v>
      </c>
      <c r="K630" s="229"/>
      <c r="L630" s="229"/>
      <c r="M630" s="229"/>
      <c r="N630" s="229"/>
      <c r="O630" s="229"/>
      <c r="P630" s="230"/>
      <c r="Q630" s="231"/>
      <c r="R630" s="224" t="s">
        <v>242</v>
      </c>
      <c r="S630" s="232" t="str">
        <f t="shared" ca="1" si="53"/>
        <v/>
      </c>
      <c r="T630" s="232" t="str">
        <f ca="1">IF(B630="","",IF(ISERROR(MATCH($J630,[2]SorP!$B$1:$B$6230,0)),"",INDIRECT("'SorP'!$A$"&amp;MATCH($J630,[2]SorP!$B$1:$B$6230,0))))</f>
        <v/>
      </c>
      <c r="U630" s="184"/>
      <c r="V630" s="94" t="e">
        <f>IF(C630="",NA(),MATCH($B630&amp;$C630,'[2]Smelter Look-up'!$J:$J,0))</f>
        <v>#N/A</v>
      </c>
      <c r="X630" s="58">
        <f t="shared" si="51"/>
        <v>0</v>
      </c>
      <c r="AB630" s="95" t="str">
        <f t="shared" si="52"/>
        <v/>
      </c>
    </row>
    <row r="631" spans="1:28" s="58" customFormat="1" ht="20.25">
      <c r="A631" s="232"/>
      <c r="B631" s="224" t="s">
        <v>242</v>
      </c>
      <c r="C631" s="225" t="s">
        <v>242</v>
      </c>
      <c r="D631" s="226"/>
      <c r="E631" s="224" t="s">
        <v>242</v>
      </c>
      <c r="F631" s="224" t="s">
        <v>242</v>
      </c>
      <c r="G631" s="224" t="s">
        <v>242</v>
      </c>
      <c r="H631" s="227" t="s">
        <v>242</v>
      </c>
      <c r="I631" s="228" t="s">
        <v>242</v>
      </c>
      <c r="J631" s="228" t="s">
        <v>242</v>
      </c>
      <c r="K631" s="229"/>
      <c r="L631" s="229"/>
      <c r="M631" s="229"/>
      <c r="N631" s="229"/>
      <c r="O631" s="229"/>
      <c r="P631" s="230"/>
      <c r="Q631" s="231"/>
      <c r="R631" s="224" t="s">
        <v>242</v>
      </c>
      <c r="S631" s="232" t="str">
        <f t="shared" ca="1" si="53"/>
        <v/>
      </c>
      <c r="T631" s="232" t="str">
        <f ca="1">IF(B631="","",IF(ISERROR(MATCH($J631,[2]SorP!$B$1:$B$6230,0)),"",INDIRECT("'SorP'!$A$"&amp;MATCH($J631,[2]SorP!$B$1:$B$6230,0))))</f>
        <v/>
      </c>
      <c r="U631" s="184"/>
      <c r="V631" s="94" t="e">
        <f>IF(C631="",NA(),MATCH($B631&amp;$C631,'[2]Smelter Look-up'!$J:$J,0))</f>
        <v>#N/A</v>
      </c>
      <c r="X631" s="58">
        <f t="shared" si="51"/>
        <v>0</v>
      </c>
      <c r="AB631" s="95" t="str">
        <f t="shared" si="52"/>
        <v/>
      </c>
    </row>
    <row r="632" spans="1:28" s="58" customFormat="1" ht="20.25">
      <c r="A632" s="232"/>
      <c r="B632" s="224" t="s">
        <v>242</v>
      </c>
      <c r="C632" s="225" t="s">
        <v>242</v>
      </c>
      <c r="D632" s="226"/>
      <c r="E632" s="224" t="s">
        <v>242</v>
      </c>
      <c r="F632" s="224" t="s">
        <v>242</v>
      </c>
      <c r="G632" s="224" t="s">
        <v>242</v>
      </c>
      <c r="H632" s="227" t="s">
        <v>242</v>
      </c>
      <c r="I632" s="228" t="s">
        <v>242</v>
      </c>
      <c r="J632" s="228" t="s">
        <v>242</v>
      </c>
      <c r="K632" s="229"/>
      <c r="L632" s="229"/>
      <c r="M632" s="229"/>
      <c r="N632" s="229"/>
      <c r="O632" s="229"/>
      <c r="P632" s="230"/>
      <c r="Q632" s="231"/>
      <c r="R632" s="224" t="s">
        <v>242</v>
      </c>
      <c r="S632" s="232" t="str">
        <f t="shared" ca="1" si="53"/>
        <v/>
      </c>
      <c r="T632" s="232" t="str">
        <f ca="1">IF(B632="","",IF(ISERROR(MATCH($J632,[2]SorP!$B$1:$B$6230,0)),"",INDIRECT("'SorP'!$A$"&amp;MATCH($J632,[2]SorP!$B$1:$B$6230,0))))</f>
        <v/>
      </c>
      <c r="U632" s="184"/>
      <c r="V632" s="94" t="e">
        <f>IF(C632="",NA(),MATCH($B632&amp;$C632,'[2]Smelter Look-up'!$J:$J,0))</f>
        <v>#N/A</v>
      </c>
      <c r="X632" s="58">
        <f t="shared" si="51"/>
        <v>0</v>
      </c>
      <c r="AB632" s="95" t="str">
        <f t="shared" si="52"/>
        <v/>
      </c>
    </row>
    <row r="633" spans="1:28" s="58" customFormat="1" ht="20.25">
      <c r="A633" s="232"/>
      <c r="B633" s="224" t="s">
        <v>242</v>
      </c>
      <c r="C633" s="225" t="s">
        <v>242</v>
      </c>
      <c r="D633" s="226"/>
      <c r="E633" s="224" t="s">
        <v>242</v>
      </c>
      <c r="F633" s="224" t="s">
        <v>242</v>
      </c>
      <c r="G633" s="224" t="s">
        <v>242</v>
      </c>
      <c r="H633" s="227" t="s">
        <v>242</v>
      </c>
      <c r="I633" s="228" t="s">
        <v>242</v>
      </c>
      <c r="J633" s="228" t="s">
        <v>242</v>
      </c>
      <c r="K633" s="229"/>
      <c r="L633" s="229"/>
      <c r="M633" s="229"/>
      <c r="N633" s="229"/>
      <c r="O633" s="229"/>
      <c r="P633" s="230"/>
      <c r="Q633" s="231"/>
      <c r="R633" s="224" t="s">
        <v>242</v>
      </c>
      <c r="S633" s="232" t="str">
        <f t="shared" ca="1" si="53"/>
        <v/>
      </c>
      <c r="T633" s="232" t="str">
        <f ca="1">IF(B633="","",IF(ISERROR(MATCH($J633,[2]SorP!$B$1:$B$6230,0)),"",INDIRECT("'SorP'!$A$"&amp;MATCH($J633,[2]SorP!$B$1:$B$6230,0))))</f>
        <v/>
      </c>
      <c r="U633" s="184"/>
      <c r="V633" s="94" t="e">
        <f>IF(C633="",NA(),MATCH($B633&amp;$C633,'[2]Smelter Look-up'!$J:$J,0))</f>
        <v>#N/A</v>
      </c>
      <c r="X633" s="58">
        <f t="shared" si="51"/>
        <v>0</v>
      </c>
      <c r="AB633" s="95" t="str">
        <f t="shared" si="52"/>
        <v/>
      </c>
    </row>
    <row r="634" spans="1:28" s="58" customFormat="1" ht="20.25">
      <c r="A634" s="232"/>
      <c r="B634" s="224" t="s">
        <v>242</v>
      </c>
      <c r="C634" s="225" t="s">
        <v>242</v>
      </c>
      <c r="D634" s="226"/>
      <c r="E634" s="224" t="s">
        <v>242</v>
      </c>
      <c r="F634" s="224" t="s">
        <v>242</v>
      </c>
      <c r="G634" s="224" t="s">
        <v>242</v>
      </c>
      <c r="H634" s="227" t="s">
        <v>242</v>
      </c>
      <c r="I634" s="228" t="s">
        <v>242</v>
      </c>
      <c r="J634" s="228" t="s">
        <v>242</v>
      </c>
      <c r="K634" s="229"/>
      <c r="L634" s="229"/>
      <c r="M634" s="229"/>
      <c r="N634" s="229"/>
      <c r="O634" s="229"/>
      <c r="P634" s="230"/>
      <c r="Q634" s="231"/>
      <c r="R634" s="224" t="s">
        <v>242</v>
      </c>
      <c r="S634" s="232" t="str">
        <f t="shared" ca="1" si="53"/>
        <v/>
      </c>
      <c r="T634" s="232" t="str">
        <f ca="1">IF(B634="","",IF(ISERROR(MATCH($J634,[2]SorP!$B$1:$B$6230,0)),"",INDIRECT("'SorP'!$A$"&amp;MATCH($J634,[2]SorP!$B$1:$B$6230,0))))</f>
        <v/>
      </c>
      <c r="U634" s="184"/>
      <c r="V634" s="94" t="e">
        <f>IF(C634="",NA(),MATCH($B634&amp;$C634,'[2]Smelter Look-up'!$J:$J,0))</f>
        <v>#N/A</v>
      </c>
      <c r="X634" s="58">
        <f t="shared" si="51"/>
        <v>0</v>
      </c>
      <c r="AB634" s="95" t="str">
        <f t="shared" si="52"/>
        <v/>
      </c>
    </row>
    <row r="635" spans="1:28" s="58" customFormat="1" ht="20.25">
      <c r="A635" s="232"/>
      <c r="B635" s="224" t="s">
        <v>242</v>
      </c>
      <c r="C635" s="225" t="s">
        <v>242</v>
      </c>
      <c r="D635" s="226"/>
      <c r="E635" s="224" t="s">
        <v>242</v>
      </c>
      <c r="F635" s="224" t="s">
        <v>242</v>
      </c>
      <c r="G635" s="224" t="s">
        <v>242</v>
      </c>
      <c r="H635" s="227" t="s">
        <v>242</v>
      </c>
      <c r="I635" s="228" t="s">
        <v>242</v>
      </c>
      <c r="J635" s="228" t="s">
        <v>242</v>
      </c>
      <c r="K635" s="229"/>
      <c r="L635" s="229"/>
      <c r="M635" s="229"/>
      <c r="N635" s="229"/>
      <c r="O635" s="229"/>
      <c r="P635" s="230"/>
      <c r="Q635" s="231"/>
      <c r="R635" s="224" t="s">
        <v>242</v>
      </c>
      <c r="S635" s="232" t="str">
        <f t="shared" ref="S635" ca="1" si="54">IF(B635="","",IF(ISERROR(MATCH($E635,CL,0)),"Unknown",INDIRECT("'C'!$A$"&amp;MATCH($E635,CL,0)+1)))</f>
        <v/>
      </c>
      <c r="T635" s="232" t="str">
        <f ca="1">IF(B635="","",IF(ISERROR(MATCH($J635,[2]SorP!$B$1:$B$6230,0)),"",INDIRECT("'SorP'!$A$"&amp;MATCH($J635,[2]SorP!$B$1:$B$6230,0))))</f>
        <v/>
      </c>
      <c r="U635" s="184"/>
      <c r="V635" s="94" t="e">
        <f>IF(C635="",NA(),MATCH($B635&amp;$C635,'[2]Smelter Look-up'!$J:$J,0))</f>
        <v>#N/A</v>
      </c>
      <c r="X635" s="58">
        <f t="shared" si="51"/>
        <v>0</v>
      </c>
      <c r="AB635" s="95" t="str">
        <f t="shared" si="52"/>
        <v/>
      </c>
    </row>
    <row r="636" spans="1:28" s="58" customFormat="1" ht="20.25">
      <c r="A636" s="232"/>
      <c r="B636" s="224" t="s">
        <v>242</v>
      </c>
      <c r="C636" s="225" t="s">
        <v>242</v>
      </c>
      <c r="D636" s="226"/>
      <c r="E636" s="224" t="s">
        <v>242</v>
      </c>
      <c r="F636" s="224" t="s">
        <v>242</v>
      </c>
      <c r="G636" s="224" t="s">
        <v>242</v>
      </c>
      <c r="H636" s="227" t="s">
        <v>242</v>
      </c>
      <c r="I636" s="228" t="s">
        <v>242</v>
      </c>
      <c r="J636" s="228" t="s">
        <v>242</v>
      </c>
      <c r="K636" s="229"/>
      <c r="L636" s="229"/>
      <c r="M636" s="229"/>
      <c r="N636" s="229"/>
      <c r="O636" s="229"/>
      <c r="P636" s="230"/>
      <c r="Q636" s="231"/>
      <c r="R636" s="224" t="s">
        <v>242</v>
      </c>
      <c r="S636" s="232" t="str">
        <f t="shared" ref="S636:S667" ca="1" si="55">IF(B636="","",IF(ISERROR(MATCH($E636,CL,0)),"Unknown",INDIRECT("'C'!$A$"&amp;MATCH($E636,CL,0)+1)))</f>
        <v/>
      </c>
      <c r="T636" s="232" t="str">
        <f ca="1">IF(B636="","",IF(ISERROR(MATCH($J636,[2]SorP!$B$1:$B$6230,0)),"",INDIRECT("'SorP'!$A$"&amp;MATCH($J636,[2]SorP!$B$1:$B$6230,0))))</f>
        <v/>
      </c>
      <c r="U636" s="184"/>
      <c r="V636" s="94" t="e">
        <f>IF(C636="",NA(),MATCH($B636&amp;$C636,'[2]Smelter Look-up'!$J:$J,0))</f>
        <v>#N/A</v>
      </c>
      <c r="X636" s="58">
        <f t="shared" si="51"/>
        <v>0</v>
      </c>
      <c r="AB636" s="95" t="str">
        <f t="shared" si="52"/>
        <v/>
      </c>
    </row>
    <row r="637" spans="1:28" s="58" customFormat="1" ht="20.25">
      <c r="A637" s="232"/>
      <c r="B637" s="224" t="s">
        <v>242</v>
      </c>
      <c r="C637" s="225" t="s">
        <v>242</v>
      </c>
      <c r="D637" s="226"/>
      <c r="E637" s="224" t="s">
        <v>242</v>
      </c>
      <c r="F637" s="224" t="s">
        <v>242</v>
      </c>
      <c r="G637" s="224" t="s">
        <v>242</v>
      </c>
      <c r="H637" s="227" t="s">
        <v>242</v>
      </c>
      <c r="I637" s="228" t="s">
        <v>242</v>
      </c>
      <c r="J637" s="228" t="s">
        <v>242</v>
      </c>
      <c r="K637" s="229"/>
      <c r="L637" s="229"/>
      <c r="M637" s="229"/>
      <c r="N637" s="229"/>
      <c r="O637" s="229"/>
      <c r="P637" s="230"/>
      <c r="Q637" s="231"/>
      <c r="R637" s="224" t="s">
        <v>242</v>
      </c>
      <c r="S637" s="232" t="str">
        <f t="shared" ca="1" si="55"/>
        <v/>
      </c>
      <c r="T637" s="232" t="str">
        <f ca="1">IF(B637="","",IF(ISERROR(MATCH($J637,[2]SorP!$B$1:$B$6230,0)),"",INDIRECT("'SorP'!$A$"&amp;MATCH($J637,[2]SorP!$B$1:$B$6230,0))))</f>
        <v/>
      </c>
      <c r="U637" s="184"/>
      <c r="V637" s="94" t="e">
        <f>IF(C637="",NA(),MATCH($B637&amp;$C637,'[2]Smelter Look-up'!$J:$J,0))</f>
        <v>#N/A</v>
      </c>
      <c r="X637" s="58">
        <f t="shared" si="51"/>
        <v>0</v>
      </c>
      <c r="AB637" s="95" t="str">
        <f t="shared" si="52"/>
        <v/>
      </c>
    </row>
    <row r="638" spans="1:28" s="58" customFormat="1" ht="20.25">
      <c r="A638" s="232"/>
      <c r="B638" s="224" t="s">
        <v>242</v>
      </c>
      <c r="C638" s="225" t="s">
        <v>242</v>
      </c>
      <c r="D638" s="226"/>
      <c r="E638" s="224" t="s">
        <v>242</v>
      </c>
      <c r="F638" s="224" t="s">
        <v>242</v>
      </c>
      <c r="G638" s="224" t="s">
        <v>242</v>
      </c>
      <c r="H638" s="227" t="s">
        <v>242</v>
      </c>
      <c r="I638" s="228" t="s">
        <v>242</v>
      </c>
      <c r="J638" s="228" t="s">
        <v>242</v>
      </c>
      <c r="K638" s="229"/>
      <c r="L638" s="229"/>
      <c r="M638" s="229"/>
      <c r="N638" s="229"/>
      <c r="O638" s="229"/>
      <c r="P638" s="230"/>
      <c r="Q638" s="231"/>
      <c r="R638" s="224" t="s">
        <v>242</v>
      </c>
      <c r="S638" s="232" t="str">
        <f t="shared" ca="1" si="55"/>
        <v/>
      </c>
      <c r="T638" s="232" t="str">
        <f ca="1">IF(B638="","",IF(ISERROR(MATCH($J638,[2]SorP!$B$1:$B$6230,0)),"",INDIRECT("'SorP'!$A$"&amp;MATCH($J638,[2]SorP!$B$1:$B$6230,0))))</f>
        <v/>
      </c>
      <c r="U638" s="184"/>
      <c r="V638" s="94" t="e">
        <f>IF(C638="",NA(),MATCH($B638&amp;$C638,'[2]Smelter Look-up'!$J:$J,0))</f>
        <v>#N/A</v>
      </c>
      <c r="X638" s="58">
        <f t="shared" si="51"/>
        <v>0</v>
      </c>
      <c r="AB638" s="95" t="str">
        <f t="shared" si="52"/>
        <v/>
      </c>
    </row>
    <row r="639" spans="1:28" s="58" customFormat="1" ht="20.25">
      <c r="A639" s="232"/>
      <c r="B639" s="224" t="s">
        <v>242</v>
      </c>
      <c r="C639" s="225" t="s">
        <v>242</v>
      </c>
      <c r="D639" s="226"/>
      <c r="E639" s="224" t="s">
        <v>242</v>
      </c>
      <c r="F639" s="224" t="s">
        <v>242</v>
      </c>
      <c r="G639" s="224" t="s">
        <v>242</v>
      </c>
      <c r="H639" s="227" t="s">
        <v>242</v>
      </c>
      <c r="I639" s="228" t="s">
        <v>242</v>
      </c>
      <c r="J639" s="228" t="s">
        <v>242</v>
      </c>
      <c r="K639" s="229"/>
      <c r="L639" s="229"/>
      <c r="M639" s="229"/>
      <c r="N639" s="229"/>
      <c r="O639" s="229"/>
      <c r="P639" s="230"/>
      <c r="Q639" s="231"/>
      <c r="R639" s="224" t="s">
        <v>242</v>
      </c>
      <c r="S639" s="232" t="str">
        <f t="shared" ca="1" si="55"/>
        <v/>
      </c>
      <c r="T639" s="232" t="str">
        <f ca="1">IF(B639="","",IF(ISERROR(MATCH($J639,[2]SorP!$B$1:$B$6230,0)),"",INDIRECT("'SorP'!$A$"&amp;MATCH($J639,[2]SorP!$B$1:$B$6230,0))))</f>
        <v/>
      </c>
      <c r="U639" s="184"/>
      <c r="V639" s="94" t="e">
        <f>IF(C639="",NA(),MATCH($B639&amp;$C639,'[2]Smelter Look-up'!$J:$J,0))</f>
        <v>#N/A</v>
      </c>
      <c r="X639" s="58">
        <f t="shared" si="51"/>
        <v>0</v>
      </c>
      <c r="AB639" s="95" t="str">
        <f t="shared" si="52"/>
        <v/>
      </c>
    </row>
    <row r="640" spans="1:28" s="58" customFormat="1" ht="20.25">
      <c r="A640" s="232"/>
      <c r="B640" s="224" t="s">
        <v>242</v>
      </c>
      <c r="C640" s="225" t="s">
        <v>242</v>
      </c>
      <c r="D640" s="226"/>
      <c r="E640" s="224" t="s">
        <v>242</v>
      </c>
      <c r="F640" s="224" t="s">
        <v>242</v>
      </c>
      <c r="G640" s="224" t="s">
        <v>242</v>
      </c>
      <c r="H640" s="227" t="s">
        <v>242</v>
      </c>
      <c r="I640" s="228" t="s">
        <v>242</v>
      </c>
      <c r="J640" s="228" t="s">
        <v>242</v>
      </c>
      <c r="K640" s="229"/>
      <c r="L640" s="229"/>
      <c r="M640" s="229"/>
      <c r="N640" s="229"/>
      <c r="O640" s="229"/>
      <c r="P640" s="230"/>
      <c r="Q640" s="231"/>
      <c r="R640" s="224" t="s">
        <v>242</v>
      </c>
      <c r="S640" s="232" t="str">
        <f t="shared" ca="1" si="55"/>
        <v/>
      </c>
      <c r="T640" s="232" t="str">
        <f ca="1">IF(B640="","",IF(ISERROR(MATCH($J640,[2]SorP!$B$1:$B$6230,0)),"",INDIRECT("'SorP'!$A$"&amp;MATCH($J640,[2]SorP!$B$1:$B$6230,0))))</f>
        <v/>
      </c>
      <c r="U640" s="184"/>
      <c r="V640" s="94" t="e">
        <f>IF(C640="",NA(),MATCH($B640&amp;$C640,'[2]Smelter Look-up'!$J:$J,0))</f>
        <v>#N/A</v>
      </c>
      <c r="X640" s="58">
        <f t="shared" si="51"/>
        <v>0</v>
      </c>
      <c r="AB640" s="95" t="str">
        <f t="shared" si="52"/>
        <v/>
      </c>
    </row>
    <row r="641" spans="1:28" s="58" customFormat="1" ht="20.25">
      <c r="A641" s="232"/>
      <c r="B641" s="224" t="s">
        <v>242</v>
      </c>
      <c r="C641" s="225" t="s">
        <v>242</v>
      </c>
      <c r="D641" s="226"/>
      <c r="E641" s="224" t="s">
        <v>242</v>
      </c>
      <c r="F641" s="224" t="s">
        <v>242</v>
      </c>
      <c r="G641" s="224" t="s">
        <v>242</v>
      </c>
      <c r="H641" s="227" t="s">
        <v>242</v>
      </c>
      <c r="I641" s="228" t="s">
        <v>242</v>
      </c>
      <c r="J641" s="228" t="s">
        <v>242</v>
      </c>
      <c r="K641" s="229"/>
      <c r="L641" s="229"/>
      <c r="M641" s="229"/>
      <c r="N641" s="229"/>
      <c r="O641" s="229"/>
      <c r="P641" s="230"/>
      <c r="Q641" s="231"/>
      <c r="R641" s="224" t="s">
        <v>242</v>
      </c>
      <c r="S641" s="232" t="str">
        <f t="shared" ca="1" si="55"/>
        <v/>
      </c>
      <c r="T641" s="232" t="str">
        <f ca="1">IF(B641="","",IF(ISERROR(MATCH($J641,[2]SorP!$B$1:$B$6230,0)),"",INDIRECT("'SorP'!$A$"&amp;MATCH($J641,[2]SorP!$B$1:$B$6230,0))))</f>
        <v/>
      </c>
      <c r="U641" s="184"/>
      <c r="V641" s="94" t="e">
        <f>IF(C641="",NA(),MATCH($B641&amp;$C641,'[2]Smelter Look-up'!$J:$J,0))</f>
        <v>#N/A</v>
      </c>
      <c r="X641" s="58">
        <f t="shared" si="51"/>
        <v>0</v>
      </c>
      <c r="AB641" s="95" t="str">
        <f t="shared" si="52"/>
        <v/>
      </c>
    </row>
    <row r="642" spans="1:28" s="58" customFormat="1" ht="20.25">
      <c r="A642" s="232"/>
      <c r="B642" s="224" t="s">
        <v>242</v>
      </c>
      <c r="C642" s="225" t="s">
        <v>242</v>
      </c>
      <c r="D642" s="226"/>
      <c r="E642" s="224" t="s">
        <v>242</v>
      </c>
      <c r="F642" s="224" t="s">
        <v>242</v>
      </c>
      <c r="G642" s="224" t="s">
        <v>242</v>
      </c>
      <c r="H642" s="227" t="s">
        <v>242</v>
      </c>
      <c r="I642" s="228" t="s">
        <v>242</v>
      </c>
      <c r="J642" s="228" t="s">
        <v>242</v>
      </c>
      <c r="K642" s="229"/>
      <c r="L642" s="229"/>
      <c r="M642" s="229"/>
      <c r="N642" s="229"/>
      <c r="O642" s="229"/>
      <c r="P642" s="230"/>
      <c r="Q642" s="231"/>
      <c r="R642" s="224" t="s">
        <v>242</v>
      </c>
      <c r="S642" s="232" t="str">
        <f t="shared" ca="1" si="55"/>
        <v/>
      </c>
      <c r="T642" s="232" t="str">
        <f ca="1">IF(B642="","",IF(ISERROR(MATCH($J642,[2]SorP!$B$1:$B$6230,0)),"",INDIRECT("'SorP'!$A$"&amp;MATCH($J642,[2]SorP!$B$1:$B$6230,0))))</f>
        <v/>
      </c>
      <c r="U642" s="184"/>
      <c r="V642" s="94" t="e">
        <f>IF(C642="",NA(),MATCH($B642&amp;$C642,'[2]Smelter Look-up'!$J:$J,0))</f>
        <v>#N/A</v>
      </c>
      <c r="X642" s="58">
        <f t="shared" si="51"/>
        <v>0</v>
      </c>
      <c r="AB642" s="95" t="str">
        <f t="shared" si="52"/>
        <v/>
      </c>
    </row>
    <row r="643" spans="1:28" s="58" customFormat="1" ht="20.25">
      <c r="A643" s="232"/>
      <c r="B643" s="224" t="s">
        <v>242</v>
      </c>
      <c r="C643" s="225" t="s">
        <v>242</v>
      </c>
      <c r="D643" s="226"/>
      <c r="E643" s="224" t="s">
        <v>242</v>
      </c>
      <c r="F643" s="224" t="s">
        <v>242</v>
      </c>
      <c r="G643" s="224" t="s">
        <v>242</v>
      </c>
      <c r="H643" s="227" t="s">
        <v>242</v>
      </c>
      <c r="I643" s="228" t="s">
        <v>242</v>
      </c>
      <c r="J643" s="228" t="s">
        <v>242</v>
      </c>
      <c r="K643" s="229"/>
      <c r="L643" s="229"/>
      <c r="M643" s="229"/>
      <c r="N643" s="229"/>
      <c r="O643" s="229"/>
      <c r="P643" s="230"/>
      <c r="Q643" s="231"/>
      <c r="R643" s="224" t="s">
        <v>242</v>
      </c>
      <c r="S643" s="232" t="str">
        <f t="shared" ca="1" si="55"/>
        <v/>
      </c>
      <c r="T643" s="232" t="str">
        <f ca="1">IF(B643="","",IF(ISERROR(MATCH($J643,[2]SorP!$B$1:$B$6230,0)),"",INDIRECT("'SorP'!$A$"&amp;MATCH($J643,[2]SorP!$B$1:$B$6230,0))))</f>
        <v/>
      </c>
      <c r="U643" s="184"/>
      <c r="V643" s="94" t="e">
        <f>IF(C643="",NA(),MATCH($B643&amp;$C643,'[2]Smelter Look-up'!$J:$J,0))</f>
        <v>#N/A</v>
      </c>
      <c r="X643" s="58">
        <f t="shared" si="51"/>
        <v>0</v>
      </c>
      <c r="AB643" s="95" t="str">
        <f t="shared" si="52"/>
        <v/>
      </c>
    </row>
    <row r="644" spans="1:28" s="58" customFormat="1" ht="20.25">
      <c r="A644" s="232"/>
      <c r="B644" s="224" t="s">
        <v>242</v>
      </c>
      <c r="C644" s="225" t="s">
        <v>242</v>
      </c>
      <c r="D644" s="226"/>
      <c r="E644" s="224" t="s">
        <v>242</v>
      </c>
      <c r="F644" s="224" t="s">
        <v>242</v>
      </c>
      <c r="G644" s="224" t="s">
        <v>242</v>
      </c>
      <c r="H644" s="227" t="s">
        <v>242</v>
      </c>
      <c r="I644" s="228" t="s">
        <v>242</v>
      </c>
      <c r="J644" s="228" t="s">
        <v>242</v>
      </c>
      <c r="K644" s="229"/>
      <c r="L644" s="229"/>
      <c r="M644" s="229"/>
      <c r="N644" s="229"/>
      <c r="O644" s="229"/>
      <c r="P644" s="230"/>
      <c r="Q644" s="231"/>
      <c r="R644" s="224" t="s">
        <v>242</v>
      </c>
      <c r="S644" s="232" t="str">
        <f t="shared" ca="1" si="55"/>
        <v/>
      </c>
      <c r="T644" s="232" t="str">
        <f ca="1">IF(B644="","",IF(ISERROR(MATCH($J644,[2]SorP!$B$1:$B$6230,0)),"",INDIRECT("'SorP'!$A$"&amp;MATCH($J644,[2]SorP!$B$1:$B$6230,0))))</f>
        <v/>
      </c>
      <c r="U644" s="184"/>
      <c r="V644" s="94" t="e">
        <f>IF(C644="",NA(),MATCH($B644&amp;$C644,'[2]Smelter Look-up'!$J:$J,0))</f>
        <v>#N/A</v>
      </c>
      <c r="X644" s="58">
        <f t="shared" si="51"/>
        <v>0</v>
      </c>
      <c r="AB644" s="95" t="str">
        <f t="shared" si="52"/>
        <v/>
      </c>
    </row>
    <row r="645" spans="1:28" s="58" customFormat="1" ht="20.25">
      <c r="A645" s="232"/>
      <c r="B645" s="224" t="s">
        <v>242</v>
      </c>
      <c r="C645" s="225" t="s">
        <v>242</v>
      </c>
      <c r="D645" s="226"/>
      <c r="E645" s="224" t="s">
        <v>242</v>
      </c>
      <c r="F645" s="224" t="s">
        <v>242</v>
      </c>
      <c r="G645" s="224" t="s">
        <v>242</v>
      </c>
      <c r="H645" s="227" t="s">
        <v>242</v>
      </c>
      <c r="I645" s="228" t="s">
        <v>242</v>
      </c>
      <c r="J645" s="228" t="s">
        <v>242</v>
      </c>
      <c r="K645" s="229"/>
      <c r="L645" s="229"/>
      <c r="M645" s="229"/>
      <c r="N645" s="229"/>
      <c r="O645" s="229"/>
      <c r="P645" s="230"/>
      <c r="Q645" s="231"/>
      <c r="R645" s="224" t="s">
        <v>242</v>
      </c>
      <c r="S645" s="232" t="str">
        <f t="shared" ca="1" si="55"/>
        <v/>
      </c>
      <c r="T645" s="232" t="str">
        <f ca="1">IF(B645="","",IF(ISERROR(MATCH($J645,[2]SorP!$B$1:$B$6230,0)),"",INDIRECT("'SorP'!$A$"&amp;MATCH($J645,[2]SorP!$B$1:$B$6230,0))))</f>
        <v/>
      </c>
      <c r="U645" s="184"/>
      <c r="V645" s="94" t="e">
        <f>IF(C645="",NA(),MATCH($B645&amp;$C645,'[2]Smelter Look-up'!$J:$J,0))</f>
        <v>#N/A</v>
      </c>
      <c r="X645" s="58">
        <f t="shared" si="51"/>
        <v>0</v>
      </c>
      <c r="AB645" s="95" t="str">
        <f t="shared" si="52"/>
        <v/>
      </c>
    </row>
    <row r="646" spans="1:28" s="58" customFormat="1" ht="20.25">
      <c r="A646" s="232"/>
      <c r="B646" s="224" t="s">
        <v>242</v>
      </c>
      <c r="C646" s="225" t="s">
        <v>242</v>
      </c>
      <c r="D646" s="226"/>
      <c r="E646" s="224" t="s">
        <v>242</v>
      </c>
      <c r="F646" s="224" t="s">
        <v>242</v>
      </c>
      <c r="G646" s="224" t="s">
        <v>242</v>
      </c>
      <c r="H646" s="227" t="s">
        <v>242</v>
      </c>
      <c r="I646" s="228" t="s">
        <v>242</v>
      </c>
      <c r="J646" s="228" t="s">
        <v>242</v>
      </c>
      <c r="K646" s="229"/>
      <c r="L646" s="229"/>
      <c r="M646" s="229"/>
      <c r="N646" s="229"/>
      <c r="O646" s="229"/>
      <c r="P646" s="230"/>
      <c r="Q646" s="231"/>
      <c r="R646" s="224" t="s">
        <v>242</v>
      </c>
      <c r="S646" s="232" t="str">
        <f t="shared" ca="1" si="55"/>
        <v/>
      </c>
      <c r="T646" s="232" t="str">
        <f ca="1">IF(B646="","",IF(ISERROR(MATCH($J646,[2]SorP!$B$1:$B$6230,0)),"",INDIRECT("'SorP'!$A$"&amp;MATCH($J646,[2]SorP!$B$1:$B$6230,0))))</f>
        <v/>
      </c>
      <c r="U646" s="184"/>
      <c r="V646" s="94" t="e">
        <f>IF(C646="",NA(),MATCH($B646&amp;$C646,'[2]Smelter Look-up'!$J:$J,0))</f>
        <v>#N/A</v>
      </c>
      <c r="X646" s="58">
        <f t="shared" si="51"/>
        <v>0</v>
      </c>
      <c r="AB646" s="95" t="str">
        <f t="shared" si="52"/>
        <v/>
      </c>
    </row>
    <row r="647" spans="1:28" s="58" customFormat="1" ht="20.25">
      <c r="A647" s="232"/>
      <c r="B647" s="224" t="s">
        <v>242</v>
      </c>
      <c r="C647" s="225" t="s">
        <v>242</v>
      </c>
      <c r="D647" s="226"/>
      <c r="E647" s="224" t="s">
        <v>242</v>
      </c>
      <c r="F647" s="224" t="s">
        <v>242</v>
      </c>
      <c r="G647" s="224" t="s">
        <v>242</v>
      </c>
      <c r="H647" s="227" t="s">
        <v>242</v>
      </c>
      <c r="I647" s="228" t="s">
        <v>242</v>
      </c>
      <c r="J647" s="228" t="s">
        <v>242</v>
      </c>
      <c r="K647" s="229"/>
      <c r="L647" s="229"/>
      <c r="M647" s="229"/>
      <c r="N647" s="229"/>
      <c r="O647" s="229"/>
      <c r="P647" s="230"/>
      <c r="Q647" s="231"/>
      <c r="R647" s="224" t="s">
        <v>242</v>
      </c>
      <c r="S647" s="232" t="str">
        <f t="shared" ca="1" si="55"/>
        <v/>
      </c>
      <c r="T647" s="232" t="str">
        <f ca="1">IF(B647="","",IF(ISERROR(MATCH($J647,[2]SorP!$B$1:$B$6230,0)),"",INDIRECT("'SorP'!$A$"&amp;MATCH($J647,[2]SorP!$B$1:$B$6230,0))))</f>
        <v/>
      </c>
      <c r="U647" s="184"/>
      <c r="V647" s="94" t="e">
        <f>IF(C647="",NA(),MATCH($B647&amp;$C647,'[2]Smelter Look-up'!$J:$J,0))</f>
        <v>#N/A</v>
      </c>
      <c r="X647" s="58">
        <f t="shared" si="51"/>
        <v>0</v>
      </c>
      <c r="AB647" s="95" t="str">
        <f t="shared" si="52"/>
        <v/>
      </c>
    </row>
    <row r="648" spans="1:28" s="58" customFormat="1" ht="20.25">
      <c r="A648" s="232"/>
      <c r="B648" s="224" t="s">
        <v>242</v>
      </c>
      <c r="C648" s="225" t="s">
        <v>242</v>
      </c>
      <c r="D648" s="226"/>
      <c r="E648" s="224" t="s">
        <v>242</v>
      </c>
      <c r="F648" s="224" t="s">
        <v>242</v>
      </c>
      <c r="G648" s="224" t="s">
        <v>242</v>
      </c>
      <c r="H648" s="227" t="s">
        <v>242</v>
      </c>
      <c r="I648" s="228" t="s">
        <v>242</v>
      </c>
      <c r="J648" s="228" t="s">
        <v>242</v>
      </c>
      <c r="K648" s="229"/>
      <c r="L648" s="229"/>
      <c r="M648" s="229"/>
      <c r="N648" s="229"/>
      <c r="O648" s="229"/>
      <c r="P648" s="230"/>
      <c r="Q648" s="231"/>
      <c r="R648" s="224" t="s">
        <v>242</v>
      </c>
      <c r="S648" s="232" t="str">
        <f t="shared" ca="1" si="55"/>
        <v/>
      </c>
      <c r="T648" s="232" t="str">
        <f ca="1">IF(B648="","",IF(ISERROR(MATCH($J648,[2]SorP!$B$1:$B$6230,0)),"",INDIRECT("'SorP'!$A$"&amp;MATCH($J648,[2]SorP!$B$1:$B$6230,0))))</f>
        <v/>
      </c>
      <c r="U648" s="184"/>
      <c r="V648" s="94" t="e">
        <f>IF(C648="",NA(),MATCH($B648&amp;$C648,'[2]Smelter Look-up'!$J:$J,0))</f>
        <v>#N/A</v>
      </c>
      <c r="X648" s="58">
        <f t="shared" si="51"/>
        <v>0</v>
      </c>
      <c r="AB648" s="95" t="str">
        <f t="shared" si="52"/>
        <v/>
      </c>
    </row>
    <row r="649" spans="1:28" s="58" customFormat="1" ht="20.25">
      <c r="A649" s="232"/>
      <c r="B649" s="224" t="s">
        <v>242</v>
      </c>
      <c r="C649" s="225" t="s">
        <v>242</v>
      </c>
      <c r="D649" s="226"/>
      <c r="E649" s="224" t="s">
        <v>242</v>
      </c>
      <c r="F649" s="224" t="s">
        <v>242</v>
      </c>
      <c r="G649" s="224" t="s">
        <v>242</v>
      </c>
      <c r="H649" s="227" t="s">
        <v>242</v>
      </c>
      <c r="I649" s="228" t="s">
        <v>242</v>
      </c>
      <c r="J649" s="228" t="s">
        <v>242</v>
      </c>
      <c r="K649" s="229"/>
      <c r="L649" s="229"/>
      <c r="M649" s="229"/>
      <c r="N649" s="229"/>
      <c r="O649" s="229"/>
      <c r="P649" s="230"/>
      <c r="Q649" s="231"/>
      <c r="R649" s="224" t="s">
        <v>242</v>
      </c>
      <c r="S649" s="232" t="str">
        <f t="shared" ca="1" si="55"/>
        <v/>
      </c>
      <c r="T649" s="232" t="str">
        <f ca="1">IF(B649="","",IF(ISERROR(MATCH($J649,[2]SorP!$B$1:$B$6230,0)),"",INDIRECT("'SorP'!$A$"&amp;MATCH($J649,[2]SorP!$B$1:$B$6230,0))))</f>
        <v/>
      </c>
      <c r="U649" s="184"/>
      <c r="V649" s="94" t="e">
        <f>IF(C649="",NA(),MATCH($B649&amp;$C649,'[2]Smelter Look-up'!$J:$J,0))</f>
        <v>#N/A</v>
      </c>
      <c r="X649" s="58">
        <f t="shared" si="51"/>
        <v>0</v>
      </c>
      <c r="AB649" s="95" t="str">
        <f t="shared" si="52"/>
        <v/>
      </c>
    </row>
    <row r="650" spans="1:28" s="58" customFormat="1" ht="20.25">
      <c r="A650" s="232"/>
      <c r="B650" s="224" t="s">
        <v>242</v>
      </c>
      <c r="C650" s="225" t="s">
        <v>242</v>
      </c>
      <c r="D650" s="226"/>
      <c r="E650" s="224" t="s">
        <v>242</v>
      </c>
      <c r="F650" s="224" t="s">
        <v>242</v>
      </c>
      <c r="G650" s="224" t="s">
        <v>242</v>
      </c>
      <c r="H650" s="227" t="s">
        <v>242</v>
      </c>
      <c r="I650" s="228" t="s">
        <v>242</v>
      </c>
      <c r="J650" s="228" t="s">
        <v>242</v>
      </c>
      <c r="K650" s="229"/>
      <c r="L650" s="229"/>
      <c r="M650" s="229"/>
      <c r="N650" s="229"/>
      <c r="O650" s="229"/>
      <c r="P650" s="230"/>
      <c r="Q650" s="231"/>
      <c r="R650" s="224" t="s">
        <v>242</v>
      </c>
      <c r="S650" s="232" t="str">
        <f t="shared" ca="1" si="55"/>
        <v/>
      </c>
      <c r="T650" s="232" t="str">
        <f ca="1">IF(B650="","",IF(ISERROR(MATCH($J650,[2]SorP!$B$1:$B$6230,0)),"",INDIRECT("'SorP'!$A$"&amp;MATCH($J650,[2]SorP!$B$1:$B$6230,0))))</f>
        <v/>
      </c>
      <c r="U650" s="184"/>
      <c r="V650" s="94" t="e">
        <f>IF(C650="",NA(),MATCH($B650&amp;$C650,'[2]Smelter Look-up'!$J:$J,0))</f>
        <v>#N/A</v>
      </c>
      <c r="X650" s="58">
        <f t="shared" ref="X650:X713" si="56">IF(AND(C650="Smelter not listed",OR(LEN(D650)=0,LEN(E650)=0)),1,0)</f>
        <v>0</v>
      </c>
      <c r="AB650" s="95" t="str">
        <f t="shared" ref="AB650:AB713" si="57">B650&amp;C650</f>
        <v/>
      </c>
    </row>
    <row r="651" spans="1:28" s="58" customFormat="1" ht="20.25">
      <c r="A651" s="232"/>
      <c r="B651" s="224" t="s">
        <v>242</v>
      </c>
      <c r="C651" s="225" t="s">
        <v>242</v>
      </c>
      <c r="D651" s="226"/>
      <c r="E651" s="224" t="s">
        <v>242</v>
      </c>
      <c r="F651" s="224" t="s">
        <v>242</v>
      </c>
      <c r="G651" s="224" t="s">
        <v>242</v>
      </c>
      <c r="H651" s="227" t="s">
        <v>242</v>
      </c>
      <c r="I651" s="228" t="s">
        <v>242</v>
      </c>
      <c r="J651" s="228" t="s">
        <v>242</v>
      </c>
      <c r="K651" s="229"/>
      <c r="L651" s="229"/>
      <c r="M651" s="229"/>
      <c r="N651" s="229"/>
      <c r="O651" s="229"/>
      <c r="P651" s="230"/>
      <c r="Q651" s="231"/>
      <c r="R651" s="224" t="s">
        <v>242</v>
      </c>
      <c r="S651" s="232" t="str">
        <f t="shared" ca="1" si="55"/>
        <v/>
      </c>
      <c r="T651" s="232" t="str">
        <f ca="1">IF(B651="","",IF(ISERROR(MATCH($J651,[2]SorP!$B$1:$B$6230,0)),"",INDIRECT("'SorP'!$A$"&amp;MATCH($J651,[2]SorP!$B$1:$B$6230,0))))</f>
        <v/>
      </c>
      <c r="U651" s="184"/>
      <c r="V651" s="94" t="e">
        <f>IF(C651="",NA(),MATCH($B651&amp;$C651,'[2]Smelter Look-up'!$J:$J,0))</f>
        <v>#N/A</v>
      </c>
      <c r="X651" s="58">
        <f t="shared" si="56"/>
        <v>0</v>
      </c>
      <c r="AB651" s="95" t="str">
        <f t="shared" si="57"/>
        <v/>
      </c>
    </row>
    <row r="652" spans="1:28" s="58" customFormat="1" ht="20.25">
      <c r="A652" s="232"/>
      <c r="B652" s="224" t="s">
        <v>242</v>
      </c>
      <c r="C652" s="225" t="s">
        <v>242</v>
      </c>
      <c r="D652" s="226"/>
      <c r="E652" s="224" t="s">
        <v>242</v>
      </c>
      <c r="F652" s="224" t="s">
        <v>242</v>
      </c>
      <c r="G652" s="224" t="s">
        <v>242</v>
      </c>
      <c r="H652" s="227" t="s">
        <v>242</v>
      </c>
      <c r="I652" s="228" t="s">
        <v>242</v>
      </c>
      <c r="J652" s="228" t="s">
        <v>242</v>
      </c>
      <c r="K652" s="229"/>
      <c r="L652" s="229"/>
      <c r="M652" s="229"/>
      <c r="N652" s="229"/>
      <c r="O652" s="229"/>
      <c r="P652" s="230"/>
      <c r="Q652" s="231"/>
      <c r="R652" s="224" t="s">
        <v>242</v>
      </c>
      <c r="S652" s="232" t="str">
        <f t="shared" ca="1" si="55"/>
        <v/>
      </c>
      <c r="T652" s="232" t="str">
        <f ca="1">IF(B652="","",IF(ISERROR(MATCH($J652,[2]SorP!$B$1:$B$6230,0)),"",INDIRECT("'SorP'!$A$"&amp;MATCH($J652,[2]SorP!$B$1:$B$6230,0))))</f>
        <v/>
      </c>
      <c r="U652" s="184"/>
      <c r="V652" s="94" t="e">
        <f>IF(C652="",NA(),MATCH($B652&amp;$C652,'[2]Smelter Look-up'!$J:$J,0))</f>
        <v>#N/A</v>
      </c>
      <c r="X652" s="58">
        <f t="shared" si="56"/>
        <v>0</v>
      </c>
      <c r="AB652" s="95" t="str">
        <f t="shared" si="57"/>
        <v/>
      </c>
    </row>
    <row r="653" spans="1:28" s="58" customFormat="1" ht="20.25">
      <c r="A653" s="232"/>
      <c r="B653" s="224" t="s">
        <v>242</v>
      </c>
      <c r="C653" s="225" t="s">
        <v>242</v>
      </c>
      <c r="D653" s="226"/>
      <c r="E653" s="224" t="s">
        <v>242</v>
      </c>
      <c r="F653" s="224" t="s">
        <v>242</v>
      </c>
      <c r="G653" s="224" t="s">
        <v>242</v>
      </c>
      <c r="H653" s="227" t="s">
        <v>242</v>
      </c>
      <c r="I653" s="228" t="s">
        <v>242</v>
      </c>
      <c r="J653" s="228" t="s">
        <v>242</v>
      </c>
      <c r="K653" s="229"/>
      <c r="L653" s="229"/>
      <c r="M653" s="229"/>
      <c r="N653" s="229"/>
      <c r="O653" s="229"/>
      <c r="P653" s="230"/>
      <c r="Q653" s="231"/>
      <c r="R653" s="224" t="s">
        <v>242</v>
      </c>
      <c r="S653" s="232" t="str">
        <f t="shared" ca="1" si="55"/>
        <v/>
      </c>
      <c r="T653" s="232" t="str">
        <f ca="1">IF(B653="","",IF(ISERROR(MATCH($J653,[2]SorP!$B$1:$B$6230,0)),"",INDIRECT("'SorP'!$A$"&amp;MATCH($J653,[2]SorP!$B$1:$B$6230,0))))</f>
        <v/>
      </c>
      <c r="U653" s="184"/>
      <c r="V653" s="94" t="e">
        <f>IF(C653="",NA(),MATCH($B653&amp;$C653,'[2]Smelter Look-up'!$J:$J,0))</f>
        <v>#N/A</v>
      </c>
      <c r="X653" s="58">
        <f t="shared" si="56"/>
        <v>0</v>
      </c>
      <c r="AB653" s="95" t="str">
        <f t="shared" si="57"/>
        <v/>
      </c>
    </row>
    <row r="654" spans="1:28" s="58" customFormat="1" ht="20.25">
      <c r="A654" s="232"/>
      <c r="B654" s="224" t="s">
        <v>242</v>
      </c>
      <c r="C654" s="225" t="s">
        <v>242</v>
      </c>
      <c r="D654" s="226"/>
      <c r="E654" s="224" t="s">
        <v>242</v>
      </c>
      <c r="F654" s="224" t="s">
        <v>242</v>
      </c>
      <c r="G654" s="224" t="s">
        <v>242</v>
      </c>
      <c r="H654" s="227" t="s">
        <v>242</v>
      </c>
      <c r="I654" s="228" t="s">
        <v>242</v>
      </c>
      <c r="J654" s="228" t="s">
        <v>242</v>
      </c>
      <c r="K654" s="229"/>
      <c r="L654" s="229"/>
      <c r="M654" s="229"/>
      <c r="N654" s="229"/>
      <c r="O654" s="229"/>
      <c r="P654" s="230"/>
      <c r="Q654" s="231"/>
      <c r="R654" s="224" t="s">
        <v>242</v>
      </c>
      <c r="S654" s="232" t="str">
        <f t="shared" ca="1" si="55"/>
        <v/>
      </c>
      <c r="T654" s="232" t="str">
        <f ca="1">IF(B654="","",IF(ISERROR(MATCH($J654,[2]SorP!$B$1:$B$6230,0)),"",INDIRECT("'SorP'!$A$"&amp;MATCH($J654,[2]SorP!$B$1:$B$6230,0))))</f>
        <v/>
      </c>
      <c r="U654" s="184"/>
      <c r="V654" s="94" t="e">
        <f>IF(C654="",NA(),MATCH($B654&amp;$C654,'[2]Smelter Look-up'!$J:$J,0))</f>
        <v>#N/A</v>
      </c>
      <c r="X654" s="58">
        <f t="shared" si="56"/>
        <v>0</v>
      </c>
      <c r="AB654" s="95" t="str">
        <f t="shared" si="57"/>
        <v/>
      </c>
    </row>
    <row r="655" spans="1:28" s="58" customFormat="1" ht="20.25">
      <c r="A655" s="232"/>
      <c r="B655" s="224" t="s">
        <v>242</v>
      </c>
      <c r="C655" s="225" t="s">
        <v>242</v>
      </c>
      <c r="D655" s="226"/>
      <c r="E655" s="224" t="s">
        <v>242</v>
      </c>
      <c r="F655" s="224" t="s">
        <v>242</v>
      </c>
      <c r="G655" s="224" t="s">
        <v>242</v>
      </c>
      <c r="H655" s="227" t="s">
        <v>242</v>
      </c>
      <c r="I655" s="228" t="s">
        <v>242</v>
      </c>
      <c r="J655" s="228" t="s">
        <v>242</v>
      </c>
      <c r="K655" s="229"/>
      <c r="L655" s="229"/>
      <c r="M655" s="229"/>
      <c r="N655" s="229"/>
      <c r="O655" s="229"/>
      <c r="P655" s="230"/>
      <c r="Q655" s="231"/>
      <c r="R655" s="224" t="s">
        <v>242</v>
      </c>
      <c r="S655" s="232" t="str">
        <f t="shared" ca="1" si="55"/>
        <v/>
      </c>
      <c r="T655" s="232" t="str">
        <f ca="1">IF(B655="","",IF(ISERROR(MATCH($J655,[2]SorP!$B$1:$B$6230,0)),"",INDIRECT("'SorP'!$A$"&amp;MATCH($J655,[2]SorP!$B$1:$B$6230,0))))</f>
        <v/>
      </c>
      <c r="U655" s="184"/>
      <c r="V655" s="94" t="e">
        <f>IF(C655="",NA(),MATCH($B655&amp;$C655,'[2]Smelter Look-up'!$J:$J,0))</f>
        <v>#N/A</v>
      </c>
      <c r="X655" s="58">
        <f t="shared" si="56"/>
        <v>0</v>
      </c>
      <c r="AB655" s="95" t="str">
        <f t="shared" si="57"/>
        <v/>
      </c>
    </row>
    <row r="656" spans="1:28" s="58" customFormat="1" ht="20.25">
      <c r="A656" s="232"/>
      <c r="B656" s="224" t="s">
        <v>242</v>
      </c>
      <c r="C656" s="225" t="s">
        <v>242</v>
      </c>
      <c r="D656" s="226"/>
      <c r="E656" s="224" t="s">
        <v>242</v>
      </c>
      <c r="F656" s="224" t="s">
        <v>242</v>
      </c>
      <c r="G656" s="224" t="s">
        <v>242</v>
      </c>
      <c r="H656" s="227" t="s">
        <v>242</v>
      </c>
      <c r="I656" s="228" t="s">
        <v>242</v>
      </c>
      <c r="J656" s="228" t="s">
        <v>242</v>
      </c>
      <c r="K656" s="229"/>
      <c r="L656" s="229"/>
      <c r="M656" s="229"/>
      <c r="N656" s="229"/>
      <c r="O656" s="229"/>
      <c r="P656" s="230"/>
      <c r="Q656" s="231"/>
      <c r="R656" s="224" t="s">
        <v>242</v>
      </c>
      <c r="S656" s="232" t="str">
        <f t="shared" ca="1" si="55"/>
        <v/>
      </c>
      <c r="T656" s="232" t="str">
        <f ca="1">IF(B656="","",IF(ISERROR(MATCH($J656,[2]SorP!$B$1:$B$6230,0)),"",INDIRECT("'SorP'!$A$"&amp;MATCH($J656,[2]SorP!$B$1:$B$6230,0))))</f>
        <v/>
      </c>
      <c r="U656" s="184"/>
      <c r="V656" s="94" t="e">
        <f>IF(C656="",NA(),MATCH($B656&amp;$C656,'[2]Smelter Look-up'!$J:$J,0))</f>
        <v>#N/A</v>
      </c>
      <c r="X656" s="58">
        <f t="shared" si="56"/>
        <v>0</v>
      </c>
      <c r="AB656" s="95" t="str">
        <f t="shared" si="57"/>
        <v/>
      </c>
    </row>
    <row r="657" spans="1:28" s="58" customFormat="1" ht="20.25">
      <c r="A657" s="232"/>
      <c r="B657" s="224" t="s">
        <v>242</v>
      </c>
      <c r="C657" s="225" t="s">
        <v>242</v>
      </c>
      <c r="D657" s="226"/>
      <c r="E657" s="224" t="s">
        <v>242</v>
      </c>
      <c r="F657" s="224" t="s">
        <v>242</v>
      </c>
      <c r="G657" s="224" t="s">
        <v>242</v>
      </c>
      <c r="H657" s="227" t="s">
        <v>242</v>
      </c>
      <c r="I657" s="228" t="s">
        <v>242</v>
      </c>
      <c r="J657" s="228" t="s">
        <v>242</v>
      </c>
      <c r="K657" s="229"/>
      <c r="L657" s="229"/>
      <c r="M657" s="229"/>
      <c r="N657" s="229"/>
      <c r="O657" s="229"/>
      <c r="P657" s="230"/>
      <c r="Q657" s="231"/>
      <c r="R657" s="224" t="s">
        <v>242</v>
      </c>
      <c r="S657" s="232" t="str">
        <f t="shared" ca="1" si="55"/>
        <v/>
      </c>
      <c r="T657" s="232" t="str">
        <f ca="1">IF(B657="","",IF(ISERROR(MATCH($J657,[2]SorP!$B$1:$B$6230,0)),"",INDIRECT("'SorP'!$A$"&amp;MATCH($J657,[2]SorP!$B$1:$B$6230,0))))</f>
        <v/>
      </c>
      <c r="U657" s="184"/>
      <c r="V657" s="94" t="e">
        <f>IF(C657="",NA(),MATCH($B657&amp;$C657,'[2]Smelter Look-up'!$J:$J,0))</f>
        <v>#N/A</v>
      </c>
      <c r="X657" s="58">
        <f t="shared" si="56"/>
        <v>0</v>
      </c>
      <c r="AB657" s="95" t="str">
        <f t="shared" si="57"/>
        <v/>
      </c>
    </row>
    <row r="658" spans="1:28" s="58" customFormat="1" ht="20.25">
      <c r="A658" s="232"/>
      <c r="B658" s="224" t="s">
        <v>242</v>
      </c>
      <c r="C658" s="225" t="s">
        <v>242</v>
      </c>
      <c r="D658" s="226"/>
      <c r="E658" s="224" t="s">
        <v>242</v>
      </c>
      <c r="F658" s="224" t="s">
        <v>242</v>
      </c>
      <c r="G658" s="224" t="s">
        <v>242</v>
      </c>
      <c r="H658" s="227" t="s">
        <v>242</v>
      </c>
      <c r="I658" s="228" t="s">
        <v>242</v>
      </c>
      <c r="J658" s="228" t="s">
        <v>242</v>
      </c>
      <c r="K658" s="229"/>
      <c r="L658" s="229"/>
      <c r="M658" s="229"/>
      <c r="N658" s="229"/>
      <c r="O658" s="229"/>
      <c r="P658" s="230"/>
      <c r="Q658" s="231"/>
      <c r="R658" s="224" t="s">
        <v>242</v>
      </c>
      <c r="S658" s="232" t="str">
        <f t="shared" ca="1" si="55"/>
        <v/>
      </c>
      <c r="T658" s="232" t="str">
        <f ca="1">IF(B658="","",IF(ISERROR(MATCH($J658,[2]SorP!$B$1:$B$6230,0)),"",INDIRECT("'SorP'!$A$"&amp;MATCH($J658,[2]SorP!$B$1:$B$6230,0))))</f>
        <v/>
      </c>
      <c r="U658" s="184"/>
      <c r="V658" s="94" t="e">
        <f>IF(C658="",NA(),MATCH($B658&amp;$C658,'[2]Smelter Look-up'!$J:$J,0))</f>
        <v>#N/A</v>
      </c>
      <c r="X658" s="58">
        <f t="shared" si="56"/>
        <v>0</v>
      </c>
      <c r="AB658" s="95" t="str">
        <f t="shared" si="57"/>
        <v/>
      </c>
    </row>
    <row r="659" spans="1:28" s="58" customFormat="1" ht="20.25">
      <c r="A659" s="232"/>
      <c r="B659" s="224" t="s">
        <v>242</v>
      </c>
      <c r="C659" s="225" t="s">
        <v>242</v>
      </c>
      <c r="D659" s="226"/>
      <c r="E659" s="224" t="s">
        <v>242</v>
      </c>
      <c r="F659" s="224" t="s">
        <v>242</v>
      </c>
      <c r="G659" s="224" t="s">
        <v>242</v>
      </c>
      <c r="H659" s="227" t="s">
        <v>242</v>
      </c>
      <c r="I659" s="228" t="s">
        <v>242</v>
      </c>
      <c r="J659" s="228" t="s">
        <v>242</v>
      </c>
      <c r="K659" s="229"/>
      <c r="L659" s="229"/>
      <c r="M659" s="229"/>
      <c r="N659" s="229"/>
      <c r="O659" s="229"/>
      <c r="P659" s="230"/>
      <c r="Q659" s="231"/>
      <c r="R659" s="224" t="s">
        <v>242</v>
      </c>
      <c r="S659" s="232" t="str">
        <f t="shared" ca="1" si="55"/>
        <v/>
      </c>
      <c r="T659" s="232" t="str">
        <f ca="1">IF(B659="","",IF(ISERROR(MATCH($J659,[2]SorP!$B$1:$B$6230,0)),"",INDIRECT("'SorP'!$A$"&amp;MATCH($J659,[2]SorP!$B$1:$B$6230,0))))</f>
        <v/>
      </c>
      <c r="U659" s="184"/>
      <c r="V659" s="94" t="e">
        <f>IF(C659="",NA(),MATCH($B659&amp;$C659,'[2]Smelter Look-up'!$J:$J,0))</f>
        <v>#N/A</v>
      </c>
      <c r="X659" s="58">
        <f t="shared" si="56"/>
        <v>0</v>
      </c>
      <c r="AB659" s="95" t="str">
        <f t="shared" si="57"/>
        <v/>
      </c>
    </row>
    <row r="660" spans="1:28" s="58" customFormat="1" ht="20.25">
      <c r="A660" s="232"/>
      <c r="B660" s="224" t="s">
        <v>242</v>
      </c>
      <c r="C660" s="225" t="s">
        <v>242</v>
      </c>
      <c r="D660" s="226"/>
      <c r="E660" s="224" t="s">
        <v>242</v>
      </c>
      <c r="F660" s="224" t="s">
        <v>242</v>
      </c>
      <c r="G660" s="224" t="s">
        <v>242</v>
      </c>
      <c r="H660" s="227" t="s">
        <v>242</v>
      </c>
      <c r="I660" s="228" t="s">
        <v>242</v>
      </c>
      <c r="J660" s="228" t="s">
        <v>242</v>
      </c>
      <c r="K660" s="229"/>
      <c r="L660" s="229"/>
      <c r="M660" s="229"/>
      <c r="N660" s="229"/>
      <c r="O660" s="229"/>
      <c r="P660" s="230"/>
      <c r="Q660" s="231"/>
      <c r="R660" s="224" t="s">
        <v>242</v>
      </c>
      <c r="S660" s="232" t="str">
        <f t="shared" ca="1" si="55"/>
        <v/>
      </c>
      <c r="T660" s="232" t="str">
        <f ca="1">IF(B660="","",IF(ISERROR(MATCH($J660,[2]SorP!$B$1:$B$6230,0)),"",INDIRECT("'SorP'!$A$"&amp;MATCH($J660,[2]SorP!$B$1:$B$6230,0))))</f>
        <v/>
      </c>
      <c r="U660" s="184"/>
      <c r="V660" s="94" t="e">
        <f>IF(C660="",NA(),MATCH($B660&amp;$C660,'[2]Smelter Look-up'!$J:$J,0))</f>
        <v>#N/A</v>
      </c>
      <c r="X660" s="58">
        <f t="shared" si="56"/>
        <v>0</v>
      </c>
      <c r="AB660" s="95" t="str">
        <f t="shared" si="57"/>
        <v/>
      </c>
    </row>
    <row r="661" spans="1:28" s="58" customFormat="1" ht="20.25">
      <c r="A661" s="232"/>
      <c r="B661" s="224" t="s">
        <v>242</v>
      </c>
      <c r="C661" s="225" t="s">
        <v>242</v>
      </c>
      <c r="D661" s="226"/>
      <c r="E661" s="224" t="s">
        <v>242</v>
      </c>
      <c r="F661" s="224" t="s">
        <v>242</v>
      </c>
      <c r="G661" s="224" t="s">
        <v>242</v>
      </c>
      <c r="H661" s="227" t="s">
        <v>242</v>
      </c>
      <c r="I661" s="228" t="s">
        <v>242</v>
      </c>
      <c r="J661" s="228" t="s">
        <v>242</v>
      </c>
      <c r="K661" s="229"/>
      <c r="L661" s="229"/>
      <c r="M661" s="229"/>
      <c r="N661" s="229"/>
      <c r="O661" s="229"/>
      <c r="P661" s="230"/>
      <c r="Q661" s="231"/>
      <c r="R661" s="224" t="s">
        <v>242</v>
      </c>
      <c r="S661" s="232" t="str">
        <f t="shared" ca="1" si="55"/>
        <v/>
      </c>
      <c r="T661" s="232" t="str">
        <f ca="1">IF(B661="","",IF(ISERROR(MATCH($J661,[2]SorP!$B$1:$B$6230,0)),"",INDIRECT("'SorP'!$A$"&amp;MATCH($J661,[2]SorP!$B$1:$B$6230,0))))</f>
        <v/>
      </c>
      <c r="U661" s="184"/>
      <c r="V661" s="94" t="e">
        <f>IF(C661="",NA(),MATCH($B661&amp;$C661,'[2]Smelter Look-up'!$J:$J,0))</f>
        <v>#N/A</v>
      </c>
      <c r="X661" s="58">
        <f t="shared" si="56"/>
        <v>0</v>
      </c>
      <c r="AB661" s="95" t="str">
        <f t="shared" si="57"/>
        <v/>
      </c>
    </row>
    <row r="662" spans="1:28" s="58" customFormat="1" ht="20.25">
      <c r="A662" s="232"/>
      <c r="B662" s="224" t="s">
        <v>242</v>
      </c>
      <c r="C662" s="225" t="s">
        <v>242</v>
      </c>
      <c r="D662" s="226"/>
      <c r="E662" s="224" t="s">
        <v>242</v>
      </c>
      <c r="F662" s="224" t="s">
        <v>242</v>
      </c>
      <c r="G662" s="224" t="s">
        <v>242</v>
      </c>
      <c r="H662" s="227" t="s">
        <v>242</v>
      </c>
      <c r="I662" s="228" t="s">
        <v>242</v>
      </c>
      <c r="J662" s="228" t="s">
        <v>242</v>
      </c>
      <c r="K662" s="229"/>
      <c r="L662" s="229"/>
      <c r="M662" s="229"/>
      <c r="N662" s="229"/>
      <c r="O662" s="229"/>
      <c r="P662" s="230"/>
      <c r="Q662" s="231"/>
      <c r="R662" s="224" t="s">
        <v>242</v>
      </c>
      <c r="S662" s="232" t="str">
        <f t="shared" ca="1" si="55"/>
        <v/>
      </c>
      <c r="T662" s="232" t="str">
        <f ca="1">IF(B662="","",IF(ISERROR(MATCH($J662,[2]SorP!$B$1:$B$6230,0)),"",INDIRECT("'SorP'!$A$"&amp;MATCH($J662,[2]SorP!$B$1:$B$6230,0))))</f>
        <v/>
      </c>
      <c r="U662" s="184"/>
      <c r="V662" s="94" t="e">
        <f>IF(C662="",NA(),MATCH($B662&amp;$C662,'[2]Smelter Look-up'!$J:$J,0))</f>
        <v>#N/A</v>
      </c>
      <c r="X662" s="58">
        <f t="shared" si="56"/>
        <v>0</v>
      </c>
      <c r="AB662" s="95" t="str">
        <f t="shared" si="57"/>
        <v/>
      </c>
    </row>
    <row r="663" spans="1:28" s="58" customFormat="1" ht="20.25">
      <c r="A663" s="232"/>
      <c r="B663" s="224" t="s">
        <v>242</v>
      </c>
      <c r="C663" s="225" t="s">
        <v>242</v>
      </c>
      <c r="D663" s="226"/>
      <c r="E663" s="224" t="s">
        <v>242</v>
      </c>
      <c r="F663" s="224" t="s">
        <v>242</v>
      </c>
      <c r="G663" s="224" t="s">
        <v>242</v>
      </c>
      <c r="H663" s="227" t="s">
        <v>242</v>
      </c>
      <c r="I663" s="228" t="s">
        <v>242</v>
      </c>
      <c r="J663" s="228" t="s">
        <v>242</v>
      </c>
      <c r="K663" s="229"/>
      <c r="L663" s="229"/>
      <c r="M663" s="229"/>
      <c r="N663" s="229"/>
      <c r="O663" s="229"/>
      <c r="P663" s="230"/>
      <c r="Q663" s="231"/>
      <c r="R663" s="224" t="s">
        <v>242</v>
      </c>
      <c r="S663" s="232" t="str">
        <f t="shared" ca="1" si="55"/>
        <v/>
      </c>
      <c r="T663" s="232" t="str">
        <f ca="1">IF(B663="","",IF(ISERROR(MATCH($J663,[2]SorP!$B$1:$B$6230,0)),"",INDIRECT("'SorP'!$A$"&amp;MATCH($J663,[2]SorP!$B$1:$B$6230,0))))</f>
        <v/>
      </c>
      <c r="U663" s="184"/>
      <c r="V663" s="94" t="e">
        <f>IF(C663="",NA(),MATCH($B663&amp;$C663,'[2]Smelter Look-up'!$J:$J,0))</f>
        <v>#N/A</v>
      </c>
      <c r="X663" s="58">
        <f t="shared" si="56"/>
        <v>0</v>
      </c>
      <c r="AB663" s="95" t="str">
        <f t="shared" si="57"/>
        <v/>
      </c>
    </row>
    <row r="664" spans="1:28" s="58" customFormat="1" ht="20.25">
      <c r="A664" s="232"/>
      <c r="B664" s="224" t="s">
        <v>242</v>
      </c>
      <c r="C664" s="225" t="s">
        <v>242</v>
      </c>
      <c r="D664" s="226"/>
      <c r="E664" s="224" t="s">
        <v>242</v>
      </c>
      <c r="F664" s="224" t="s">
        <v>242</v>
      </c>
      <c r="G664" s="224" t="s">
        <v>242</v>
      </c>
      <c r="H664" s="227" t="s">
        <v>242</v>
      </c>
      <c r="I664" s="228" t="s">
        <v>242</v>
      </c>
      <c r="J664" s="228" t="s">
        <v>242</v>
      </c>
      <c r="K664" s="229"/>
      <c r="L664" s="229"/>
      <c r="M664" s="229"/>
      <c r="N664" s="229"/>
      <c r="O664" s="229"/>
      <c r="P664" s="230"/>
      <c r="Q664" s="231"/>
      <c r="R664" s="224" t="s">
        <v>242</v>
      </c>
      <c r="S664" s="232" t="str">
        <f t="shared" ca="1" si="55"/>
        <v/>
      </c>
      <c r="T664" s="232" t="str">
        <f ca="1">IF(B664="","",IF(ISERROR(MATCH($J664,[2]SorP!$B$1:$B$6230,0)),"",INDIRECT("'SorP'!$A$"&amp;MATCH($J664,[2]SorP!$B$1:$B$6230,0))))</f>
        <v/>
      </c>
      <c r="U664" s="184"/>
      <c r="V664" s="94" t="e">
        <f>IF(C664="",NA(),MATCH($B664&amp;$C664,'[2]Smelter Look-up'!$J:$J,0))</f>
        <v>#N/A</v>
      </c>
      <c r="X664" s="58">
        <f t="shared" si="56"/>
        <v>0</v>
      </c>
      <c r="AB664" s="95" t="str">
        <f t="shared" si="57"/>
        <v/>
      </c>
    </row>
    <row r="665" spans="1:28" s="58" customFormat="1" ht="20.25">
      <c r="A665" s="232"/>
      <c r="B665" s="224" t="s">
        <v>242</v>
      </c>
      <c r="C665" s="225" t="s">
        <v>242</v>
      </c>
      <c r="D665" s="226"/>
      <c r="E665" s="224" t="s">
        <v>242</v>
      </c>
      <c r="F665" s="224" t="s">
        <v>242</v>
      </c>
      <c r="G665" s="224" t="s">
        <v>242</v>
      </c>
      <c r="H665" s="227" t="s">
        <v>242</v>
      </c>
      <c r="I665" s="228" t="s">
        <v>242</v>
      </c>
      <c r="J665" s="228" t="s">
        <v>242</v>
      </c>
      <c r="K665" s="229"/>
      <c r="L665" s="229"/>
      <c r="M665" s="229"/>
      <c r="N665" s="229"/>
      <c r="O665" s="229"/>
      <c r="P665" s="230"/>
      <c r="Q665" s="231"/>
      <c r="R665" s="224" t="s">
        <v>242</v>
      </c>
      <c r="S665" s="232" t="str">
        <f t="shared" ca="1" si="55"/>
        <v/>
      </c>
      <c r="T665" s="232" t="str">
        <f ca="1">IF(B665="","",IF(ISERROR(MATCH($J665,[2]SorP!$B$1:$B$6230,0)),"",INDIRECT("'SorP'!$A$"&amp;MATCH($J665,[2]SorP!$B$1:$B$6230,0))))</f>
        <v/>
      </c>
      <c r="U665" s="184"/>
      <c r="V665" s="94" t="e">
        <f>IF(C665="",NA(),MATCH($B665&amp;$C665,'[2]Smelter Look-up'!$J:$J,0))</f>
        <v>#N/A</v>
      </c>
      <c r="X665" s="58">
        <f t="shared" si="56"/>
        <v>0</v>
      </c>
      <c r="AB665" s="95" t="str">
        <f t="shared" si="57"/>
        <v/>
      </c>
    </row>
    <row r="666" spans="1:28" s="58" customFormat="1" ht="20.25">
      <c r="A666" s="232"/>
      <c r="B666" s="224" t="s">
        <v>242</v>
      </c>
      <c r="C666" s="225" t="s">
        <v>242</v>
      </c>
      <c r="D666" s="226"/>
      <c r="E666" s="224" t="s">
        <v>242</v>
      </c>
      <c r="F666" s="224" t="s">
        <v>242</v>
      </c>
      <c r="G666" s="224" t="s">
        <v>242</v>
      </c>
      <c r="H666" s="227" t="s">
        <v>242</v>
      </c>
      <c r="I666" s="228" t="s">
        <v>242</v>
      </c>
      <c r="J666" s="228" t="s">
        <v>242</v>
      </c>
      <c r="K666" s="229"/>
      <c r="L666" s="229"/>
      <c r="M666" s="229"/>
      <c r="N666" s="229"/>
      <c r="O666" s="229"/>
      <c r="P666" s="230"/>
      <c r="Q666" s="231"/>
      <c r="R666" s="224" t="s">
        <v>242</v>
      </c>
      <c r="S666" s="232" t="str">
        <f t="shared" ca="1" si="55"/>
        <v/>
      </c>
      <c r="T666" s="232" t="str">
        <f ca="1">IF(B666="","",IF(ISERROR(MATCH($J666,[2]SorP!$B$1:$B$6230,0)),"",INDIRECT("'SorP'!$A$"&amp;MATCH($J666,[2]SorP!$B$1:$B$6230,0))))</f>
        <v/>
      </c>
      <c r="U666" s="184"/>
      <c r="V666" s="94" t="e">
        <f>IF(C666="",NA(),MATCH($B666&amp;$C666,'[2]Smelter Look-up'!$J:$J,0))</f>
        <v>#N/A</v>
      </c>
      <c r="X666" s="58">
        <f t="shared" si="56"/>
        <v>0</v>
      </c>
      <c r="AB666" s="95" t="str">
        <f t="shared" si="57"/>
        <v/>
      </c>
    </row>
    <row r="667" spans="1:28" s="58" customFormat="1" ht="20.25">
      <c r="A667" s="232"/>
      <c r="B667" s="224" t="s">
        <v>242</v>
      </c>
      <c r="C667" s="225" t="s">
        <v>242</v>
      </c>
      <c r="D667" s="226"/>
      <c r="E667" s="224" t="s">
        <v>242</v>
      </c>
      <c r="F667" s="224" t="s">
        <v>242</v>
      </c>
      <c r="G667" s="224" t="s">
        <v>242</v>
      </c>
      <c r="H667" s="227" t="s">
        <v>242</v>
      </c>
      <c r="I667" s="228" t="s">
        <v>242</v>
      </c>
      <c r="J667" s="228" t="s">
        <v>242</v>
      </c>
      <c r="K667" s="229"/>
      <c r="L667" s="229"/>
      <c r="M667" s="229"/>
      <c r="N667" s="229"/>
      <c r="O667" s="229"/>
      <c r="P667" s="230"/>
      <c r="Q667" s="231"/>
      <c r="R667" s="224" t="s">
        <v>242</v>
      </c>
      <c r="S667" s="232" t="str">
        <f t="shared" ca="1" si="55"/>
        <v/>
      </c>
      <c r="T667" s="232" t="str">
        <f ca="1">IF(B667="","",IF(ISERROR(MATCH($J667,[2]SorP!$B$1:$B$6230,0)),"",INDIRECT("'SorP'!$A$"&amp;MATCH($J667,[2]SorP!$B$1:$B$6230,0))))</f>
        <v/>
      </c>
      <c r="U667" s="184"/>
      <c r="V667" s="94" t="e">
        <f>IF(C667="",NA(),MATCH($B667&amp;$C667,'[2]Smelter Look-up'!$J:$J,0))</f>
        <v>#N/A</v>
      </c>
      <c r="X667" s="58">
        <f t="shared" si="56"/>
        <v>0</v>
      </c>
      <c r="AB667" s="95" t="str">
        <f t="shared" si="57"/>
        <v/>
      </c>
    </row>
    <row r="668" spans="1:28" s="58" customFormat="1" ht="20.25">
      <c r="A668" s="232"/>
      <c r="B668" s="224" t="s">
        <v>242</v>
      </c>
      <c r="C668" s="225" t="s">
        <v>242</v>
      </c>
      <c r="D668" s="226"/>
      <c r="E668" s="224" t="s">
        <v>242</v>
      </c>
      <c r="F668" s="224" t="s">
        <v>242</v>
      </c>
      <c r="G668" s="224" t="s">
        <v>242</v>
      </c>
      <c r="H668" s="227" t="s">
        <v>242</v>
      </c>
      <c r="I668" s="228" t="s">
        <v>242</v>
      </c>
      <c r="J668" s="228" t="s">
        <v>242</v>
      </c>
      <c r="K668" s="229"/>
      <c r="L668" s="229"/>
      <c r="M668" s="229"/>
      <c r="N668" s="229"/>
      <c r="O668" s="229"/>
      <c r="P668" s="230"/>
      <c r="Q668" s="231"/>
      <c r="R668" s="224" t="s">
        <v>242</v>
      </c>
      <c r="S668" s="232" t="str">
        <f t="shared" ref="S668:S698" ca="1" si="58">IF(B668="","",IF(ISERROR(MATCH($E668,CL,0)),"Unknown",INDIRECT("'C'!$A$"&amp;MATCH($E668,CL,0)+1)))</f>
        <v/>
      </c>
      <c r="T668" s="232" t="str">
        <f ca="1">IF(B668="","",IF(ISERROR(MATCH($J668,[2]SorP!$B$1:$B$6230,0)),"",INDIRECT("'SorP'!$A$"&amp;MATCH($J668,[2]SorP!$B$1:$B$6230,0))))</f>
        <v/>
      </c>
      <c r="U668" s="184"/>
      <c r="V668" s="94" t="e">
        <f>IF(C668="",NA(),MATCH($B668&amp;$C668,'[2]Smelter Look-up'!$J:$J,0))</f>
        <v>#N/A</v>
      </c>
      <c r="X668" s="58">
        <f t="shared" si="56"/>
        <v>0</v>
      </c>
      <c r="AB668" s="95" t="str">
        <f t="shared" si="57"/>
        <v/>
      </c>
    </row>
    <row r="669" spans="1:28" s="58" customFormat="1" ht="20.25">
      <c r="A669" s="232"/>
      <c r="B669" s="224" t="s">
        <v>242</v>
      </c>
      <c r="C669" s="225" t="s">
        <v>242</v>
      </c>
      <c r="D669" s="226"/>
      <c r="E669" s="224" t="s">
        <v>242</v>
      </c>
      <c r="F669" s="224" t="s">
        <v>242</v>
      </c>
      <c r="G669" s="224" t="s">
        <v>242</v>
      </c>
      <c r="H669" s="227" t="s">
        <v>242</v>
      </c>
      <c r="I669" s="228" t="s">
        <v>242</v>
      </c>
      <c r="J669" s="228" t="s">
        <v>242</v>
      </c>
      <c r="K669" s="229"/>
      <c r="L669" s="229"/>
      <c r="M669" s="229"/>
      <c r="N669" s="229"/>
      <c r="O669" s="229"/>
      <c r="P669" s="230"/>
      <c r="Q669" s="231"/>
      <c r="R669" s="224" t="s">
        <v>242</v>
      </c>
      <c r="S669" s="232" t="str">
        <f t="shared" ca="1" si="58"/>
        <v/>
      </c>
      <c r="T669" s="232" t="str">
        <f ca="1">IF(B669="","",IF(ISERROR(MATCH($J669,[2]SorP!$B$1:$B$6230,0)),"",INDIRECT("'SorP'!$A$"&amp;MATCH($J669,[2]SorP!$B$1:$B$6230,0))))</f>
        <v/>
      </c>
      <c r="U669" s="184"/>
      <c r="V669" s="94" t="e">
        <f>IF(C669="",NA(),MATCH($B669&amp;$C669,'[2]Smelter Look-up'!$J:$J,0))</f>
        <v>#N/A</v>
      </c>
      <c r="X669" s="58">
        <f t="shared" si="56"/>
        <v>0</v>
      </c>
      <c r="AB669" s="95" t="str">
        <f t="shared" si="57"/>
        <v/>
      </c>
    </row>
    <row r="670" spans="1:28" s="58" customFormat="1" ht="20.25">
      <c r="A670" s="232"/>
      <c r="B670" s="224" t="s">
        <v>242</v>
      </c>
      <c r="C670" s="225" t="s">
        <v>242</v>
      </c>
      <c r="D670" s="226"/>
      <c r="E670" s="224" t="s">
        <v>242</v>
      </c>
      <c r="F670" s="224" t="s">
        <v>242</v>
      </c>
      <c r="G670" s="224" t="s">
        <v>242</v>
      </c>
      <c r="H670" s="227" t="s">
        <v>242</v>
      </c>
      <c r="I670" s="228" t="s">
        <v>242</v>
      </c>
      <c r="J670" s="228" t="s">
        <v>242</v>
      </c>
      <c r="K670" s="229"/>
      <c r="L670" s="229"/>
      <c r="M670" s="229"/>
      <c r="N670" s="229"/>
      <c r="O670" s="229"/>
      <c r="P670" s="230"/>
      <c r="Q670" s="231"/>
      <c r="R670" s="224" t="s">
        <v>242</v>
      </c>
      <c r="S670" s="232" t="str">
        <f t="shared" ca="1" si="58"/>
        <v/>
      </c>
      <c r="T670" s="232" t="str">
        <f ca="1">IF(B670="","",IF(ISERROR(MATCH($J670,[2]SorP!$B$1:$B$6230,0)),"",INDIRECT("'SorP'!$A$"&amp;MATCH($J670,[2]SorP!$B$1:$B$6230,0))))</f>
        <v/>
      </c>
      <c r="U670" s="184"/>
      <c r="V670" s="94" t="e">
        <f>IF(C670="",NA(),MATCH($B670&amp;$C670,'[2]Smelter Look-up'!$J:$J,0))</f>
        <v>#N/A</v>
      </c>
      <c r="X670" s="58">
        <f t="shared" si="56"/>
        <v>0</v>
      </c>
      <c r="AB670" s="95" t="str">
        <f t="shared" si="57"/>
        <v/>
      </c>
    </row>
    <row r="671" spans="1:28" s="58" customFormat="1" ht="20.25">
      <c r="A671" s="232"/>
      <c r="B671" s="224" t="s">
        <v>242</v>
      </c>
      <c r="C671" s="225" t="s">
        <v>242</v>
      </c>
      <c r="D671" s="226"/>
      <c r="E671" s="224" t="s">
        <v>242</v>
      </c>
      <c r="F671" s="224" t="s">
        <v>242</v>
      </c>
      <c r="G671" s="224" t="s">
        <v>242</v>
      </c>
      <c r="H671" s="227" t="s">
        <v>242</v>
      </c>
      <c r="I671" s="228" t="s">
        <v>242</v>
      </c>
      <c r="J671" s="228" t="s">
        <v>242</v>
      </c>
      <c r="K671" s="229"/>
      <c r="L671" s="229"/>
      <c r="M671" s="229"/>
      <c r="N671" s="229"/>
      <c r="O671" s="229"/>
      <c r="P671" s="230"/>
      <c r="Q671" s="231"/>
      <c r="R671" s="224" t="s">
        <v>242</v>
      </c>
      <c r="S671" s="232" t="str">
        <f t="shared" ca="1" si="58"/>
        <v/>
      </c>
      <c r="T671" s="232" t="str">
        <f ca="1">IF(B671="","",IF(ISERROR(MATCH($J671,[2]SorP!$B$1:$B$6230,0)),"",INDIRECT("'SorP'!$A$"&amp;MATCH($J671,[2]SorP!$B$1:$B$6230,0))))</f>
        <v/>
      </c>
      <c r="U671" s="184"/>
      <c r="V671" s="94" t="e">
        <f>IF(C671="",NA(),MATCH($B671&amp;$C671,'[2]Smelter Look-up'!$J:$J,0))</f>
        <v>#N/A</v>
      </c>
      <c r="X671" s="58">
        <f t="shared" si="56"/>
        <v>0</v>
      </c>
      <c r="AB671" s="95" t="str">
        <f t="shared" si="57"/>
        <v/>
      </c>
    </row>
    <row r="672" spans="1:28" s="58" customFormat="1" ht="20.25">
      <c r="A672" s="232"/>
      <c r="B672" s="224" t="s">
        <v>242</v>
      </c>
      <c r="C672" s="225" t="s">
        <v>242</v>
      </c>
      <c r="D672" s="226"/>
      <c r="E672" s="224" t="s">
        <v>242</v>
      </c>
      <c r="F672" s="224" t="s">
        <v>242</v>
      </c>
      <c r="G672" s="224" t="s">
        <v>242</v>
      </c>
      <c r="H672" s="227" t="s">
        <v>242</v>
      </c>
      <c r="I672" s="228" t="s">
        <v>242</v>
      </c>
      <c r="J672" s="228" t="s">
        <v>242</v>
      </c>
      <c r="K672" s="229"/>
      <c r="L672" s="229"/>
      <c r="M672" s="229"/>
      <c r="N672" s="229"/>
      <c r="O672" s="229"/>
      <c r="P672" s="230"/>
      <c r="Q672" s="231"/>
      <c r="R672" s="224" t="s">
        <v>242</v>
      </c>
      <c r="S672" s="232" t="str">
        <f t="shared" ca="1" si="58"/>
        <v/>
      </c>
      <c r="T672" s="232" t="str">
        <f ca="1">IF(B672="","",IF(ISERROR(MATCH($J672,[2]SorP!$B$1:$B$6230,0)),"",INDIRECT("'SorP'!$A$"&amp;MATCH($J672,[2]SorP!$B$1:$B$6230,0))))</f>
        <v/>
      </c>
      <c r="U672" s="184"/>
      <c r="V672" s="94" t="e">
        <f>IF(C672="",NA(),MATCH($B672&amp;$C672,'[2]Smelter Look-up'!$J:$J,0))</f>
        <v>#N/A</v>
      </c>
      <c r="X672" s="58">
        <f t="shared" si="56"/>
        <v>0</v>
      </c>
      <c r="AB672" s="95" t="str">
        <f t="shared" si="57"/>
        <v/>
      </c>
    </row>
    <row r="673" spans="1:28" s="58" customFormat="1" ht="20.25">
      <c r="A673" s="232"/>
      <c r="B673" s="224" t="s">
        <v>242</v>
      </c>
      <c r="C673" s="225" t="s">
        <v>242</v>
      </c>
      <c r="D673" s="226"/>
      <c r="E673" s="224" t="s">
        <v>242</v>
      </c>
      <c r="F673" s="224" t="s">
        <v>242</v>
      </c>
      <c r="G673" s="224" t="s">
        <v>242</v>
      </c>
      <c r="H673" s="227" t="s">
        <v>242</v>
      </c>
      <c r="I673" s="228" t="s">
        <v>242</v>
      </c>
      <c r="J673" s="228" t="s">
        <v>242</v>
      </c>
      <c r="K673" s="229"/>
      <c r="L673" s="229"/>
      <c r="M673" s="229"/>
      <c r="N673" s="229"/>
      <c r="O673" s="229"/>
      <c r="P673" s="230"/>
      <c r="Q673" s="231"/>
      <c r="R673" s="224" t="s">
        <v>242</v>
      </c>
      <c r="S673" s="232" t="str">
        <f t="shared" ca="1" si="58"/>
        <v/>
      </c>
      <c r="T673" s="232" t="str">
        <f ca="1">IF(B673="","",IF(ISERROR(MATCH($J673,[2]SorP!$B$1:$B$6230,0)),"",INDIRECT("'SorP'!$A$"&amp;MATCH($J673,[2]SorP!$B$1:$B$6230,0))))</f>
        <v/>
      </c>
      <c r="U673" s="184"/>
      <c r="V673" s="94" t="e">
        <f>IF(C673="",NA(),MATCH($B673&amp;$C673,'[2]Smelter Look-up'!$J:$J,0))</f>
        <v>#N/A</v>
      </c>
      <c r="X673" s="58">
        <f t="shared" si="56"/>
        <v>0</v>
      </c>
      <c r="AB673" s="95" t="str">
        <f t="shared" si="57"/>
        <v/>
      </c>
    </row>
    <row r="674" spans="1:28" s="58" customFormat="1" ht="20.25">
      <c r="A674" s="232"/>
      <c r="B674" s="224" t="s">
        <v>242</v>
      </c>
      <c r="C674" s="225" t="s">
        <v>242</v>
      </c>
      <c r="D674" s="226"/>
      <c r="E674" s="224" t="s">
        <v>242</v>
      </c>
      <c r="F674" s="224" t="s">
        <v>242</v>
      </c>
      <c r="G674" s="224" t="s">
        <v>242</v>
      </c>
      <c r="H674" s="227" t="s">
        <v>242</v>
      </c>
      <c r="I674" s="228" t="s">
        <v>242</v>
      </c>
      <c r="J674" s="228" t="s">
        <v>242</v>
      </c>
      <c r="K674" s="229"/>
      <c r="L674" s="229"/>
      <c r="M674" s="229"/>
      <c r="N674" s="229"/>
      <c r="O674" s="229"/>
      <c r="P674" s="230"/>
      <c r="Q674" s="231"/>
      <c r="R674" s="224" t="s">
        <v>242</v>
      </c>
      <c r="S674" s="232" t="str">
        <f t="shared" ca="1" si="58"/>
        <v/>
      </c>
      <c r="T674" s="232" t="str">
        <f ca="1">IF(B674="","",IF(ISERROR(MATCH($J674,[2]SorP!$B$1:$B$6230,0)),"",INDIRECT("'SorP'!$A$"&amp;MATCH($J674,[2]SorP!$B$1:$B$6230,0))))</f>
        <v/>
      </c>
      <c r="U674" s="184"/>
      <c r="V674" s="94" t="e">
        <f>IF(C674="",NA(),MATCH($B674&amp;$C674,'[2]Smelter Look-up'!$J:$J,0))</f>
        <v>#N/A</v>
      </c>
      <c r="X674" s="58">
        <f t="shared" si="56"/>
        <v>0</v>
      </c>
      <c r="AB674" s="95" t="str">
        <f t="shared" si="57"/>
        <v/>
      </c>
    </row>
    <row r="675" spans="1:28" s="58" customFormat="1" ht="20.25">
      <c r="A675" s="232"/>
      <c r="B675" s="224" t="s">
        <v>242</v>
      </c>
      <c r="C675" s="225" t="s">
        <v>242</v>
      </c>
      <c r="D675" s="226"/>
      <c r="E675" s="224" t="s">
        <v>242</v>
      </c>
      <c r="F675" s="224" t="s">
        <v>242</v>
      </c>
      <c r="G675" s="224" t="s">
        <v>242</v>
      </c>
      <c r="H675" s="227" t="s">
        <v>242</v>
      </c>
      <c r="I675" s="228" t="s">
        <v>242</v>
      </c>
      <c r="J675" s="228" t="s">
        <v>242</v>
      </c>
      <c r="K675" s="229"/>
      <c r="L675" s="229"/>
      <c r="M675" s="229"/>
      <c r="N675" s="229"/>
      <c r="O675" s="229"/>
      <c r="P675" s="230"/>
      <c r="Q675" s="231"/>
      <c r="R675" s="224" t="s">
        <v>242</v>
      </c>
      <c r="S675" s="232" t="str">
        <f t="shared" ca="1" si="58"/>
        <v/>
      </c>
      <c r="T675" s="232" t="str">
        <f ca="1">IF(B675="","",IF(ISERROR(MATCH($J675,[2]SorP!$B$1:$B$6230,0)),"",INDIRECT("'SorP'!$A$"&amp;MATCH($J675,[2]SorP!$B$1:$B$6230,0))))</f>
        <v/>
      </c>
      <c r="U675" s="184"/>
      <c r="V675" s="94" t="e">
        <f>IF(C675="",NA(),MATCH($B675&amp;$C675,'[2]Smelter Look-up'!$J:$J,0))</f>
        <v>#N/A</v>
      </c>
      <c r="X675" s="58">
        <f t="shared" si="56"/>
        <v>0</v>
      </c>
      <c r="AB675" s="95" t="str">
        <f t="shared" si="57"/>
        <v/>
      </c>
    </row>
    <row r="676" spans="1:28" s="58" customFormat="1" ht="20.25">
      <c r="A676" s="232"/>
      <c r="B676" s="224" t="s">
        <v>242</v>
      </c>
      <c r="C676" s="225" t="s">
        <v>242</v>
      </c>
      <c r="D676" s="226"/>
      <c r="E676" s="224" t="s">
        <v>242</v>
      </c>
      <c r="F676" s="224" t="s">
        <v>242</v>
      </c>
      <c r="G676" s="224" t="s">
        <v>242</v>
      </c>
      <c r="H676" s="227" t="s">
        <v>242</v>
      </c>
      <c r="I676" s="228" t="s">
        <v>242</v>
      </c>
      <c r="J676" s="228" t="s">
        <v>242</v>
      </c>
      <c r="K676" s="229"/>
      <c r="L676" s="229"/>
      <c r="M676" s="229"/>
      <c r="N676" s="229"/>
      <c r="O676" s="229"/>
      <c r="P676" s="230"/>
      <c r="Q676" s="231"/>
      <c r="R676" s="224" t="s">
        <v>242</v>
      </c>
      <c r="S676" s="232" t="str">
        <f t="shared" ca="1" si="58"/>
        <v/>
      </c>
      <c r="T676" s="232" t="str">
        <f ca="1">IF(B676="","",IF(ISERROR(MATCH($J676,[2]SorP!$B$1:$B$6230,0)),"",INDIRECT("'SorP'!$A$"&amp;MATCH($J676,[2]SorP!$B$1:$B$6230,0))))</f>
        <v/>
      </c>
      <c r="U676" s="184"/>
      <c r="V676" s="94" t="e">
        <f>IF(C676="",NA(),MATCH($B676&amp;$C676,'[2]Smelter Look-up'!$J:$J,0))</f>
        <v>#N/A</v>
      </c>
      <c r="X676" s="58">
        <f t="shared" si="56"/>
        <v>0</v>
      </c>
      <c r="AB676" s="95" t="str">
        <f t="shared" si="57"/>
        <v/>
      </c>
    </row>
    <row r="677" spans="1:28" s="58" customFormat="1" ht="20.25">
      <c r="A677" s="232"/>
      <c r="B677" s="224" t="s">
        <v>242</v>
      </c>
      <c r="C677" s="225" t="s">
        <v>242</v>
      </c>
      <c r="D677" s="226"/>
      <c r="E677" s="224" t="s">
        <v>242</v>
      </c>
      <c r="F677" s="224" t="s">
        <v>242</v>
      </c>
      <c r="G677" s="224" t="s">
        <v>242</v>
      </c>
      <c r="H677" s="227" t="s">
        <v>242</v>
      </c>
      <c r="I677" s="228" t="s">
        <v>242</v>
      </c>
      <c r="J677" s="228" t="s">
        <v>242</v>
      </c>
      <c r="K677" s="229"/>
      <c r="L677" s="229"/>
      <c r="M677" s="229"/>
      <c r="N677" s="229"/>
      <c r="O677" s="229"/>
      <c r="P677" s="230"/>
      <c r="Q677" s="231"/>
      <c r="R677" s="224" t="s">
        <v>242</v>
      </c>
      <c r="S677" s="232" t="str">
        <f t="shared" ca="1" si="58"/>
        <v/>
      </c>
      <c r="T677" s="232" t="str">
        <f ca="1">IF(B677="","",IF(ISERROR(MATCH($J677,[2]SorP!$B$1:$B$6230,0)),"",INDIRECT("'SorP'!$A$"&amp;MATCH($J677,[2]SorP!$B$1:$B$6230,0))))</f>
        <v/>
      </c>
      <c r="U677" s="184"/>
      <c r="V677" s="94" t="e">
        <f>IF(C677="",NA(),MATCH($B677&amp;$C677,'[2]Smelter Look-up'!$J:$J,0))</f>
        <v>#N/A</v>
      </c>
      <c r="X677" s="58">
        <f t="shared" si="56"/>
        <v>0</v>
      </c>
      <c r="AB677" s="95" t="str">
        <f t="shared" si="57"/>
        <v/>
      </c>
    </row>
    <row r="678" spans="1:28" s="58" customFormat="1" ht="20.25">
      <c r="A678" s="232"/>
      <c r="B678" s="224" t="s">
        <v>242</v>
      </c>
      <c r="C678" s="225" t="s">
        <v>242</v>
      </c>
      <c r="D678" s="226"/>
      <c r="E678" s="224" t="s">
        <v>242</v>
      </c>
      <c r="F678" s="224" t="s">
        <v>242</v>
      </c>
      <c r="G678" s="224" t="s">
        <v>242</v>
      </c>
      <c r="H678" s="227" t="s">
        <v>242</v>
      </c>
      <c r="I678" s="228" t="s">
        <v>242</v>
      </c>
      <c r="J678" s="228" t="s">
        <v>242</v>
      </c>
      <c r="K678" s="229"/>
      <c r="L678" s="229"/>
      <c r="M678" s="229"/>
      <c r="N678" s="229"/>
      <c r="O678" s="229"/>
      <c r="P678" s="230"/>
      <c r="Q678" s="231"/>
      <c r="R678" s="224" t="s">
        <v>242</v>
      </c>
      <c r="S678" s="232" t="str">
        <f t="shared" ca="1" si="58"/>
        <v/>
      </c>
      <c r="T678" s="232" t="str">
        <f ca="1">IF(B678="","",IF(ISERROR(MATCH($J678,[2]SorP!$B$1:$B$6230,0)),"",INDIRECT("'SorP'!$A$"&amp;MATCH($J678,[2]SorP!$B$1:$B$6230,0))))</f>
        <v/>
      </c>
      <c r="U678" s="184"/>
      <c r="V678" s="94" t="e">
        <f>IF(C678="",NA(),MATCH($B678&amp;$C678,'[2]Smelter Look-up'!$J:$J,0))</f>
        <v>#N/A</v>
      </c>
      <c r="X678" s="58">
        <f t="shared" si="56"/>
        <v>0</v>
      </c>
      <c r="AB678" s="95" t="str">
        <f t="shared" si="57"/>
        <v/>
      </c>
    </row>
    <row r="679" spans="1:28" s="58" customFormat="1" ht="20.25">
      <c r="A679" s="232"/>
      <c r="B679" s="224" t="s">
        <v>242</v>
      </c>
      <c r="C679" s="225" t="s">
        <v>242</v>
      </c>
      <c r="D679" s="226"/>
      <c r="E679" s="224" t="s">
        <v>242</v>
      </c>
      <c r="F679" s="224" t="s">
        <v>242</v>
      </c>
      <c r="G679" s="224" t="s">
        <v>242</v>
      </c>
      <c r="H679" s="227" t="s">
        <v>242</v>
      </c>
      <c r="I679" s="228" t="s">
        <v>242</v>
      </c>
      <c r="J679" s="228" t="s">
        <v>242</v>
      </c>
      <c r="K679" s="229"/>
      <c r="L679" s="229"/>
      <c r="M679" s="229"/>
      <c r="N679" s="229"/>
      <c r="O679" s="229"/>
      <c r="P679" s="230"/>
      <c r="Q679" s="231"/>
      <c r="R679" s="224" t="s">
        <v>242</v>
      </c>
      <c r="S679" s="232" t="str">
        <f t="shared" ca="1" si="58"/>
        <v/>
      </c>
      <c r="T679" s="232" t="str">
        <f ca="1">IF(B679="","",IF(ISERROR(MATCH($J679,[2]SorP!$B$1:$B$6230,0)),"",INDIRECT("'SorP'!$A$"&amp;MATCH($J679,[2]SorP!$B$1:$B$6230,0))))</f>
        <v/>
      </c>
      <c r="U679" s="184"/>
      <c r="V679" s="94" t="e">
        <f>IF(C679="",NA(),MATCH($B679&amp;$C679,'[2]Smelter Look-up'!$J:$J,0))</f>
        <v>#N/A</v>
      </c>
      <c r="X679" s="58">
        <f t="shared" si="56"/>
        <v>0</v>
      </c>
      <c r="AB679" s="95" t="str">
        <f t="shared" si="57"/>
        <v/>
      </c>
    </row>
    <row r="680" spans="1:28" s="58" customFormat="1" ht="20.25">
      <c r="A680" s="232"/>
      <c r="B680" s="224" t="s">
        <v>242</v>
      </c>
      <c r="C680" s="225" t="s">
        <v>242</v>
      </c>
      <c r="D680" s="226"/>
      <c r="E680" s="224" t="s">
        <v>242</v>
      </c>
      <c r="F680" s="224" t="s">
        <v>242</v>
      </c>
      <c r="G680" s="224" t="s">
        <v>242</v>
      </c>
      <c r="H680" s="227" t="s">
        <v>242</v>
      </c>
      <c r="I680" s="228" t="s">
        <v>242</v>
      </c>
      <c r="J680" s="228" t="s">
        <v>242</v>
      </c>
      <c r="K680" s="229"/>
      <c r="L680" s="229"/>
      <c r="M680" s="229"/>
      <c r="N680" s="229"/>
      <c r="O680" s="229"/>
      <c r="P680" s="230"/>
      <c r="Q680" s="231"/>
      <c r="R680" s="224" t="s">
        <v>242</v>
      </c>
      <c r="S680" s="232" t="str">
        <f t="shared" ca="1" si="58"/>
        <v/>
      </c>
      <c r="T680" s="232" t="str">
        <f ca="1">IF(B680="","",IF(ISERROR(MATCH($J680,[2]SorP!$B$1:$B$6230,0)),"",INDIRECT("'SorP'!$A$"&amp;MATCH($J680,[2]SorP!$B$1:$B$6230,0))))</f>
        <v/>
      </c>
      <c r="U680" s="184"/>
      <c r="V680" s="94" t="e">
        <f>IF(C680="",NA(),MATCH($B680&amp;$C680,'[2]Smelter Look-up'!$J:$J,0))</f>
        <v>#N/A</v>
      </c>
      <c r="X680" s="58">
        <f t="shared" si="56"/>
        <v>0</v>
      </c>
      <c r="AB680" s="95" t="str">
        <f t="shared" si="57"/>
        <v/>
      </c>
    </row>
    <row r="681" spans="1:28" s="58" customFormat="1" ht="20.25">
      <c r="A681" s="232"/>
      <c r="B681" s="224" t="s">
        <v>242</v>
      </c>
      <c r="C681" s="225" t="s">
        <v>242</v>
      </c>
      <c r="D681" s="226"/>
      <c r="E681" s="224" t="s">
        <v>242</v>
      </c>
      <c r="F681" s="224" t="s">
        <v>242</v>
      </c>
      <c r="G681" s="224" t="s">
        <v>242</v>
      </c>
      <c r="H681" s="227" t="s">
        <v>242</v>
      </c>
      <c r="I681" s="228" t="s">
        <v>242</v>
      </c>
      <c r="J681" s="228" t="s">
        <v>242</v>
      </c>
      <c r="K681" s="229"/>
      <c r="L681" s="229"/>
      <c r="M681" s="229"/>
      <c r="N681" s="229"/>
      <c r="O681" s="229"/>
      <c r="P681" s="230"/>
      <c r="Q681" s="231"/>
      <c r="R681" s="224" t="s">
        <v>242</v>
      </c>
      <c r="S681" s="232" t="str">
        <f t="shared" ca="1" si="58"/>
        <v/>
      </c>
      <c r="T681" s="232" t="str">
        <f ca="1">IF(B681="","",IF(ISERROR(MATCH($J681,[2]SorP!$B$1:$B$6230,0)),"",INDIRECT("'SorP'!$A$"&amp;MATCH($J681,[2]SorP!$B$1:$B$6230,0))))</f>
        <v/>
      </c>
      <c r="U681" s="184"/>
      <c r="V681" s="94" t="e">
        <f>IF(C681="",NA(),MATCH($B681&amp;$C681,'[2]Smelter Look-up'!$J:$J,0))</f>
        <v>#N/A</v>
      </c>
      <c r="X681" s="58">
        <f t="shared" si="56"/>
        <v>0</v>
      </c>
      <c r="AB681" s="95" t="str">
        <f t="shared" si="57"/>
        <v/>
      </c>
    </row>
    <row r="682" spans="1:28" s="58" customFormat="1" ht="20.25">
      <c r="A682" s="232"/>
      <c r="B682" s="224" t="s">
        <v>242</v>
      </c>
      <c r="C682" s="225" t="s">
        <v>242</v>
      </c>
      <c r="D682" s="226"/>
      <c r="E682" s="224" t="s">
        <v>242</v>
      </c>
      <c r="F682" s="224" t="s">
        <v>242</v>
      </c>
      <c r="G682" s="224" t="s">
        <v>242</v>
      </c>
      <c r="H682" s="227" t="s">
        <v>242</v>
      </c>
      <c r="I682" s="228" t="s">
        <v>242</v>
      </c>
      <c r="J682" s="228" t="s">
        <v>242</v>
      </c>
      <c r="K682" s="229"/>
      <c r="L682" s="229"/>
      <c r="M682" s="229"/>
      <c r="N682" s="229"/>
      <c r="O682" s="229"/>
      <c r="P682" s="230"/>
      <c r="Q682" s="231"/>
      <c r="R682" s="224" t="s">
        <v>242</v>
      </c>
      <c r="S682" s="232" t="str">
        <f t="shared" ca="1" si="58"/>
        <v/>
      </c>
      <c r="T682" s="232" t="str">
        <f ca="1">IF(B682="","",IF(ISERROR(MATCH($J682,[2]SorP!$B$1:$B$6230,0)),"",INDIRECT("'SorP'!$A$"&amp;MATCH($J682,[2]SorP!$B$1:$B$6230,0))))</f>
        <v/>
      </c>
      <c r="U682" s="184"/>
      <c r="V682" s="94" t="e">
        <f>IF(C682="",NA(),MATCH($B682&amp;$C682,'[2]Smelter Look-up'!$J:$J,0))</f>
        <v>#N/A</v>
      </c>
      <c r="X682" s="58">
        <f t="shared" si="56"/>
        <v>0</v>
      </c>
      <c r="AB682" s="95" t="str">
        <f t="shared" si="57"/>
        <v/>
      </c>
    </row>
    <row r="683" spans="1:28" s="58" customFormat="1" ht="20.25">
      <c r="A683" s="232"/>
      <c r="B683" s="224" t="s">
        <v>242</v>
      </c>
      <c r="C683" s="225" t="s">
        <v>242</v>
      </c>
      <c r="D683" s="226"/>
      <c r="E683" s="224" t="s">
        <v>242</v>
      </c>
      <c r="F683" s="224" t="s">
        <v>242</v>
      </c>
      <c r="G683" s="224" t="s">
        <v>242</v>
      </c>
      <c r="H683" s="227" t="s">
        <v>242</v>
      </c>
      <c r="I683" s="228" t="s">
        <v>242</v>
      </c>
      <c r="J683" s="228" t="s">
        <v>242</v>
      </c>
      <c r="K683" s="229"/>
      <c r="L683" s="229"/>
      <c r="M683" s="229"/>
      <c r="N683" s="229"/>
      <c r="O683" s="229"/>
      <c r="P683" s="230"/>
      <c r="Q683" s="231"/>
      <c r="R683" s="224" t="s">
        <v>242</v>
      </c>
      <c r="S683" s="232" t="str">
        <f t="shared" ca="1" si="58"/>
        <v/>
      </c>
      <c r="T683" s="232" t="str">
        <f ca="1">IF(B683="","",IF(ISERROR(MATCH($J683,[2]SorP!$B$1:$B$6230,0)),"",INDIRECT("'SorP'!$A$"&amp;MATCH($J683,[2]SorP!$B$1:$B$6230,0))))</f>
        <v/>
      </c>
      <c r="U683" s="184"/>
      <c r="V683" s="94" t="e">
        <f>IF(C683="",NA(),MATCH($B683&amp;$C683,'[2]Smelter Look-up'!$J:$J,0))</f>
        <v>#N/A</v>
      </c>
      <c r="X683" s="58">
        <f t="shared" si="56"/>
        <v>0</v>
      </c>
      <c r="AB683" s="95" t="str">
        <f t="shared" si="57"/>
        <v/>
      </c>
    </row>
    <row r="684" spans="1:28" s="58" customFormat="1" ht="20.25">
      <c r="A684" s="232"/>
      <c r="B684" s="224" t="s">
        <v>242</v>
      </c>
      <c r="C684" s="225" t="s">
        <v>242</v>
      </c>
      <c r="D684" s="226"/>
      <c r="E684" s="224" t="s">
        <v>242</v>
      </c>
      <c r="F684" s="224" t="s">
        <v>242</v>
      </c>
      <c r="G684" s="224" t="s">
        <v>242</v>
      </c>
      <c r="H684" s="227" t="s">
        <v>242</v>
      </c>
      <c r="I684" s="228" t="s">
        <v>242</v>
      </c>
      <c r="J684" s="228" t="s">
        <v>242</v>
      </c>
      <c r="K684" s="229"/>
      <c r="L684" s="229"/>
      <c r="M684" s="229"/>
      <c r="N684" s="229"/>
      <c r="O684" s="229"/>
      <c r="P684" s="230"/>
      <c r="Q684" s="231"/>
      <c r="R684" s="224" t="s">
        <v>242</v>
      </c>
      <c r="S684" s="232" t="str">
        <f t="shared" ca="1" si="58"/>
        <v/>
      </c>
      <c r="T684" s="232" t="str">
        <f ca="1">IF(B684="","",IF(ISERROR(MATCH($J684,[2]SorP!$B$1:$B$6230,0)),"",INDIRECT("'SorP'!$A$"&amp;MATCH($J684,[2]SorP!$B$1:$B$6230,0))))</f>
        <v/>
      </c>
      <c r="U684" s="184"/>
      <c r="V684" s="94" t="e">
        <f>IF(C684="",NA(),MATCH($B684&amp;$C684,'[2]Smelter Look-up'!$J:$J,0))</f>
        <v>#N/A</v>
      </c>
      <c r="X684" s="58">
        <f t="shared" si="56"/>
        <v>0</v>
      </c>
      <c r="AB684" s="95" t="str">
        <f t="shared" si="57"/>
        <v/>
      </c>
    </row>
    <row r="685" spans="1:28" s="58" customFormat="1" ht="20.25">
      <c r="A685" s="232"/>
      <c r="B685" s="224" t="s">
        <v>242</v>
      </c>
      <c r="C685" s="225" t="s">
        <v>242</v>
      </c>
      <c r="D685" s="226"/>
      <c r="E685" s="224" t="s">
        <v>242</v>
      </c>
      <c r="F685" s="224" t="s">
        <v>242</v>
      </c>
      <c r="G685" s="224" t="s">
        <v>242</v>
      </c>
      <c r="H685" s="227" t="s">
        <v>242</v>
      </c>
      <c r="I685" s="228" t="s">
        <v>242</v>
      </c>
      <c r="J685" s="228" t="s">
        <v>242</v>
      </c>
      <c r="K685" s="229"/>
      <c r="L685" s="229"/>
      <c r="M685" s="229"/>
      <c r="N685" s="229"/>
      <c r="O685" s="229"/>
      <c r="P685" s="230"/>
      <c r="Q685" s="231"/>
      <c r="R685" s="224" t="s">
        <v>242</v>
      </c>
      <c r="S685" s="232" t="str">
        <f t="shared" ca="1" si="58"/>
        <v/>
      </c>
      <c r="T685" s="232" t="str">
        <f ca="1">IF(B685="","",IF(ISERROR(MATCH($J685,[2]SorP!$B$1:$B$6230,0)),"",INDIRECT("'SorP'!$A$"&amp;MATCH($J685,[2]SorP!$B$1:$B$6230,0))))</f>
        <v/>
      </c>
      <c r="U685" s="184"/>
      <c r="V685" s="94" t="e">
        <f>IF(C685="",NA(),MATCH($B685&amp;$C685,'[2]Smelter Look-up'!$J:$J,0))</f>
        <v>#N/A</v>
      </c>
      <c r="X685" s="58">
        <f t="shared" si="56"/>
        <v>0</v>
      </c>
      <c r="AB685" s="95" t="str">
        <f t="shared" si="57"/>
        <v/>
      </c>
    </row>
    <row r="686" spans="1:28" s="58" customFormat="1" ht="20.25">
      <c r="A686" s="232"/>
      <c r="B686" s="224" t="s">
        <v>242</v>
      </c>
      <c r="C686" s="225" t="s">
        <v>242</v>
      </c>
      <c r="D686" s="226"/>
      <c r="E686" s="224" t="s">
        <v>242</v>
      </c>
      <c r="F686" s="224" t="s">
        <v>242</v>
      </c>
      <c r="G686" s="224" t="s">
        <v>242</v>
      </c>
      <c r="H686" s="227" t="s">
        <v>242</v>
      </c>
      <c r="I686" s="228" t="s">
        <v>242</v>
      </c>
      <c r="J686" s="228" t="s">
        <v>242</v>
      </c>
      <c r="K686" s="229"/>
      <c r="L686" s="229"/>
      <c r="M686" s="229"/>
      <c r="N686" s="229"/>
      <c r="O686" s="229"/>
      <c r="P686" s="230"/>
      <c r="Q686" s="231"/>
      <c r="R686" s="224" t="s">
        <v>242</v>
      </c>
      <c r="S686" s="232" t="str">
        <f t="shared" ca="1" si="58"/>
        <v/>
      </c>
      <c r="T686" s="232" t="str">
        <f ca="1">IF(B686="","",IF(ISERROR(MATCH($J686,[2]SorP!$B$1:$B$6230,0)),"",INDIRECT("'SorP'!$A$"&amp;MATCH($J686,[2]SorP!$B$1:$B$6230,0))))</f>
        <v/>
      </c>
      <c r="U686" s="184"/>
      <c r="V686" s="94" t="e">
        <f>IF(C686="",NA(),MATCH($B686&amp;$C686,'[2]Smelter Look-up'!$J:$J,0))</f>
        <v>#N/A</v>
      </c>
      <c r="X686" s="58">
        <f t="shared" si="56"/>
        <v>0</v>
      </c>
      <c r="AB686" s="95" t="str">
        <f t="shared" si="57"/>
        <v/>
      </c>
    </row>
    <row r="687" spans="1:28" s="58" customFormat="1" ht="20.25">
      <c r="A687" s="232"/>
      <c r="B687" s="224" t="s">
        <v>242</v>
      </c>
      <c r="C687" s="225" t="s">
        <v>242</v>
      </c>
      <c r="D687" s="226"/>
      <c r="E687" s="224" t="s">
        <v>242</v>
      </c>
      <c r="F687" s="224" t="s">
        <v>242</v>
      </c>
      <c r="G687" s="224" t="s">
        <v>242</v>
      </c>
      <c r="H687" s="227" t="s">
        <v>242</v>
      </c>
      <c r="I687" s="228" t="s">
        <v>242</v>
      </c>
      <c r="J687" s="228" t="s">
        <v>242</v>
      </c>
      <c r="K687" s="229"/>
      <c r="L687" s="229"/>
      <c r="M687" s="229"/>
      <c r="N687" s="229"/>
      <c r="O687" s="229"/>
      <c r="P687" s="230"/>
      <c r="Q687" s="231"/>
      <c r="R687" s="224" t="s">
        <v>242</v>
      </c>
      <c r="S687" s="232" t="str">
        <f t="shared" ca="1" si="58"/>
        <v/>
      </c>
      <c r="T687" s="232" t="str">
        <f ca="1">IF(B687="","",IF(ISERROR(MATCH($J687,[2]SorP!$B$1:$B$6230,0)),"",INDIRECT("'SorP'!$A$"&amp;MATCH($J687,[2]SorP!$B$1:$B$6230,0))))</f>
        <v/>
      </c>
      <c r="U687" s="184"/>
      <c r="V687" s="94" t="e">
        <f>IF(C687="",NA(),MATCH($B687&amp;$C687,'[2]Smelter Look-up'!$J:$J,0))</f>
        <v>#N/A</v>
      </c>
      <c r="X687" s="58">
        <f t="shared" si="56"/>
        <v>0</v>
      </c>
      <c r="AB687" s="95" t="str">
        <f t="shared" si="57"/>
        <v/>
      </c>
    </row>
    <row r="688" spans="1:28" s="58" customFormat="1" ht="20.25">
      <c r="A688" s="232"/>
      <c r="B688" s="224" t="s">
        <v>242</v>
      </c>
      <c r="C688" s="225" t="s">
        <v>242</v>
      </c>
      <c r="D688" s="226"/>
      <c r="E688" s="224" t="s">
        <v>242</v>
      </c>
      <c r="F688" s="224" t="s">
        <v>242</v>
      </c>
      <c r="G688" s="224" t="s">
        <v>242</v>
      </c>
      <c r="H688" s="227" t="s">
        <v>242</v>
      </c>
      <c r="I688" s="228" t="s">
        <v>242</v>
      </c>
      <c r="J688" s="228" t="s">
        <v>242</v>
      </c>
      <c r="K688" s="229"/>
      <c r="L688" s="229"/>
      <c r="M688" s="229"/>
      <c r="N688" s="229"/>
      <c r="O688" s="229"/>
      <c r="P688" s="230"/>
      <c r="Q688" s="231"/>
      <c r="R688" s="224" t="s">
        <v>242</v>
      </c>
      <c r="S688" s="232" t="str">
        <f t="shared" ca="1" si="58"/>
        <v/>
      </c>
      <c r="T688" s="232" t="str">
        <f ca="1">IF(B688="","",IF(ISERROR(MATCH($J688,[2]SorP!$B$1:$B$6230,0)),"",INDIRECT("'SorP'!$A$"&amp;MATCH($J688,[2]SorP!$B$1:$B$6230,0))))</f>
        <v/>
      </c>
      <c r="U688" s="184"/>
      <c r="V688" s="94" t="e">
        <f>IF(C688="",NA(),MATCH($B688&amp;$C688,'[2]Smelter Look-up'!$J:$J,0))</f>
        <v>#N/A</v>
      </c>
      <c r="X688" s="58">
        <f t="shared" si="56"/>
        <v>0</v>
      </c>
      <c r="AB688" s="95" t="str">
        <f t="shared" si="57"/>
        <v/>
      </c>
    </row>
    <row r="689" spans="1:28" s="58" customFormat="1" ht="20.25">
      <c r="A689" s="232"/>
      <c r="B689" s="224" t="s">
        <v>242</v>
      </c>
      <c r="C689" s="225" t="s">
        <v>242</v>
      </c>
      <c r="D689" s="226"/>
      <c r="E689" s="224" t="s">
        <v>242</v>
      </c>
      <c r="F689" s="224" t="s">
        <v>242</v>
      </c>
      <c r="G689" s="224" t="s">
        <v>242</v>
      </c>
      <c r="H689" s="227" t="s">
        <v>242</v>
      </c>
      <c r="I689" s="228" t="s">
        <v>242</v>
      </c>
      <c r="J689" s="228" t="s">
        <v>242</v>
      </c>
      <c r="K689" s="229"/>
      <c r="L689" s="229"/>
      <c r="M689" s="229"/>
      <c r="N689" s="229"/>
      <c r="O689" s="229"/>
      <c r="P689" s="230"/>
      <c r="Q689" s="231"/>
      <c r="R689" s="224" t="s">
        <v>242</v>
      </c>
      <c r="S689" s="232" t="str">
        <f t="shared" ca="1" si="58"/>
        <v/>
      </c>
      <c r="T689" s="232" t="str">
        <f ca="1">IF(B689="","",IF(ISERROR(MATCH($J689,[2]SorP!$B$1:$B$6230,0)),"",INDIRECT("'SorP'!$A$"&amp;MATCH($J689,[2]SorP!$B$1:$B$6230,0))))</f>
        <v/>
      </c>
      <c r="U689" s="184"/>
      <c r="V689" s="94" t="e">
        <f>IF(C689="",NA(),MATCH($B689&amp;$C689,'[2]Smelter Look-up'!$J:$J,0))</f>
        <v>#N/A</v>
      </c>
      <c r="X689" s="58">
        <f t="shared" si="56"/>
        <v>0</v>
      </c>
      <c r="AB689" s="95" t="str">
        <f t="shared" si="57"/>
        <v/>
      </c>
    </row>
    <row r="690" spans="1:28" s="58" customFormat="1" ht="20.25">
      <c r="A690" s="232"/>
      <c r="B690" s="224" t="s">
        <v>242</v>
      </c>
      <c r="C690" s="225" t="s">
        <v>242</v>
      </c>
      <c r="D690" s="226"/>
      <c r="E690" s="224" t="s">
        <v>242</v>
      </c>
      <c r="F690" s="224" t="s">
        <v>242</v>
      </c>
      <c r="G690" s="224" t="s">
        <v>242</v>
      </c>
      <c r="H690" s="227" t="s">
        <v>242</v>
      </c>
      <c r="I690" s="228" t="s">
        <v>242</v>
      </c>
      <c r="J690" s="228" t="s">
        <v>242</v>
      </c>
      <c r="K690" s="229"/>
      <c r="L690" s="229"/>
      <c r="M690" s="229"/>
      <c r="N690" s="229"/>
      <c r="O690" s="229"/>
      <c r="P690" s="230"/>
      <c r="Q690" s="231"/>
      <c r="R690" s="224" t="s">
        <v>242</v>
      </c>
      <c r="S690" s="232" t="str">
        <f t="shared" ca="1" si="58"/>
        <v/>
      </c>
      <c r="T690" s="232" t="str">
        <f ca="1">IF(B690="","",IF(ISERROR(MATCH($J690,[2]SorP!$B$1:$B$6230,0)),"",INDIRECT("'SorP'!$A$"&amp;MATCH($J690,[2]SorP!$B$1:$B$6230,0))))</f>
        <v/>
      </c>
      <c r="U690" s="184"/>
      <c r="V690" s="94" t="e">
        <f>IF(C690="",NA(),MATCH($B690&amp;$C690,'[2]Smelter Look-up'!$J:$J,0))</f>
        <v>#N/A</v>
      </c>
      <c r="X690" s="58">
        <f t="shared" si="56"/>
        <v>0</v>
      </c>
      <c r="AB690" s="95" t="str">
        <f t="shared" si="57"/>
        <v/>
      </c>
    </row>
    <row r="691" spans="1:28" s="58" customFormat="1" ht="20.25">
      <c r="A691" s="232"/>
      <c r="B691" s="224" t="s">
        <v>242</v>
      </c>
      <c r="C691" s="225" t="s">
        <v>242</v>
      </c>
      <c r="D691" s="226"/>
      <c r="E691" s="224" t="s">
        <v>242</v>
      </c>
      <c r="F691" s="224" t="s">
        <v>242</v>
      </c>
      <c r="G691" s="224" t="s">
        <v>242</v>
      </c>
      <c r="H691" s="227" t="s">
        <v>242</v>
      </c>
      <c r="I691" s="228" t="s">
        <v>242</v>
      </c>
      <c r="J691" s="228" t="s">
        <v>242</v>
      </c>
      <c r="K691" s="229"/>
      <c r="L691" s="229"/>
      <c r="M691" s="229"/>
      <c r="N691" s="229"/>
      <c r="O691" s="229"/>
      <c r="P691" s="230"/>
      <c r="Q691" s="231"/>
      <c r="R691" s="224" t="s">
        <v>242</v>
      </c>
      <c r="S691" s="232" t="str">
        <f t="shared" ca="1" si="58"/>
        <v/>
      </c>
      <c r="T691" s="232" t="str">
        <f ca="1">IF(B691="","",IF(ISERROR(MATCH($J691,[2]SorP!$B$1:$B$6230,0)),"",INDIRECT("'SorP'!$A$"&amp;MATCH($J691,[2]SorP!$B$1:$B$6230,0))))</f>
        <v/>
      </c>
      <c r="U691" s="184"/>
      <c r="V691" s="94" t="e">
        <f>IF(C691="",NA(),MATCH($B691&amp;$C691,'[2]Smelter Look-up'!$J:$J,0))</f>
        <v>#N/A</v>
      </c>
      <c r="X691" s="58">
        <f t="shared" si="56"/>
        <v>0</v>
      </c>
      <c r="AB691" s="95" t="str">
        <f t="shared" si="57"/>
        <v/>
      </c>
    </row>
    <row r="692" spans="1:28" s="58" customFormat="1" ht="20.25">
      <c r="A692" s="232"/>
      <c r="B692" s="224" t="s">
        <v>242</v>
      </c>
      <c r="C692" s="225" t="s">
        <v>242</v>
      </c>
      <c r="D692" s="226"/>
      <c r="E692" s="224" t="s">
        <v>242</v>
      </c>
      <c r="F692" s="224" t="s">
        <v>242</v>
      </c>
      <c r="G692" s="224" t="s">
        <v>242</v>
      </c>
      <c r="H692" s="227" t="s">
        <v>242</v>
      </c>
      <c r="I692" s="228" t="s">
        <v>242</v>
      </c>
      <c r="J692" s="228" t="s">
        <v>242</v>
      </c>
      <c r="K692" s="229"/>
      <c r="L692" s="229"/>
      <c r="M692" s="229"/>
      <c r="N692" s="229"/>
      <c r="O692" s="229"/>
      <c r="P692" s="230"/>
      <c r="Q692" s="231"/>
      <c r="R692" s="224" t="s">
        <v>242</v>
      </c>
      <c r="S692" s="232" t="str">
        <f t="shared" ca="1" si="58"/>
        <v/>
      </c>
      <c r="T692" s="232" t="str">
        <f ca="1">IF(B692="","",IF(ISERROR(MATCH($J692,[2]SorP!$B$1:$B$6230,0)),"",INDIRECT("'SorP'!$A$"&amp;MATCH($J692,[2]SorP!$B$1:$B$6230,0))))</f>
        <v/>
      </c>
      <c r="U692" s="184"/>
      <c r="V692" s="94" t="e">
        <f>IF(C692="",NA(),MATCH($B692&amp;$C692,'[2]Smelter Look-up'!$J:$J,0))</f>
        <v>#N/A</v>
      </c>
      <c r="X692" s="58">
        <f t="shared" si="56"/>
        <v>0</v>
      </c>
      <c r="AB692" s="95" t="str">
        <f t="shared" si="57"/>
        <v/>
      </c>
    </row>
    <row r="693" spans="1:28" s="58" customFormat="1" ht="20.25">
      <c r="A693" s="232"/>
      <c r="B693" s="224" t="s">
        <v>242</v>
      </c>
      <c r="C693" s="225" t="s">
        <v>242</v>
      </c>
      <c r="D693" s="226"/>
      <c r="E693" s="224" t="s">
        <v>242</v>
      </c>
      <c r="F693" s="224" t="s">
        <v>242</v>
      </c>
      <c r="G693" s="224" t="s">
        <v>242</v>
      </c>
      <c r="H693" s="227" t="s">
        <v>242</v>
      </c>
      <c r="I693" s="228" t="s">
        <v>242</v>
      </c>
      <c r="J693" s="228" t="s">
        <v>242</v>
      </c>
      <c r="K693" s="229"/>
      <c r="L693" s="229"/>
      <c r="M693" s="229"/>
      <c r="N693" s="229"/>
      <c r="O693" s="229"/>
      <c r="P693" s="230"/>
      <c r="Q693" s="231"/>
      <c r="R693" s="224" t="s">
        <v>242</v>
      </c>
      <c r="S693" s="232" t="str">
        <f t="shared" ca="1" si="58"/>
        <v/>
      </c>
      <c r="T693" s="232" t="str">
        <f ca="1">IF(B693="","",IF(ISERROR(MATCH($J693,[2]SorP!$B$1:$B$6230,0)),"",INDIRECT("'SorP'!$A$"&amp;MATCH($J693,[2]SorP!$B$1:$B$6230,0))))</f>
        <v/>
      </c>
      <c r="U693" s="184"/>
      <c r="V693" s="94" t="e">
        <f>IF(C693="",NA(),MATCH($B693&amp;$C693,'[2]Smelter Look-up'!$J:$J,0))</f>
        <v>#N/A</v>
      </c>
      <c r="X693" s="58">
        <f t="shared" si="56"/>
        <v>0</v>
      </c>
      <c r="AB693" s="95" t="str">
        <f t="shared" si="57"/>
        <v/>
      </c>
    </row>
    <row r="694" spans="1:28" s="58" customFormat="1" ht="20.25">
      <c r="A694" s="232"/>
      <c r="B694" s="224" t="s">
        <v>242</v>
      </c>
      <c r="C694" s="225" t="s">
        <v>242</v>
      </c>
      <c r="D694" s="226"/>
      <c r="E694" s="224" t="s">
        <v>242</v>
      </c>
      <c r="F694" s="224" t="s">
        <v>242</v>
      </c>
      <c r="G694" s="224" t="s">
        <v>242</v>
      </c>
      <c r="H694" s="227" t="s">
        <v>242</v>
      </c>
      <c r="I694" s="228" t="s">
        <v>242</v>
      </c>
      <c r="J694" s="228" t="s">
        <v>242</v>
      </c>
      <c r="K694" s="229"/>
      <c r="L694" s="229"/>
      <c r="M694" s="229"/>
      <c r="N694" s="229"/>
      <c r="O694" s="229"/>
      <c r="P694" s="230"/>
      <c r="Q694" s="231"/>
      <c r="R694" s="224" t="s">
        <v>242</v>
      </c>
      <c r="S694" s="232" t="str">
        <f t="shared" ca="1" si="58"/>
        <v/>
      </c>
      <c r="T694" s="232" t="str">
        <f ca="1">IF(B694="","",IF(ISERROR(MATCH($J694,[2]SorP!$B$1:$B$6230,0)),"",INDIRECT("'SorP'!$A$"&amp;MATCH($J694,[2]SorP!$B$1:$B$6230,0))))</f>
        <v/>
      </c>
      <c r="U694" s="184"/>
      <c r="V694" s="94" t="e">
        <f>IF(C694="",NA(),MATCH($B694&amp;$C694,'[2]Smelter Look-up'!$J:$J,0))</f>
        <v>#N/A</v>
      </c>
      <c r="X694" s="58">
        <f t="shared" si="56"/>
        <v>0</v>
      </c>
      <c r="AB694" s="95" t="str">
        <f t="shared" si="57"/>
        <v/>
      </c>
    </row>
    <row r="695" spans="1:28" s="58" customFormat="1" ht="20.25">
      <c r="A695" s="232"/>
      <c r="B695" s="224" t="s">
        <v>242</v>
      </c>
      <c r="C695" s="225" t="s">
        <v>242</v>
      </c>
      <c r="D695" s="226"/>
      <c r="E695" s="224" t="s">
        <v>242</v>
      </c>
      <c r="F695" s="224" t="s">
        <v>242</v>
      </c>
      <c r="G695" s="224" t="s">
        <v>242</v>
      </c>
      <c r="H695" s="227" t="s">
        <v>242</v>
      </c>
      <c r="I695" s="228" t="s">
        <v>242</v>
      </c>
      <c r="J695" s="228" t="s">
        <v>242</v>
      </c>
      <c r="K695" s="229"/>
      <c r="L695" s="229"/>
      <c r="M695" s="229"/>
      <c r="N695" s="229"/>
      <c r="O695" s="229"/>
      <c r="P695" s="230"/>
      <c r="Q695" s="231"/>
      <c r="R695" s="224" t="s">
        <v>242</v>
      </c>
      <c r="S695" s="232" t="str">
        <f t="shared" ca="1" si="58"/>
        <v/>
      </c>
      <c r="T695" s="232" t="str">
        <f ca="1">IF(B695="","",IF(ISERROR(MATCH($J695,[2]SorP!$B$1:$B$6230,0)),"",INDIRECT("'SorP'!$A$"&amp;MATCH($J695,[2]SorP!$B$1:$B$6230,0))))</f>
        <v/>
      </c>
      <c r="U695" s="184"/>
      <c r="V695" s="94" t="e">
        <f>IF(C695="",NA(),MATCH($B695&amp;$C695,'[2]Smelter Look-up'!$J:$J,0))</f>
        <v>#N/A</v>
      </c>
      <c r="X695" s="58">
        <f t="shared" si="56"/>
        <v>0</v>
      </c>
      <c r="AB695" s="95" t="str">
        <f t="shared" si="57"/>
        <v/>
      </c>
    </row>
    <row r="696" spans="1:28" s="58" customFormat="1" ht="20.25">
      <c r="A696" s="232"/>
      <c r="B696" s="224" t="s">
        <v>242</v>
      </c>
      <c r="C696" s="225" t="s">
        <v>242</v>
      </c>
      <c r="D696" s="226"/>
      <c r="E696" s="224" t="s">
        <v>242</v>
      </c>
      <c r="F696" s="224" t="s">
        <v>242</v>
      </c>
      <c r="G696" s="224" t="s">
        <v>242</v>
      </c>
      <c r="H696" s="227" t="s">
        <v>242</v>
      </c>
      <c r="I696" s="228" t="s">
        <v>242</v>
      </c>
      <c r="J696" s="228" t="s">
        <v>242</v>
      </c>
      <c r="K696" s="229"/>
      <c r="L696" s="229"/>
      <c r="M696" s="229"/>
      <c r="N696" s="229"/>
      <c r="O696" s="229"/>
      <c r="P696" s="230"/>
      <c r="Q696" s="231"/>
      <c r="R696" s="224" t="s">
        <v>242</v>
      </c>
      <c r="S696" s="232" t="str">
        <f t="shared" ca="1" si="58"/>
        <v/>
      </c>
      <c r="T696" s="232" t="str">
        <f ca="1">IF(B696="","",IF(ISERROR(MATCH($J696,[2]SorP!$B$1:$B$6230,0)),"",INDIRECT("'SorP'!$A$"&amp;MATCH($J696,[2]SorP!$B$1:$B$6230,0))))</f>
        <v/>
      </c>
      <c r="U696" s="184"/>
      <c r="V696" s="94" t="e">
        <f>IF(C696="",NA(),MATCH($B696&amp;$C696,'[2]Smelter Look-up'!$J:$J,0))</f>
        <v>#N/A</v>
      </c>
      <c r="X696" s="58">
        <f t="shared" si="56"/>
        <v>0</v>
      </c>
      <c r="AB696" s="95" t="str">
        <f t="shared" si="57"/>
        <v/>
      </c>
    </row>
    <row r="697" spans="1:28" s="58" customFormat="1" ht="20.25">
      <c r="A697" s="232"/>
      <c r="B697" s="224" t="s">
        <v>242</v>
      </c>
      <c r="C697" s="225" t="s">
        <v>242</v>
      </c>
      <c r="D697" s="226"/>
      <c r="E697" s="224" t="s">
        <v>242</v>
      </c>
      <c r="F697" s="224" t="s">
        <v>242</v>
      </c>
      <c r="G697" s="224" t="s">
        <v>242</v>
      </c>
      <c r="H697" s="227" t="s">
        <v>242</v>
      </c>
      <c r="I697" s="228" t="s">
        <v>242</v>
      </c>
      <c r="J697" s="228" t="s">
        <v>242</v>
      </c>
      <c r="K697" s="229"/>
      <c r="L697" s="229"/>
      <c r="M697" s="229"/>
      <c r="N697" s="229"/>
      <c r="O697" s="229"/>
      <c r="P697" s="230"/>
      <c r="Q697" s="231"/>
      <c r="R697" s="224" t="s">
        <v>242</v>
      </c>
      <c r="S697" s="232" t="str">
        <f t="shared" ca="1" si="58"/>
        <v/>
      </c>
      <c r="T697" s="232" t="str">
        <f ca="1">IF(B697="","",IF(ISERROR(MATCH($J697,[2]SorP!$B$1:$B$6230,0)),"",INDIRECT("'SorP'!$A$"&amp;MATCH($J697,[2]SorP!$B$1:$B$6230,0))))</f>
        <v/>
      </c>
      <c r="U697" s="184"/>
      <c r="V697" s="94" t="e">
        <f>IF(C697="",NA(),MATCH($B697&amp;$C697,'[2]Smelter Look-up'!$J:$J,0))</f>
        <v>#N/A</v>
      </c>
      <c r="X697" s="58">
        <f t="shared" si="56"/>
        <v>0</v>
      </c>
      <c r="AB697" s="95" t="str">
        <f t="shared" si="57"/>
        <v/>
      </c>
    </row>
    <row r="698" spans="1:28" s="58" customFormat="1" ht="20.25">
      <c r="A698" s="232"/>
      <c r="B698" s="224" t="s">
        <v>242</v>
      </c>
      <c r="C698" s="225" t="s">
        <v>242</v>
      </c>
      <c r="D698" s="226"/>
      <c r="E698" s="224" t="s">
        <v>242</v>
      </c>
      <c r="F698" s="224" t="s">
        <v>242</v>
      </c>
      <c r="G698" s="224" t="s">
        <v>242</v>
      </c>
      <c r="H698" s="227" t="s">
        <v>242</v>
      </c>
      <c r="I698" s="228" t="s">
        <v>242</v>
      </c>
      <c r="J698" s="228" t="s">
        <v>242</v>
      </c>
      <c r="K698" s="229"/>
      <c r="L698" s="229"/>
      <c r="M698" s="229"/>
      <c r="N698" s="229"/>
      <c r="O698" s="229"/>
      <c r="P698" s="230"/>
      <c r="Q698" s="231"/>
      <c r="R698" s="224" t="s">
        <v>242</v>
      </c>
      <c r="S698" s="232" t="str">
        <f t="shared" ca="1" si="58"/>
        <v/>
      </c>
      <c r="T698" s="232" t="str">
        <f ca="1">IF(B698="","",IF(ISERROR(MATCH($J698,[2]SorP!$B$1:$B$6230,0)),"",INDIRECT("'SorP'!$A$"&amp;MATCH($J698,[2]SorP!$B$1:$B$6230,0))))</f>
        <v/>
      </c>
      <c r="U698" s="184"/>
      <c r="V698" s="94" t="e">
        <f>IF(C698="",NA(),MATCH($B698&amp;$C698,'[2]Smelter Look-up'!$J:$J,0))</f>
        <v>#N/A</v>
      </c>
      <c r="X698" s="58">
        <f t="shared" si="56"/>
        <v>0</v>
      </c>
      <c r="AB698" s="95" t="str">
        <f t="shared" si="57"/>
        <v/>
      </c>
    </row>
    <row r="699" spans="1:28" s="58" customFormat="1" ht="20.25">
      <c r="A699" s="232"/>
      <c r="B699" s="224" t="s">
        <v>242</v>
      </c>
      <c r="C699" s="225" t="s">
        <v>242</v>
      </c>
      <c r="D699" s="226"/>
      <c r="E699" s="224" t="s">
        <v>242</v>
      </c>
      <c r="F699" s="224" t="s">
        <v>242</v>
      </c>
      <c r="G699" s="224" t="s">
        <v>242</v>
      </c>
      <c r="H699" s="227" t="s">
        <v>242</v>
      </c>
      <c r="I699" s="228" t="s">
        <v>242</v>
      </c>
      <c r="J699" s="228" t="s">
        <v>242</v>
      </c>
      <c r="K699" s="229"/>
      <c r="L699" s="229"/>
      <c r="M699" s="229"/>
      <c r="N699" s="229"/>
      <c r="O699" s="229"/>
      <c r="P699" s="230"/>
      <c r="Q699" s="231"/>
      <c r="R699" s="224" t="s">
        <v>242</v>
      </c>
      <c r="S699" s="232" t="str">
        <f t="shared" ref="S699" ca="1" si="59">IF(B699="","",IF(ISERROR(MATCH($E699,CL,0)),"Unknown",INDIRECT("'C'!$A$"&amp;MATCH($E699,CL,0)+1)))</f>
        <v/>
      </c>
      <c r="T699" s="232" t="str">
        <f ca="1">IF(B699="","",IF(ISERROR(MATCH($J699,[2]SorP!$B$1:$B$6230,0)),"",INDIRECT("'SorP'!$A$"&amp;MATCH($J699,[2]SorP!$B$1:$B$6230,0))))</f>
        <v/>
      </c>
      <c r="U699" s="184"/>
      <c r="V699" s="94" t="e">
        <f>IF(C699="",NA(),MATCH($B699&amp;$C699,'[2]Smelter Look-up'!$J:$J,0))</f>
        <v>#N/A</v>
      </c>
      <c r="X699" s="58">
        <f t="shared" si="56"/>
        <v>0</v>
      </c>
      <c r="AB699" s="95" t="str">
        <f t="shared" si="57"/>
        <v/>
      </c>
    </row>
    <row r="700" spans="1:28" s="58" customFormat="1" ht="20.25">
      <c r="A700" s="232"/>
      <c r="B700" s="224" t="s">
        <v>242</v>
      </c>
      <c r="C700" s="225" t="s">
        <v>242</v>
      </c>
      <c r="D700" s="226"/>
      <c r="E700" s="224" t="s">
        <v>242</v>
      </c>
      <c r="F700" s="224" t="s">
        <v>242</v>
      </c>
      <c r="G700" s="224" t="s">
        <v>242</v>
      </c>
      <c r="H700" s="227" t="s">
        <v>242</v>
      </c>
      <c r="I700" s="228" t="s">
        <v>242</v>
      </c>
      <c r="J700" s="228" t="s">
        <v>242</v>
      </c>
      <c r="K700" s="229"/>
      <c r="L700" s="229"/>
      <c r="M700" s="229"/>
      <c r="N700" s="229"/>
      <c r="O700" s="229"/>
      <c r="P700" s="230"/>
      <c r="Q700" s="231"/>
      <c r="R700" s="224" t="s">
        <v>242</v>
      </c>
      <c r="S700" s="232" t="str">
        <f t="shared" ref="S700:S731" ca="1" si="60">IF(B700="","",IF(ISERROR(MATCH($E700,CL,0)),"Unknown",INDIRECT("'C'!$A$"&amp;MATCH($E700,CL,0)+1)))</f>
        <v/>
      </c>
      <c r="T700" s="232" t="str">
        <f ca="1">IF(B700="","",IF(ISERROR(MATCH($J700,[2]SorP!$B$1:$B$6230,0)),"",INDIRECT("'SorP'!$A$"&amp;MATCH($J700,[2]SorP!$B$1:$B$6230,0))))</f>
        <v/>
      </c>
      <c r="U700" s="184"/>
      <c r="V700" s="94" t="e">
        <f>IF(C700="",NA(),MATCH($B700&amp;$C700,'[2]Smelter Look-up'!$J:$J,0))</f>
        <v>#N/A</v>
      </c>
      <c r="X700" s="58">
        <f t="shared" si="56"/>
        <v>0</v>
      </c>
      <c r="AB700" s="95" t="str">
        <f t="shared" si="57"/>
        <v/>
      </c>
    </row>
    <row r="701" spans="1:28" s="58" customFormat="1" ht="20.25">
      <c r="A701" s="232"/>
      <c r="B701" s="224" t="s">
        <v>242</v>
      </c>
      <c r="C701" s="225" t="s">
        <v>242</v>
      </c>
      <c r="D701" s="226"/>
      <c r="E701" s="224" t="s">
        <v>242</v>
      </c>
      <c r="F701" s="224" t="s">
        <v>242</v>
      </c>
      <c r="G701" s="224" t="s">
        <v>242</v>
      </c>
      <c r="H701" s="227" t="s">
        <v>242</v>
      </c>
      <c r="I701" s="228" t="s">
        <v>242</v>
      </c>
      <c r="J701" s="228" t="s">
        <v>242</v>
      </c>
      <c r="K701" s="229"/>
      <c r="L701" s="229"/>
      <c r="M701" s="229"/>
      <c r="N701" s="229"/>
      <c r="O701" s="229"/>
      <c r="P701" s="230"/>
      <c r="Q701" s="231"/>
      <c r="R701" s="224" t="s">
        <v>242</v>
      </c>
      <c r="S701" s="232" t="str">
        <f t="shared" ca="1" si="60"/>
        <v/>
      </c>
      <c r="T701" s="232" t="str">
        <f ca="1">IF(B701="","",IF(ISERROR(MATCH($J701,[2]SorP!$B$1:$B$6230,0)),"",INDIRECT("'SorP'!$A$"&amp;MATCH($J701,[2]SorP!$B$1:$B$6230,0))))</f>
        <v/>
      </c>
      <c r="U701" s="184"/>
      <c r="V701" s="94" t="e">
        <f>IF(C701="",NA(),MATCH($B701&amp;$C701,'[2]Smelter Look-up'!$J:$J,0))</f>
        <v>#N/A</v>
      </c>
      <c r="X701" s="58">
        <f t="shared" si="56"/>
        <v>0</v>
      </c>
      <c r="AB701" s="95" t="str">
        <f t="shared" si="57"/>
        <v/>
      </c>
    </row>
    <row r="702" spans="1:28" s="58" customFormat="1" ht="20.25">
      <c r="A702" s="232"/>
      <c r="B702" s="224" t="s">
        <v>242</v>
      </c>
      <c r="C702" s="225" t="s">
        <v>242</v>
      </c>
      <c r="D702" s="226"/>
      <c r="E702" s="224" t="s">
        <v>242</v>
      </c>
      <c r="F702" s="224" t="s">
        <v>242</v>
      </c>
      <c r="G702" s="224" t="s">
        <v>242</v>
      </c>
      <c r="H702" s="227" t="s">
        <v>242</v>
      </c>
      <c r="I702" s="228" t="s">
        <v>242</v>
      </c>
      <c r="J702" s="228" t="s">
        <v>242</v>
      </c>
      <c r="K702" s="229"/>
      <c r="L702" s="229"/>
      <c r="M702" s="229"/>
      <c r="N702" s="229"/>
      <c r="O702" s="229"/>
      <c r="P702" s="230"/>
      <c r="Q702" s="231"/>
      <c r="R702" s="224" t="s">
        <v>242</v>
      </c>
      <c r="S702" s="232" t="str">
        <f t="shared" ca="1" si="60"/>
        <v/>
      </c>
      <c r="T702" s="232" t="str">
        <f ca="1">IF(B702="","",IF(ISERROR(MATCH($J702,[2]SorP!$B$1:$B$6230,0)),"",INDIRECT("'SorP'!$A$"&amp;MATCH($J702,[2]SorP!$B$1:$B$6230,0))))</f>
        <v/>
      </c>
      <c r="U702" s="184"/>
      <c r="V702" s="94" t="e">
        <f>IF(C702="",NA(),MATCH($B702&amp;$C702,'[2]Smelter Look-up'!$J:$J,0))</f>
        <v>#N/A</v>
      </c>
      <c r="X702" s="58">
        <f t="shared" si="56"/>
        <v>0</v>
      </c>
      <c r="AB702" s="95" t="str">
        <f t="shared" si="57"/>
        <v/>
      </c>
    </row>
    <row r="703" spans="1:28" s="58" customFormat="1" ht="20.25">
      <c r="A703" s="232"/>
      <c r="B703" s="224" t="s">
        <v>242</v>
      </c>
      <c r="C703" s="225" t="s">
        <v>242</v>
      </c>
      <c r="D703" s="226"/>
      <c r="E703" s="224" t="s">
        <v>242</v>
      </c>
      <c r="F703" s="224" t="s">
        <v>242</v>
      </c>
      <c r="G703" s="224" t="s">
        <v>242</v>
      </c>
      <c r="H703" s="227" t="s">
        <v>242</v>
      </c>
      <c r="I703" s="228" t="s">
        <v>242</v>
      </c>
      <c r="J703" s="228" t="s">
        <v>242</v>
      </c>
      <c r="K703" s="229"/>
      <c r="L703" s="229"/>
      <c r="M703" s="229"/>
      <c r="N703" s="229"/>
      <c r="O703" s="229"/>
      <c r="P703" s="230"/>
      <c r="Q703" s="231"/>
      <c r="R703" s="224" t="s">
        <v>242</v>
      </c>
      <c r="S703" s="232" t="str">
        <f t="shared" ca="1" si="60"/>
        <v/>
      </c>
      <c r="T703" s="232" t="str">
        <f ca="1">IF(B703="","",IF(ISERROR(MATCH($J703,[2]SorP!$B$1:$B$6230,0)),"",INDIRECT("'SorP'!$A$"&amp;MATCH($J703,[2]SorP!$B$1:$B$6230,0))))</f>
        <v/>
      </c>
      <c r="U703" s="184"/>
      <c r="V703" s="94" t="e">
        <f>IF(C703="",NA(),MATCH($B703&amp;$C703,'[2]Smelter Look-up'!$J:$J,0))</f>
        <v>#N/A</v>
      </c>
      <c r="X703" s="58">
        <f t="shared" si="56"/>
        <v>0</v>
      </c>
      <c r="AB703" s="95" t="str">
        <f t="shared" si="57"/>
        <v/>
      </c>
    </row>
    <row r="704" spans="1:28" s="58" customFormat="1" ht="20.25">
      <c r="A704" s="232"/>
      <c r="B704" s="224" t="s">
        <v>242</v>
      </c>
      <c r="C704" s="225" t="s">
        <v>242</v>
      </c>
      <c r="D704" s="226"/>
      <c r="E704" s="224" t="s">
        <v>242</v>
      </c>
      <c r="F704" s="224" t="s">
        <v>242</v>
      </c>
      <c r="G704" s="224" t="s">
        <v>242</v>
      </c>
      <c r="H704" s="227" t="s">
        <v>242</v>
      </c>
      <c r="I704" s="228" t="s">
        <v>242</v>
      </c>
      <c r="J704" s="228" t="s">
        <v>242</v>
      </c>
      <c r="K704" s="229"/>
      <c r="L704" s="229"/>
      <c r="M704" s="229"/>
      <c r="N704" s="229"/>
      <c r="O704" s="229"/>
      <c r="P704" s="230"/>
      <c r="Q704" s="231"/>
      <c r="R704" s="224" t="s">
        <v>242</v>
      </c>
      <c r="S704" s="232" t="str">
        <f t="shared" ca="1" si="60"/>
        <v/>
      </c>
      <c r="T704" s="232" t="str">
        <f ca="1">IF(B704="","",IF(ISERROR(MATCH($J704,[2]SorP!$B$1:$B$6230,0)),"",INDIRECT("'SorP'!$A$"&amp;MATCH($J704,[2]SorP!$B$1:$B$6230,0))))</f>
        <v/>
      </c>
      <c r="U704" s="184"/>
      <c r="V704" s="94" t="e">
        <f>IF(C704="",NA(),MATCH($B704&amp;$C704,'[2]Smelter Look-up'!$J:$J,0))</f>
        <v>#N/A</v>
      </c>
      <c r="X704" s="58">
        <f t="shared" si="56"/>
        <v>0</v>
      </c>
      <c r="AB704" s="95" t="str">
        <f t="shared" si="57"/>
        <v/>
      </c>
    </row>
    <row r="705" spans="1:28" s="58" customFormat="1" ht="20.25">
      <c r="A705" s="232"/>
      <c r="B705" s="224" t="s">
        <v>242</v>
      </c>
      <c r="C705" s="225" t="s">
        <v>242</v>
      </c>
      <c r="D705" s="226"/>
      <c r="E705" s="224" t="s">
        <v>242</v>
      </c>
      <c r="F705" s="224" t="s">
        <v>242</v>
      </c>
      <c r="G705" s="224" t="s">
        <v>242</v>
      </c>
      <c r="H705" s="227" t="s">
        <v>242</v>
      </c>
      <c r="I705" s="228" t="s">
        <v>242</v>
      </c>
      <c r="J705" s="228" t="s">
        <v>242</v>
      </c>
      <c r="K705" s="229"/>
      <c r="L705" s="229"/>
      <c r="M705" s="229"/>
      <c r="N705" s="229"/>
      <c r="O705" s="229"/>
      <c r="P705" s="230"/>
      <c r="Q705" s="231"/>
      <c r="R705" s="224" t="s">
        <v>242</v>
      </c>
      <c r="S705" s="232" t="str">
        <f t="shared" ca="1" si="60"/>
        <v/>
      </c>
      <c r="T705" s="232" t="str">
        <f ca="1">IF(B705="","",IF(ISERROR(MATCH($J705,[2]SorP!$B$1:$B$6230,0)),"",INDIRECT("'SorP'!$A$"&amp;MATCH($J705,[2]SorP!$B$1:$B$6230,0))))</f>
        <v/>
      </c>
      <c r="U705" s="184"/>
      <c r="V705" s="94" t="e">
        <f>IF(C705="",NA(),MATCH($B705&amp;$C705,'[2]Smelter Look-up'!$J:$J,0))</f>
        <v>#N/A</v>
      </c>
      <c r="X705" s="58">
        <f t="shared" si="56"/>
        <v>0</v>
      </c>
      <c r="AB705" s="95" t="str">
        <f t="shared" si="57"/>
        <v/>
      </c>
    </row>
    <row r="706" spans="1:28" s="58" customFormat="1" ht="20.25">
      <c r="A706" s="232"/>
      <c r="B706" s="224" t="s">
        <v>242</v>
      </c>
      <c r="C706" s="225" t="s">
        <v>242</v>
      </c>
      <c r="D706" s="226"/>
      <c r="E706" s="224" t="s">
        <v>242</v>
      </c>
      <c r="F706" s="224" t="s">
        <v>242</v>
      </c>
      <c r="G706" s="224" t="s">
        <v>242</v>
      </c>
      <c r="H706" s="227" t="s">
        <v>242</v>
      </c>
      <c r="I706" s="228" t="s">
        <v>242</v>
      </c>
      <c r="J706" s="228" t="s">
        <v>242</v>
      </c>
      <c r="K706" s="229"/>
      <c r="L706" s="229"/>
      <c r="M706" s="229"/>
      <c r="N706" s="229"/>
      <c r="O706" s="229"/>
      <c r="P706" s="230"/>
      <c r="Q706" s="231"/>
      <c r="R706" s="224" t="s">
        <v>242</v>
      </c>
      <c r="S706" s="232" t="str">
        <f t="shared" ca="1" si="60"/>
        <v/>
      </c>
      <c r="T706" s="232" t="str">
        <f ca="1">IF(B706="","",IF(ISERROR(MATCH($J706,[2]SorP!$B$1:$B$6230,0)),"",INDIRECT("'SorP'!$A$"&amp;MATCH($J706,[2]SorP!$B$1:$B$6230,0))))</f>
        <v/>
      </c>
      <c r="U706" s="184"/>
      <c r="V706" s="94" t="e">
        <f>IF(C706="",NA(),MATCH($B706&amp;$C706,'[2]Smelter Look-up'!$J:$J,0))</f>
        <v>#N/A</v>
      </c>
      <c r="X706" s="58">
        <f t="shared" si="56"/>
        <v>0</v>
      </c>
      <c r="AB706" s="95" t="str">
        <f t="shared" si="57"/>
        <v/>
      </c>
    </row>
    <row r="707" spans="1:28" s="58" customFormat="1" ht="20.25">
      <c r="A707" s="232"/>
      <c r="B707" s="224" t="s">
        <v>242</v>
      </c>
      <c r="C707" s="225" t="s">
        <v>242</v>
      </c>
      <c r="D707" s="226"/>
      <c r="E707" s="224" t="s">
        <v>242</v>
      </c>
      <c r="F707" s="224" t="s">
        <v>242</v>
      </c>
      <c r="G707" s="224" t="s">
        <v>242</v>
      </c>
      <c r="H707" s="227" t="s">
        <v>242</v>
      </c>
      <c r="I707" s="228" t="s">
        <v>242</v>
      </c>
      <c r="J707" s="228" t="s">
        <v>242</v>
      </c>
      <c r="K707" s="229"/>
      <c r="L707" s="229"/>
      <c r="M707" s="229"/>
      <c r="N707" s="229"/>
      <c r="O707" s="229"/>
      <c r="P707" s="230"/>
      <c r="Q707" s="231"/>
      <c r="R707" s="224" t="s">
        <v>242</v>
      </c>
      <c r="S707" s="232" t="str">
        <f t="shared" ca="1" si="60"/>
        <v/>
      </c>
      <c r="T707" s="232" t="str">
        <f ca="1">IF(B707="","",IF(ISERROR(MATCH($J707,[2]SorP!$B$1:$B$6230,0)),"",INDIRECT("'SorP'!$A$"&amp;MATCH($J707,[2]SorP!$B$1:$B$6230,0))))</f>
        <v/>
      </c>
      <c r="U707" s="184"/>
      <c r="V707" s="94" t="e">
        <f>IF(C707="",NA(),MATCH($B707&amp;$C707,'[2]Smelter Look-up'!$J:$J,0))</f>
        <v>#N/A</v>
      </c>
      <c r="X707" s="58">
        <f t="shared" si="56"/>
        <v>0</v>
      </c>
      <c r="AB707" s="95" t="str">
        <f t="shared" si="57"/>
        <v/>
      </c>
    </row>
    <row r="708" spans="1:28" s="58" customFormat="1" ht="20.25">
      <c r="A708" s="232"/>
      <c r="B708" s="224" t="s">
        <v>242</v>
      </c>
      <c r="C708" s="225" t="s">
        <v>242</v>
      </c>
      <c r="D708" s="226"/>
      <c r="E708" s="224" t="s">
        <v>242</v>
      </c>
      <c r="F708" s="224" t="s">
        <v>242</v>
      </c>
      <c r="G708" s="224" t="s">
        <v>242</v>
      </c>
      <c r="H708" s="227" t="s">
        <v>242</v>
      </c>
      <c r="I708" s="228" t="s">
        <v>242</v>
      </c>
      <c r="J708" s="228" t="s">
        <v>242</v>
      </c>
      <c r="K708" s="229"/>
      <c r="L708" s="229"/>
      <c r="M708" s="229"/>
      <c r="N708" s="229"/>
      <c r="O708" s="229"/>
      <c r="P708" s="230"/>
      <c r="Q708" s="231"/>
      <c r="R708" s="224" t="s">
        <v>242</v>
      </c>
      <c r="S708" s="232" t="str">
        <f t="shared" ca="1" si="60"/>
        <v/>
      </c>
      <c r="T708" s="232" t="str">
        <f ca="1">IF(B708="","",IF(ISERROR(MATCH($J708,[2]SorP!$B$1:$B$6230,0)),"",INDIRECT("'SorP'!$A$"&amp;MATCH($J708,[2]SorP!$B$1:$B$6230,0))))</f>
        <v/>
      </c>
      <c r="U708" s="184"/>
      <c r="V708" s="94" t="e">
        <f>IF(C708="",NA(),MATCH($B708&amp;$C708,'[2]Smelter Look-up'!$J:$J,0))</f>
        <v>#N/A</v>
      </c>
      <c r="X708" s="58">
        <f t="shared" si="56"/>
        <v>0</v>
      </c>
      <c r="AB708" s="95" t="str">
        <f t="shared" si="57"/>
        <v/>
      </c>
    </row>
    <row r="709" spans="1:28" s="58" customFormat="1" ht="20.25">
      <c r="A709" s="232"/>
      <c r="B709" s="224" t="s">
        <v>242</v>
      </c>
      <c r="C709" s="225" t="s">
        <v>242</v>
      </c>
      <c r="D709" s="226"/>
      <c r="E709" s="224" t="s">
        <v>242</v>
      </c>
      <c r="F709" s="224" t="s">
        <v>242</v>
      </c>
      <c r="G709" s="224" t="s">
        <v>242</v>
      </c>
      <c r="H709" s="227" t="s">
        <v>242</v>
      </c>
      <c r="I709" s="228" t="s">
        <v>242</v>
      </c>
      <c r="J709" s="228" t="s">
        <v>242</v>
      </c>
      <c r="K709" s="229"/>
      <c r="L709" s="229"/>
      <c r="M709" s="229"/>
      <c r="N709" s="229"/>
      <c r="O709" s="229"/>
      <c r="P709" s="230"/>
      <c r="Q709" s="231"/>
      <c r="R709" s="224" t="s">
        <v>242</v>
      </c>
      <c r="S709" s="232" t="str">
        <f t="shared" ca="1" si="60"/>
        <v/>
      </c>
      <c r="T709" s="232" t="str">
        <f ca="1">IF(B709="","",IF(ISERROR(MATCH($J709,[2]SorP!$B$1:$B$6230,0)),"",INDIRECT("'SorP'!$A$"&amp;MATCH($J709,[2]SorP!$B$1:$B$6230,0))))</f>
        <v/>
      </c>
      <c r="U709" s="184"/>
      <c r="V709" s="94" t="e">
        <f>IF(C709="",NA(),MATCH($B709&amp;$C709,'[2]Smelter Look-up'!$J:$J,0))</f>
        <v>#N/A</v>
      </c>
      <c r="X709" s="58">
        <f t="shared" si="56"/>
        <v>0</v>
      </c>
      <c r="AB709" s="95" t="str">
        <f t="shared" si="57"/>
        <v/>
      </c>
    </row>
    <row r="710" spans="1:28" s="58" customFormat="1" ht="20.25">
      <c r="A710" s="232"/>
      <c r="B710" s="224" t="s">
        <v>242</v>
      </c>
      <c r="C710" s="225" t="s">
        <v>242</v>
      </c>
      <c r="D710" s="226"/>
      <c r="E710" s="224" t="s">
        <v>242</v>
      </c>
      <c r="F710" s="224" t="s">
        <v>242</v>
      </c>
      <c r="G710" s="224" t="s">
        <v>242</v>
      </c>
      <c r="H710" s="227" t="s">
        <v>242</v>
      </c>
      <c r="I710" s="228" t="s">
        <v>242</v>
      </c>
      <c r="J710" s="228" t="s">
        <v>242</v>
      </c>
      <c r="K710" s="229"/>
      <c r="L710" s="229"/>
      <c r="M710" s="229"/>
      <c r="N710" s="229"/>
      <c r="O710" s="229"/>
      <c r="P710" s="230"/>
      <c r="Q710" s="231"/>
      <c r="R710" s="224" t="s">
        <v>242</v>
      </c>
      <c r="S710" s="232" t="str">
        <f t="shared" ca="1" si="60"/>
        <v/>
      </c>
      <c r="T710" s="232" t="str">
        <f ca="1">IF(B710="","",IF(ISERROR(MATCH($J710,[2]SorP!$B$1:$B$6230,0)),"",INDIRECT("'SorP'!$A$"&amp;MATCH($J710,[2]SorP!$B$1:$B$6230,0))))</f>
        <v/>
      </c>
      <c r="U710" s="184"/>
      <c r="V710" s="94" t="e">
        <f>IF(C710="",NA(),MATCH($B710&amp;$C710,'[2]Smelter Look-up'!$J:$J,0))</f>
        <v>#N/A</v>
      </c>
      <c r="X710" s="58">
        <f t="shared" si="56"/>
        <v>0</v>
      </c>
      <c r="AB710" s="95" t="str">
        <f t="shared" si="57"/>
        <v/>
      </c>
    </row>
    <row r="711" spans="1:28" s="58" customFormat="1" ht="20.25">
      <c r="A711" s="232"/>
      <c r="B711" s="224" t="s">
        <v>242</v>
      </c>
      <c r="C711" s="225" t="s">
        <v>242</v>
      </c>
      <c r="D711" s="226"/>
      <c r="E711" s="224" t="s">
        <v>242</v>
      </c>
      <c r="F711" s="224" t="s">
        <v>242</v>
      </c>
      <c r="G711" s="224" t="s">
        <v>242</v>
      </c>
      <c r="H711" s="227" t="s">
        <v>242</v>
      </c>
      <c r="I711" s="228" t="s">
        <v>242</v>
      </c>
      <c r="J711" s="228" t="s">
        <v>242</v>
      </c>
      <c r="K711" s="229"/>
      <c r="L711" s="229"/>
      <c r="M711" s="229"/>
      <c r="N711" s="229"/>
      <c r="O711" s="229"/>
      <c r="P711" s="230"/>
      <c r="Q711" s="231"/>
      <c r="R711" s="224" t="s">
        <v>242</v>
      </c>
      <c r="S711" s="232" t="str">
        <f t="shared" ca="1" si="60"/>
        <v/>
      </c>
      <c r="T711" s="232" t="str">
        <f ca="1">IF(B711="","",IF(ISERROR(MATCH($J711,[2]SorP!$B$1:$B$6230,0)),"",INDIRECT("'SorP'!$A$"&amp;MATCH($J711,[2]SorP!$B$1:$B$6230,0))))</f>
        <v/>
      </c>
      <c r="U711" s="184"/>
      <c r="V711" s="94" t="e">
        <f>IF(C711="",NA(),MATCH($B711&amp;$C711,'[2]Smelter Look-up'!$J:$J,0))</f>
        <v>#N/A</v>
      </c>
      <c r="X711" s="58">
        <f t="shared" si="56"/>
        <v>0</v>
      </c>
      <c r="AB711" s="95" t="str">
        <f t="shared" si="57"/>
        <v/>
      </c>
    </row>
    <row r="712" spans="1:28" s="58" customFormat="1" ht="20.25">
      <c r="A712" s="232"/>
      <c r="B712" s="224" t="s">
        <v>242</v>
      </c>
      <c r="C712" s="225" t="s">
        <v>242</v>
      </c>
      <c r="D712" s="226"/>
      <c r="E712" s="224" t="s">
        <v>242</v>
      </c>
      <c r="F712" s="224" t="s">
        <v>242</v>
      </c>
      <c r="G712" s="224" t="s">
        <v>242</v>
      </c>
      <c r="H712" s="227" t="s">
        <v>242</v>
      </c>
      <c r="I712" s="228" t="s">
        <v>242</v>
      </c>
      <c r="J712" s="228" t="s">
        <v>242</v>
      </c>
      <c r="K712" s="229"/>
      <c r="L712" s="229"/>
      <c r="M712" s="229"/>
      <c r="N712" s="229"/>
      <c r="O712" s="229"/>
      <c r="P712" s="230"/>
      <c r="Q712" s="231"/>
      <c r="R712" s="224" t="s">
        <v>242</v>
      </c>
      <c r="S712" s="232" t="str">
        <f t="shared" ca="1" si="60"/>
        <v/>
      </c>
      <c r="T712" s="232" t="str">
        <f ca="1">IF(B712="","",IF(ISERROR(MATCH($J712,[2]SorP!$B$1:$B$6230,0)),"",INDIRECT("'SorP'!$A$"&amp;MATCH($J712,[2]SorP!$B$1:$B$6230,0))))</f>
        <v/>
      </c>
      <c r="U712" s="184"/>
      <c r="V712" s="94" t="e">
        <f>IF(C712="",NA(),MATCH($B712&amp;$C712,'[2]Smelter Look-up'!$J:$J,0))</f>
        <v>#N/A</v>
      </c>
      <c r="X712" s="58">
        <f t="shared" si="56"/>
        <v>0</v>
      </c>
      <c r="AB712" s="95" t="str">
        <f t="shared" si="57"/>
        <v/>
      </c>
    </row>
    <row r="713" spans="1:28" s="58" customFormat="1" ht="20.25">
      <c r="A713" s="232"/>
      <c r="B713" s="224" t="s">
        <v>242</v>
      </c>
      <c r="C713" s="225" t="s">
        <v>242</v>
      </c>
      <c r="D713" s="226"/>
      <c r="E713" s="224" t="s">
        <v>242</v>
      </c>
      <c r="F713" s="224" t="s">
        <v>242</v>
      </c>
      <c r="G713" s="224" t="s">
        <v>242</v>
      </c>
      <c r="H713" s="227" t="s">
        <v>242</v>
      </c>
      <c r="I713" s="228" t="s">
        <v>242</v>
      </c>
      <c r="J713" s="228" t="s">
        <v>242</v>
      </c>
      <c r="K713" s="229"/>
      <c r="L713" s="229"/>
      <c r="M713" s="229"/>
      <c r="N713" s="229"/>
      <c r="O713" s="229"/>
      <c r="P713" s="230"/>
      <c r="Q713" s="231"/>
      <c r="R713" s="224" t="s">
        <v>242</v>
      </c>
      <c r="S713" s="232" t="str">
        <f t="shared" ca="1" si="60"/>
        <v/>
      </c>
      <c r="T713" s="232" t="str">
        <f ca="1">IF(B713="","",IF(ISERROR(MATCH($J713,[2]SorP!$B$1:$B$6230,0)),"",INDIRECT("'SorP'!$A$"&amp;MATCH($J713,[2]SorP!$B$1:$B$6230,0))))</f>
        <v/>
      </c>
      <c r="U713" s="184"/>
      <c r="V713" s="94" t="e">
        <f>IF(C713="",NA(),MATCH($B713&amp;$C713,'[2]Smelter Look-up'!$J:$J,0))</f>
        <v>#N/A</v>
      </c>
      <c r="X713" s="58">
        <f t="shared" si="56"/>
        <v>0</v>
      </c>
      <c r="AB713" s="95" t="str">
        <f t="shared" si="57"/>
        <v/>
      </c>
    </row>
    <row r="714" spans="1:28" s="58" customFormat="1" ht="20.25">
      <c r="A714" s="232"/>
      <c r="B714" s="224" t="s">
        <v>242</v>
      </c>
      <c r="C714" s="225" t="s">
        <v>242</v>
      </c>
      <c r="D714" s="226"/>
      <c r="E714" s="224" t="s">
        <v>242</v>
      </c>
      <c r="F714" s="224" t="s">
        <v>242</v>
      </c>
      <c r="G714" s="224" t="s">
        <v>242</v>
      </c>
      <c r="H714" s="227" t="s">
        <v>242</v>
      </c>
      <c r="I714" s="228" t="s">
        <v>242</v>
      </c>
      <c r="J714" s="228" t="s">
        <v>242</v>
      </c>
      <c r="K714" s="229"/>
      <c r="L714" s="229"/>
      <c r="M714" s="229"/>
      <c r="N714" s="229"/>
      <c r="O714" s="229"/>
      <c r="P714" s="230"/>
      <c r="Q714" s="231"/>
      <c r="R714" s="224" t="s">
        <v>242</v>
      </c>
      <c r="S714" s="232" t="str">
        <f t="shared" ca="1" si="60"/>
        <v/>
      </c>
      <c r="T714" s="232" t="str">
        <f ca="1">IF(B714="","",IF(ISERROR(MATCH($J714,[2]SorP!$B$1:$B$6230,0)),"",INDIRECT("'SorP'!$A$"&amp;MATCH($J714,[2]SorP!$B$1:$B$6230,0))))</f>
        <v/>
      </c>
      <c r="U714" s="184"/>
      <c r="V714" s="94" t="e">
        <f>IF(C714="",NA(),MATCH($B714&amp;$C714,'[2]Smelter Look-up'!$J:$J,0))</f>
        <v>#N/A</v>
      </c>
      <c r="X714" s="58">
        <f t="shared" ref="X714:X777" si="61">IF(AND(C714="Smelter not listed",OR(LEN(D714)=0,LEN(E714)=0)),1,0)</f>
        <v>0</v>
      </c>
      <c r="AB714" s="95" t="str">
        <f t="shared" ref="AB714:AB777" si="62">B714&amp;C714</f>
        <v/>
      </c>
    </row>
    <row r="715" spans="1:28" s="58" customFormat="1" ht="20.25">
      <c r="A715" s="232"/>
      <c r="B715" s="224" t="s">
        <v>242</v>
      </c>
      <c r="C715" s="225" t="s">
        <v>242</v>
      </c>
      <c r="D715" s="226"/>
      <c r="E715" s="224" t="s">
        <v>242</v>
      </c>
      <c r="F715" s="224" t="s">
        <v>242</v>
      </c>
      <c r="G715" s="224" t="s">
        <v>242</v>
      </c>
      <c r="H715" s="227" t="s">
        <v>242</v>
      </c>
      <c r="I715" s="228" t="s">
        <v>242</v>
      </c>
      <c r="J715" s="228" t="s">
        <v>242</v>
      </c>
      <c r="K715" s="229"/>
      <c r="L715" s="229"/>
      <c r="M715" s="229"/>
      <c r="N715" s="229"/>
      <c r="O715" s="229"/>
      <c r="P715" s="230"/>
      <c r="Q715" s="231"/>
      <c r="R715" s="224" t="s">
        <v>242</v>
      </c>
      <c r="S715" s="232" t="str">
        <f t="shared" ca="1" si="60"/>
        <v/>
      </c>
      <c r="T715" s="232" t="str">
        <f ca="1">IF(B715="","",IF(ISERROR(MATCH($J715,[2]SorP!$B$1:$B$6230,0)),"",INDIRECT("'SorP'!$A$"&amp;MATCH($J715,[2]SorP!$B$1:$B$6230,0))))</f>
        <v/>
      </c>
      <c r="U715" s="184"/>
      <c r="V715" s="94" t="e">
        <f>IF(C715="",NA(),MATCH($B715&amp;$C715,'[2]Smelter Look-up'!$J:$J,0))</f>
        <v>#N/A</v>
      </c>
      <c r="X715" s="58">
        <f t="shared" si="61"/>
        <v>0</v>
      </c>
      <c r="AB715" s="95" t="str">
        <f t="shared" si="62"/>
        <v/>
      </c>
    </row>
    <row r="716" spans="1:28" s="58" customFormat="1" ht="20.25">
      <c r="A716" s="232"/>
      <c r="B716" s="224" t="s">
        <v>242</v>
      </c>
      <c r="C716" s="225" t="s">
        <v>242</v>
      </c>
      <c r="D716" s="226"/>
      <c r="E716" s="224" t="s">
        <v>242</v>
      </c>
      <c r="F716" s="224" t="s">
        <v>242</v>
      </c>
      <c r="G716" s="224" t="s">
        <v>242</v>
      </c>
      <c r="H716" s="227" t="s">
        <v>242</v>
      </c>
      <c r="I716" s="228" t="s">
        <v>242</v>
      </c>
      <c r="J716" s="228" t="s">
        <v>242</v>
      </c>
      <c r="K716" s="229"/>
      <c r="L716" s="229"/>
      <c r="M716" s="229"/>
      <c r="N716" s="229"/>
      <c r="O716" s="229"/>
      <c r="P716" s="230"/>
      <c r="Q716" s="231"/>
      <c r="R716" s="224" t="s">
        <v>242</v>
      </c>
      <c r="S716" s="232" t="str">
        <f t="shared" ca="1" si="60"/>
        <v/>
      </c>
      <c r="T716" s="232" t="str">
        <f ca="1">IF(B716="","",IF(ISERROR(MATCH($J716,[2]SorP!$B$1:$B$6230,0)),"",INDIRECT("'SorP'!$A$"&amp;MATCH($J716,[2]SorP!$B$1:$B$6230,0))))</f>
        <v/>
      </c>
      <c r="U716" s="184"/>
      <c r="V716" s="94" t="e">
        <f>IF(C716="",NA(),MATCH($B716&amp;$C716,'[2]Smelter Look-up'!$J:$J,0))</f>
        <v>#N/A</v>
      </c>
      <c r="X716" s="58">
        <f t="shared" si="61"/>
        <v>0</v>
      </c>
      <c r="AB716" s="95" t="str">
        <f t="shared" si="62"/>
        <v/>
      </c>
    </row>
    <row r="717" spans="1:28" s="58" customFormat="1" ht="20.25">
      <c r="A717" s="232"/>
      <c r="B717" s="224" t="s">
        <v>242</v>
      </c>
      <c r="C717" s="225" t="s">
        <v>242</v>
      </c>
      <c r="D717" s="226"/>
      <c r="E717" s="224" t="s">
        <v>242</v>
      </c>
      <c r="F717" s="224" t="s">
        <v>242</v>
      </c>
      <c r="G717" s="224" t="s">
        <v>242</v>
      </c>
      <c r="H717" s="227" t="s">
        <v>242</v>
      </c>
      <c r="I717" s="228" t="s">
        <v>242</v>
      </c>
      <c r="J717" s="228" t="s">
        <v>242</v>
      </c>
      <c r="K717" s="229"/>
      <c r="L717" s="229"/>
      <c r="M717" s="229"/>
      <c r="N717" s="229"/>
      <c r="O717" s="229"/>
      <c r="P717" s="230"/>
      <c r="Q717" s="231"/>
      <c r="R717" s="224" t="s">
        <v>242</v>
      </c>
      <c r="S717" s="232" t="str">
        <f t="shared" ca="1" si="60"/>
        <v/>
      </c>
      <c r="T717" s="232" t="str">
        <f ca="1">IF(B717="","",IF(ISERROR(MATCH($J717,[2]SorP!$B$1:$B$6230,0)),"",INDIRECT("'SorP'!$A$"&amp;MATCH($J717,[2]SorP!$B$1:$B$6230,0))))</f>
        <v/>
      </c>
      <c r="U717" s="184"/>
      <c r="V717" s="94" t="e">
        <f>IF(C717="",NA(),MATCH($B717&amp;$C717,'[2]Smelter Look-up'!$J:$J,0))</f>
        <v>#N/A</v>
      </c>
      <c r="X717" s="58">
        <f t="shared" si="61"/>
        <v>0</v>
      </c>
      <c r="AB717" s="95" t="str">
        <f t="shared" si="62"/>
        <v/>
      </c>
    </row>
    <row r="718" spans="1:28" s="58" customFormat="1" ht="20.25">
      <c r="A718" s="232"/>
      <c r="B718" s="224" t="s">
        <v>242</v>
      </c>
      <c r="C718" s="225" t="s">
        <v>242</v>
      </c>
      <c r="D718" s="226"/>
      <c r="E718" s="224" t="s">
        <v>242</v>
      </c>
      <c r="F718" s="224" t="s">
        <v>242</v>
      </c>
      <c r="G718" s="224" t="s">
        <v>242</v>
      </c>
      <c r="H718" s="227" t="s">
        <v>242</v>
      </c>
      <c r="I718" s="228" t="s">
        <v>242</v>
      </c>
      <c r="J718" s="228" t="s">
        <v>242</v>
      </c>
      <c r="K718" s="229"/>
      <c r="L718" s="229"/>
      <c r="M718" s="229"/>
      <c r="N718" s="229"/>
      <c r="O718" s="229"/>
      <c r="P718" s="230"/>
      <c r="Q718" s="231"/>
      <c r="R718" s="224" t="s">
        <v>242</v>
      </c>
      <c r="S718" s="232" t="str">
        <f t="shared" ca="1" si="60"/>
        <v/>
      </c>
      <c r="T718" s="232" t="str">
        <f ca="1">IF(B718="","",IF(ISERROR(MATCH($J718,[2]SorP!$B$1:$B$6230,0)),"",INDIRECT("'SorP'!$A$"&amp;MATCH($J718,[2]SorP!$B$1:$B$6230,0))))</f>
        <v/>
      </c>
      <c r="U718" s="184"/>
      <c r="V718" s="94" t="e">
        <f>IF(C718="",NA(),MATCH($B718&amp;$C718,'[2]Smelter Look-up'!$J:$J,0))</f>
        <v>#N/A</v>
      </c>
      <c r="X718" s="58">
        <f t="shared" si="61"/>
        <v>0</v>
      </c>
      <c r="AB718" s="95" t="str">
        <f t="shared" si="62"/>
        <v/>
      </c>
    </row>
    <row r="719" spans="1:28" s="58" customFormat="1" ht="20.25">
      <c r="A719" s="232"/>
      <c r="B719" s="224" t="s">
        <v>242</v>
      </c>
      <c r="C719" s="225" t="s">
        <v>242</v>
      </c>
      <c r="D719" s="226"/>
      <c r="E719" s="224" t="s">
        <v>242</v>
      </c>
      <c r="F719" s="224" t="s">
        <v>242</v>
      </c>
      <c r="G719" s="224" t="s">
        <v>242</v>
      </c>
      <c r="H719" s="227" t="s">
        <v>242</v>
      </c>
      <c r="I719" s="228" t="s">
        <v>242</v>
      </c>
      <c r="J719" s="228" t="s">
        <v>242</v>
      </c>
      <c r="K719" s="229"/>
      <c r="L719" s="229"/>
      <c r="M719" s="229"/>
      <c r="N719" s="229"/>
      <c r="O719" s="229"/>
      <c r="P719" s="230"/>
      <c r="Q719" s="231"/>
      <c r="R719" s="224" t="s">
        <v>242</v>
      </c>
      <c r="S719" s="232" t="str">
        <f t="shared" ca="1" si="60"/>
        <v/>
      </c>
      <c r="T719" s="232" t="str">
        <f ca="1">IF(B719="","",IF(ISERROR(MATCH($J719,[2]SorP!$B$1:$B$6230,0)),"",INDIRECT("'SorP'!$A$"&amp;MATCH($J719,[2]SorP!$B$1:$B$6230,0))))</f>
        <v/>
      </c>
      <c r="U719" s="184"/>
      <c r="V719" s="94" t="e">
        <f>IF(C719="",NA(),MATCH($B719&amp;$C719,'[2]Smelter Look-up'!$J:$J,0))</f>
        <v>#N/A</v>
      </c>
      <c r="X719" s="58">
        <f t="shared" si="61"/>
        <v>0</v>
      </c>
      <c r="AB719" s="95" t="str">
        <f t="shared" si="62"/>
        <v/>
      </c>
    </row>
    <row r="720" spans="1:28" s="58" customFormat="1" ht="20.25">
      <c r="A720" s="232"/>
      <c r="B720" s="224" t="s">
        <v>242</v>
      </c>
      <c r="C720" s="225" t="s">
        <v>242</v>
      </c>
      <c r="D720" s="226"/>
      <c r="E720" s="224" t="s">
        <v>242</v>
      </c>
      <c r="F720" s="224" t="s">
        <v>242</v>
      </c>
      <c r="G720" s="224" t="s">
        <v>242</v>
      </c>
      <c r="H720" s="227" t="s">
        <v>242</v>
      </c>
      <c r="I720" s="228" t="s">
        <v>242</v>
      </c>
      <c r="J720" s="228" t="s">
        <v>242</v>
      </c>
      <c r="K720" s="229"/>
      <c r="L720" s="229"/>
      <c r="M720" s="229"/>
      <c r="N720" s="229"/>
      <c r="O720" s="229"/>
      <c r="P720" s="230"/>
      <c r="Q720" s="231"/>
      <c r="R720" s="224" t="s">
        <v>242</v>
      </c>
      <c r="S720" s="232" t="str">
        <f t="shared" ca="1" si="60"/>
        <v/>
      </c>
      <c r="T720" s="232" t="str">
        <f ca="1">IF(B720="","",IF(ISERROR(MATCH($J720,[2]SorP!$B$1:$B$6230,0)),"",INDIRECT("'SorP'!$A$"&amp;MATCH($J720,[2]SorP!$B$1:$B$6230,0))))</f>
        <v/>
      </c>
      <c r="U720" s="184"/>
      <c r="V720" s="94" t="e">
        <f>IF(C720="",NA(),MATCH($B720&amp;$C720,'[2]Smelter Look-up'!$J:$J,0))</f>
        <v>#N/A</v>
      </c>
      <c r="X720" s="58">
        <f t="shared" si="61"/>
        <v>0</v>
      </c>
      <c r="AB720" s="95" t="str">
        <f t="shared" si="62"/>
        <v/>
      </c>
    </row>
    <row r="721" spans="1:28" s="58" customFormat="1" ht="20.25">
      <c r="A721" s="232"/>
      <c r="B721" s="224" t="s">
        <v>242</v>
      </c>
      <c r="C721" s="225" t="s">
        <v>242</v>
      </c>
      <c r="D721" s="226"/>
      <c r="E721" s="224" t="s">
        <v>242</v>
      </c>
      <c r="F721" s="224" t="s">
        <v>242</v>
      </c>
      <c r="G721" s="224" t="s">
        <v>242</v>
      </c>
      <c r="H721" s="227" t="s">
        <v>242</v>
      </c>
      <c r="I721" s="228" t="s">
        <v>242</v>
      </c>
      <c r="J721" s="228" t="s">
        <v>242</v>
      </c>
      <c r="K721" s="229"/>
      <c r="L721" s="229"/>
      <c r="M721" s="229"/>
      <c r="N721" s="229"/>
      <c r="O721" s="229"/>
      <c r="P721" s="230"/>
      <c r="Q721" s="231"/>
      <c r="R721" s="224" t="s">
        <v>242</v>
      </c>
      <c r="S721" s="232" t="str">
        <f t="shared" ca="1" si="60"/>
        <v/>
      </c>
      <c r="T721" s="232" t="str">
        <f ca="1">IF(B721="","",IF(ISERROR(MATCH($J721,[2]SorP!$B$1:$B$6230,0)),"",INDIRECT("'SorP'!$A$"&amp;MATCH($J721,[2]SorP!$B$1:$B$6230,0))))</f>
        <v/>
      </c>
      <c r="U721" s="184"/>
      <c r="V721" s="94" t="e">
        <f>IF(C721="",NA(),MATCH($B721&amp;$C721,'[2]Smelter Look-up'!$J:$J,0))</f>
        <v>#N/A</v>
      </c>
      <c r="X721" s="58">
        <f t="shared" si="61"/>
        <v>0</v>
      </c>
      <c r="AB721" s="95" t="str">
        <f t="shared" si="62"/>
        <v/>
      </c>
    </row>
    <row r="722" spans="1:28" s="58" customFormat="1" ht="20.25">
      <c r="A722" s="232"/>
      <c r="B722" s="224" t="s">
        <v>242</v>
      </c>
      <c r="C722" s="225" t="s">
        <v>242</v>
      </c>
      <c r="D722" s="226"/>
      <c r="E722" s="224" t="s">
        <v>242</v>
      </c>
      <c r="F722" s="224" t="s">
        <v>242</v>
      </c>
      <c r="G722" s="224" t="s">
        <v>242</v>
      </c>
      <c r="H722" s="227" t="s">
        <v>242</v>
      </c>
      <c r="I722" s="228" t="s">
        <v>242</v>
      </c>
      <c r="J722" s="228" t="s">
        <v>242</v>
      </c>
      <c r="K722" s="229"/>
      <c r="L722" s="229"/>
      <c r="M722" s="229"/>
      <c r="N722" s="229"/>
      <c r="O722" s="229"/>
      <c r="P722" s="230"/>
      <c r="Q722" s="231"/>
      <c r="R722" s="224" t="s">
        <v>242</v>
      </c>
      <c r="S722" s="232" t="str">
        <f t="shared" ca="1" si="60"/>
        <v/>
      </c>
      <c r="T722" s="232" t="str">
        <f ca="1">IF(B722="","",IF(ISERROR(MATCH($J722,[2]SorP!$B$1:$B$6230,0)),"",INDIRECT("'SorP'!$A$"&amp;MATCH($J722,[2]SorP!$B$1:$B$6230,0))))</f>
        <v/>
      </c>
      <c r="U722" s="184"/>
      <c r="V722" s="94" t="e">
        <f>IF(C722="",NA(),MATCH($B722&amp;$C722,'[2]Smelter Look-up'!$J:$J,0))</f>
        <v>#N/A</v>
      </c>
      <c r="X722" s="58">
        <f t="shared" si="61"/>
        <v>0</v>
      </c>
      <c r="AB722" s="95" t="str">
        <f t="shared" si="62"/>
        <v/>
      </c>
    </row>
    <row r="723" spans="1:28" s="58" customFormat="1" ht="20.25">
      <c r="A723" s="232"/>
      <c r="B723" s="224" t="s">
        <v>242</v>
      </c>
      <c r="C723" s="225" t="s">
        <v>242</v>
      </c>
      <c r="D723" s="226"/>
      <c r="E723" s="224" t="s">
        <v>242</v>
      </c>
      <c r="F723" s="224" t="s">
        <v>242</v>
      </c>
      <c r="G723" s="224" t="s">
        <v>242</v>
      </c>
      <c r="H723" s="227" t="s">
        <v>242</v>
      </c>
      <c r="I723" s="228" t="s">
        <v>242</v>
      </c>
      <c r="J723" s="228" t="s">
        <v>242</v>
      </c>
      <c r="K723" s="229"/>
      <c r="L723" s="229"/>
      <c r="M723" s="229"/>
      <c r="N723" s="229"/>
      <c r="O723" s="229"/>
      <c r="P723" s="230"/>
      <c r="Q723" s="231"/>
      <c r="R723" s="224" t="s">
        <v>242</v>
      </c>
      <c r="S723" s="232" t="str">
        <f t="shared" ca="1" si="60"/>
        <v/>
      </c>
      <c r="T723" s="232" t="str">
        <f ca="1">IF(B723="","",IF(ISERROR(MATCH($J723,[2]SorP!$B$1:$B$6230,0)),"",INDIRECT("'SorP'!$A$"&amp;MATCH($J723,[2]SorP!$B$1:$B$6230,0))))</f>
        <v/>
      </c>
      <c r="U723" s="184"/>
      <c r="V723" s="94" t="e">
        <f>IF(C723="",NA(),MATCH($B723&amp;$C723,'[2]Smelter Look-up'!$J:$J,0))</f>
        <v>#N/A</v>
      </c>
      <c r="X723" s="58">
        <f t="shared" si="61"/>
        <v>0</v>
      </c>
      <c r="AB723" s="95" t="str">
        <f t="shared" si="62"/>
        <v/>
      </c>
    </row>
    <row r="724" spans="1:28" s="58" customFormat="1" ht="20.25">
      <c r="A724" s="232"/>
      <c r="B724" s="224" t="s">
        <v>242</v>
      </c>
      <c r="C724" s="225" t="s">
        <v>242</v>
      </c>
      <c r="D724" s="226"/>
      <c r="E724" s="224" t="s">
        <v>242</v>
      </c>
      <c r="F724" s="224" t="s">
        <v>242</v>
      </c>
      <c r="G724" s="224" t="s">
        <v>242</v>
      </c>
      <c r="H724" s="227" t="s">
        <v>242</v>
      </c>
      <c r="I724" s="228" t="s">
        <v>242</v>
      </c>
      <c r="J724" s="228" t="s">
        <v>242</v>
      </c>
      <c r="K724" s="229"/>
      <c r="L724" s="229"/>
      <c r="M724" s="229"/>
      <c r="N724" s="229"/>
      <c r="O724" s="229"/>
      <c r="P724" s="230"/>
      <c r="Q724" s="231"/>
      <c r="R724" s="224" t="s">
        <v>242</v>
      </c>
      <c r="S724" s="232" t="str">
        <f t="shared" ca="1" si="60"/>
        <v/>
      </c>
      <c r="T724" s="232" t="str">
        <f ca="1">IF(B724="","",IF(ISERROR(MATCH($J724,[2]SorP!$B$1:$B$6230,0)),"",INDIRECT("'SorP'!$A$"&amp;MATCH($J724,[2]SorP!$B$1:$B$6230,0))))</f>
        <v/>
      </c>
      <c r="U724" s="184"/>
      <c r="V724" s="94" t="e">
        <f>IF(C724="",NA(),MATCH($B724&amp;$C724,'[2]Smelter Look-up'!$J:$J,0))</f>
        <v>#N/A</v>
      </c>
      <c r="X724" s="58">
        <f t="shared" si="61"/>
        <v>0</v>
      </c>
      <c r="AB724" s="95" t="str">
        <f t="shared" si="62"/>
        <v/>
      </c>
    </row>
    <row r="725" spans="1:28" s="58" customFormat="1" ht="20.25">
      <c r="A725" s="232"/>
      <c r="B725" s="224" t="s">
        <v>242</v>
      </c>
      <c r="C725" s="225" t="s">
        <v>242</v>
      </c>
      <c r="D725" s="226"/>
      <c r="E725" s="224" t="s">
        <v>242</v>
      </c>
      <c r="F725" s="224" t="s">
        <v>242</v>
      </c>
      <c r="G725" s="224" t="s">
        <v>242</v>
      </c>
      <c r="H725" s="227" t="s">
        <v>242</v>
      </c>
      <c r="I725" s="228" t="s">
        <v>242</v>
      </c>
      <c r="J725" s="228" t="s">
        <v>242</v>
      </c>
      <c r="K725" s="229"/>
      <c r="L725" s="229"/>
      <c r="M725" s="229"/>
      <c r="N725" s="229"/>
      <c r="O725" s="229"/>
      <c r="P725" s="230"/>
      <c r="Q725" s="231"/>
      <c r="R725" s="224" t="s">
        <v>242</v>
      </c>
      <c r="S725" s="232" t="str">
        <f t="shared" ca="1" si="60"/>
        <v/>
      </c>
      <c r="T725" s="232" t="str">
        <f ca="1">IF(B725="","",IF(ISERROR(MATCH($J725,[2]SorP!$B$1:$B$6230,0)),"",INDIRECT("'SorP'!$A$"&amp;MATCH($J725,[2]SorP!$B$1:$B$6230,0))))</f>
        <v/>
      </c>
      <c r="U725" s="184"/>
      <c r="V725" s="94" t="e">
        <f>IF(C725="",NA(),MATCH($B725&amp;$C725,'[2]Smelter Look-up'!$J:$J,0))</f>
        <v>#N/A</v>
      </c>
      <c r="X725" s="58">
        <f t="shared" si="61"/>
        <v>0</v>
      </c>
      <c r="AB725" s="95" t="str">
        <f t="shared" si="62"/>
        <v/>
      </c>
    </row>
    <row r="726" spans="1:28" s="58" customFormat="1" ht="20.25">
      <c r="A726" s="232"/>
      <c r="B726" s="224" t="s">
        <v>242</v>
      </c>
      <c r="C726" s="225" t="s">
        <v>242</v>
      </c>
      <c r="D726" s="226"/>
      <c r="E726" s="224" t="s">
        <v>242</v>
      </c>
      <c r="F726" s="224" t="s">
        <v>242</v>
      </c>
      <c r="G726" s="224" t="s">
        <v>242</v>
      </c>
      <c r="H726" s="227" t="s">
        <v>242</v>
      </c>
      <c r="I726" s="228" t="s">
        <v>242</v>
      </c>
      <c r="J726" s="228" t="s">
        <v>242</v>
      </c>
      <c r="K726" s="229"/>
      <c r="L726" s="229"/>
      <c r="M726" s="229"/>
      <c r="N726" s="229"/>
      <c r="O726" s="229"/>
      <c r="P726" s="230"/>
      <c r="Q726" s="231"/>
      <c r="R726" s="224" t="s">
        <v>242</v>
      </c>
      <c r="S726" s="232" t="str">
        <f t="shared" ca="1" si="60"/>
        <v/>
      </c>
      <c r="T726" s="232" t="str">
        <f ca="1">IF(B726="","",IF(ISERROR(MATCH($J726,[2]SorP!$B$1:$B$6230,0)),"",INDIRECT("'SorP'!$A$"&amp;MATCH($J726,[2]SorP!$B$1:$B$6230,0))))</f>
        <v/>
      </c>
      <c r="U726" s="184"/>
      <c r="V726" s="94" t="e">
        <f>IF(C726="",NA(),MATCH($B726&amp;$C726,'[2]Smelter Look-up'!$J:$J,0))</f>
        <v>#N/A</v>
      </c>
      <c r="X726" s="58">
        <f t="shared" si="61"/>
        <v>0</v>
      </c>
      <c r="AB726" s="95" t="str">
        <f t="shared" si="62"/>
        <v/>
      </c>
    </row>
    <row r="727" spans="1:28" s="58" customFormat="1" ht="20.25">
      <c r="A727" s="232"/>
      <c r="B727" s="224" t="s">
        <v>242</v>
      </c>
      <c r="C727" s="225" t="s">
        <v>242</v>
      </c>
      <c r="D727" s="226"/>
      <c r="E727" s="224" t="s">
        <v>242</v>
      </c>
      <c r="F727" s="224" t="s">
        <v>242</v>
      </c>
      <c r="G727" s="224" t="s">
        <v>242</v>
      </c>
      <c r="H727" s="227" t="s">
        <v>242</v>
      </c>
      <c r="I727" s="228" t="s">
        <v>242</v>
      </c>
      <c r="J727" s="228" t="s">
        <v>242</v>
      </c>
      <c r="K727" s="229"/>
      <c r="L727" s="229"/>
      <c r="M727" s="229"/>
      <c r="N727" s="229"/>
      <c r="O727" s="229"/>
      <c r="P727" s="230"/>
      <c r="Q727" s="231"/>
      <c r="R727" s="224" t="s">
        <v>242</v>
      </c>
      <c r="S727" s="232" t="str">
        <f t="shared" ca="1" si="60"/>
        <v/>
      </c>
      <c r="T727" s="232" t="str">
        <f ca="1">IF(B727="","",IF(ISERROR(MATCH($J727,[2]SorP!$B$1:$B$6230,0)),"",INDIRECT("'SorP'!$A$"&amp;MATCH($J727,[2]SorP!$B$1:$B$6230,0))))</f>
        <v/>
      </c>
      <c r="U727" s="184"/>
      <c r="V727" s="94" t="e">
        <f>IF(C727="",NA(),MATCH($B727&amp;$C727,'[2]Smelter Look-up'!$J:$J,0))</f>
        <v>#N/A</v>
      </c>
      <c r="X727" s="58">
        <f t="shared" si="61"/>
        <v>0</v>
      </c>
      <c r="AB727" s="95" t="str">
        <f t="shared" si="62"/>
        <v/>
      </c>
    </row>
    <row r="728" spans="1:28" s="58" customFormat="1" ht="20.25">
      <c r="A728" s="232"/>
      <c r="B728" s="224" t="s">
        <v>242</v>
      </c>
      <c r="C728" s="225" t="s">
        <v>242</v>
      </c>
      <c r="D728" s="226"/>
      <c r="E728" s="224" t="s">
        <v>242</v>
      </c>
      <c r="F728" s="224" t="s">
        <v>242</v>
      </c>
      <c r="G728" s="224" t="s">
        <v>242</v>
      </c>
      <c r="H728" s="227" t="s">
        <v>242</v>
      </c>
      <c r="I728" s="228" t="s">
        <v>242</v>
      </c>
      <c r="J728" s="228" t="s">
        <v>242</v>
      </c>
      <c r="K728" s="229"/>
      <c r="L728" s="229"/>
      <c r="M728" s="229"/>
      <c r="N728" s="229"/>
      <c r="O728" s="229"/>
      <c r="P728" s="230"/>
      <c r="Q728" s="231"/>
      <c r="R728" s="224" t="s">
        <v>242</v>
      </c>
      <c r="S728" s="232" t="str">
        <f t="shared" ca="1" si="60"/>
        <v/>
      </c>
      <c r="T728" s="232" t="str">
        <f ca="1">IF(B728="","",IF(ISERROR(MATCH($J728,[2]SorP!$B$1:$B$6230,0)),"",INDIRECT("'SorP'!$A$"&amp;MATCH($J728,[2]SorP!$B$1:$B$6230,0))))</f>
        <v/>
      </c>
      <c r="U728" s="184"/>
      <c r="V728" s="94" t="e">
        <f>IF(C728="",NA(),MATCH($B728&amp;$C728,'[2]Smelter Look-up'!$J:$J,0))</f>
        <v>#N/A</v>
      </c>
      <c r="X728" s="58">
        <f t="shared" si="61"/>
        <v>0</v>
      </c>
      <c r="AB728" s="95" t="str">
        <f t="shared" si="62"/>
        <v/>
      </c>
    </row>
    <row r="729" spans="1:28" s="58" customFormat="1" ht="20.25">
      <c r="A729" s="232"/>
      <c r="B729" s="224" t="s">
        <v>242</v>
      </c>
      <c r="C729" s="225" t="s">
        <v>242</v>
      </c>
      <c r="D729" s="226"/>
      <c r="E729" s="224" t="s">
        <v>242</v>
      </c>
      <c r="F729" s="224" t="s">
        <v>242</v>
      </c>
      <c r="G729" s="224" t="s">
        <v>242</v>
      </c>
      <c r="H729" s="227" t="s">
        <v>242</v>
      </c>
      <c r="I729" s="228" t="s">
        <v>242</v>
      </c>
      <c r="J729" s="228" t="s">
        <v>242</v>
      </c>
      <c r="K729" s="229"/>
      <c r="L729" s="229"/>
      <c r="M729" s="229"/>
      <c r="N729" s="229"/>
      <c r="O729" s="229"/>
      <c r="P729" s="230"/>
      <c r="Q729" s="231"/>
      <c r="R729" s="224" t="s">
        <v>242</v>
      </c>
      <c r="S729" s="232" t="str">
        <f t="shared" ca="1" si="60"/>
        <v/>
      </c>
      <c r="T729" s="232" t="str">
        <f ca="1">IF(B729="","",IF(ISERROR(MATCH($J729,[2]SorP!$B$1:$B$6230,0)),"",INDIRECT("'SorP'!$A$"&amp;MATCH($J729,[2]SorP!$B$1:$B$6230,0))))</f>
        <v/>
      </c>
      <c r="U729" s="184"/>
      <c r="V729" s="94" t="e">
        <f>IF(C729="",NA(),MATCH($B729&amp;$C729,'[2]Smelter Look-up'!$J:$J,0))</f>
        <v>#N/A</v>
      </c>
      <c r="X729" s="58">
        <f t="shared" si="61"/>
        <v>0</v>
      </c>
      <c r="AB729" s="95" t="str">
        <f t="shared" si="62"/>
        <v/>
      </c>
    </row>
    <row r="730" spans="1:28" s="58" customFormat="1" ht="20.25">
      <c r="A730" s="232"/>
      <c r="B730" s="224" t="s">
        <v>242</v>
      </c>
      <c r="C730" s="225" t="s">
        <v>242</v>
      </c>
      <c r="D730" s="226"/>
      <c r="E730" s="224" t="s">
        <v>242</v>
      </c>
      <c r="F730" s="224" t="s">
        <v>242</v>
      </c>
      <c r="G730" s="224" t="s">
        <v>242</v>
      </c>
      <c r="H730" s="227" t="s">
        <v>242</v>
      </c>
      <c r="I730" s="228" t="s">
        <v>242</v>
      </c>
      <c r="J730" s="228" t="s">
        <v>242</v>
      </c>
      <c r="K730" s="229"/>
      <c r="L730" s="229"/>
      <c r="M730" s="229"/>
      <c r="N730" s="229"/>
      <c r="O730" s="229"/>
      <c r="P730" s="230"/>
      <c r="Q730" s="231"/>
      <c r="R730" s="224" t="s">
        <v>242</v>
      </c>
      <c r="S730" s="232" t="str">
        <f t="shared" ca="1" si="60"/>
        <v/>
      </c>
      <c r="T730" s="232" t="str">
        <f ca="1">IF(B730="","",IF(ISERROR(MATCH($J730,[2]SorP!$B$1:$B$6230,0)),"",INDIRECT("'SorP'!$A$"&amp;MATCH($J730,[2]SorP!$B$1:$B$6230,0))))</f>
        <v/>
      </c>
      <c r="U730" s="184"/>
      <c r="V730" s="94" t="e">
        <f>IF(C730="",NA(),MATCH($B730&amp;$C730,'[2]Smelter Look-up'!$J:$J,0))</f>
        <v>#N/A</v>
      </c>
      <c r="X730" s="58">
        <f t="shared" si="61"/>
        <v>0</v>
      </c>
      <c r="AB730" s="95" t="str">
        <f t="shared" si="62"/>
        <v/>
      </c>
    </row>
    <row r="731" spans="1:28" s="58" customFormat="1" ht="20.25">
      <c r="A731" s="232"/>
      <c r="B731" s="224" t="s">
        <v>242</v>
      </c>
      <c r="C731" s="225" t="s">
        <v>242</v>
      </c>
      <c r="D731" s="226"/>
      <c r="E731" s="224" t="s">
        <v>242</v>
      </c>
      <c r="F731" s="224" t="s">
        <v>242</v>
      </c>
      <c r="G731" s="224" t="s">
        <v>242</v>
      </c>
      <c r="H731" s="227" t="s">
        <v>242</v>
      </c>
      <c r="I731" s="228" t="s">
        <v>242</v>
      </c>
      <c r="J731" s="228" t="s">
        <v>242</v>
      </c>
      <c r="K731" s="229"/>
      <c r="L731" s="229"/>
      <c r="M731" s="229"/>
      <c r="N731" s="229"/>
      <c r="O731" s="229"/>
      <c r="P731" s="230"/>
      <c r="Q731" s="231"/>
      <c r="R731" s="224" t="s">
        <v>242</v>
      </c>
      <c r="S731" s="232" t="str">
        <f t="shared" ca="1" si="60"/>
        <v/>
      </c>
      <c r="T731" s="232" t="str">
        <f ca="1">IF(B731="","",IF(ISERROR(MATCH($J731,[2]SorP!$B$1:$B$6230,0)),"",INDIRECT("'SorP'!$A$"&amp;MATCH($J731,[2]SorP!$B$1:$B$6230,0))))</f>
        <v/>
      </c>
      <c r="U731" s="184"/>
      <c r="V731" s="94" t="e">
        <f>IF(C731="",NA(),MATCH($B731&amp;$C731,'[2]Smelter Look-up'!$J:$J,0))</f>
        <v>#N/A</v>
      </c>
      <c r="X731" s="58">
        <f t="shared" si="61"/>
        <v>0</v>
      </c>
      <c r="AB731" s="95" t="str">
        <f t="shared" si="62"/>
        <v/>
      </c>
    </row>
    <row r="732" spans="1:28" s="58" customFormat="1" ht="20.25">
      <c r="A732" s="232"/>
      <c r="B732" s="224" t="s">
        <v>242</v>
      </c>
      <c r="C732" s="225" t="s">
        <v>242</v>
      </c>
      <c r="D732" s="226"/>
      <c r="E732" s="224" t="s">
        <v>242</v>
      </c>
      <c r="F732" s="224" t="s">
        <v>242</v>
      </c>
      <c r="G732" s="224" t="s">
        <v>242</v>
      </c>
      <c r="H732" s="227" t="s">
        <v>242</v>
      </c>
      <c r="I732" s="228" t="s">
        <v>242</v>
      </c>
      <c r="J732" s="228" t="s">
        <v>242</v>
      </c>
      <c r="K732" s="229"/>
      <c r="L732" s="229"/>
      <c r="M732" s="229"/>
      <c r="N732" s="229"/>
      <c r="O732" s="229"/>
      <c r="P732" s="230"/>
      <c r="Q732" s="231"/>
      <c r="R732" s="224" t="s">
        <v>242</v>
      </c>
      <c r="S732" s="232" t="str">
        <f t="shared" ref="S732:S762" ca="1" si="63">IF(B732="","",IF(ISERROR(MATCH($E732,CL,0)),"Unknown",INDIRECT("'C'!$A$"&amp;MATCH($E732,CL,0)+1)))</f>
        <v/>
      </c>
      <c r="T732" s="232" t="str">
        <f ca="1">IF(B732="","",IF(ISERROR(MATCH($J732,[2]SorP!$B$1:$B$6230,0)),"",INDIRECT("'SorP'!$A$"&amp;MATCH($J732,[2]SorP!$B$1:$B$6230,0))))</f>
        <v/>
      </c>
      <c r="U732" s="184"/>
      <c r="V732" s="94" t="e">
        <f>IF(C732="",NA(),MATCH($B732&amp;$C732,'[2]Smelter Look-up'!$J:$J,0))</f>
        <v>#N/A</v>
      </c>
      <c r="X732" s="58">
        <f t="shared" si="61"/>
        <v>0</v>
      </c>
      <c r="AB732" s="95" t="str">
        <f t="shared" si="62"/>
        <v/>
      </c>
    </row>
    <row r="733" spans="1:28" s="58" customFormat="1" ht="20.25">
      <c r="A733" s="232"/>
      <c r="B733" s="224" t="s">
        <v>242</v>
      </c>
      <c r="C733" s="225" t="s">
        <v>242</v>
      </c>
      <c r="D733" s="226"/>
      <c r="E733" s="224" t="s">
        <v>242</v>
      </c>
      <c r="F733" s="224" t="s">
        <v>242</v>
      </c>
      <c r="G733" s="224" t="s">
        <v>242</v>
      </c>
      <c r="H733" s="227" t="s">
        <v>242</v>
      </c>
      <c r="I733" s="228" t="s">
        <v>242</v>
      </c>
      <c r="J733" s="228" t="s">
        <v>242</v>
      </c>
      <c r="K733" s="229"/>
      <c r="L733" s="229"/>
      <c r="M733" s="229"/>
      <c r="N733" s="229"/>
      <c r="O733" s="229"/>
      <c r="P733" s="230"/>
      <c r="Q733" s="231"/>
      <c r="R733" s="224" t="s">
        <v>242</v>
      </c>
      <c r="S733" s="232" t="str">
        <f t="shared" ca="1" si="63"/>
        <v/>
      </c>
      <c r="T733" s="232" t="str">
        <f ca="1">IF(B733="","",IF(ISERROR(MATCH($J733,[2]SorP!$B$1:$B$6230,0)),"",INDIRECT("'SorP'!$A$"&amp;MATCH($J733,[2]SorP!$B$1:$B$6230,0))))</f>
        <v/>
      </c>
      <c r="U733" s="184"/>
      <c r="V733" s="94" t="e">
        <f>IF(C733="",NA(),MATCH($B733&amp;$C733,'[2]Smelter Look-up'!$J:$J,0))</f>
        <v>#N/A</v>
      </c>
      <c r="X733" s="58">
        <f t="shared" si="61"/>
        <v>0</v>
      </c>
      <c r="AB733" s="95" t="str">
        <f t="shared" si="62"/>
        <v/>
      </c>
    </row>
    <row r="734" spans="1:28" s="58" customFormat="1" ht="20.25">
      <c r="A734" s="232"/>
      <c r="B734" s="224" t="s">
        <v>242</v>
      </c>
      <c r="C734" s="225" t="s">
        <v>242</v>
      </c>
      <c r="D734" s="226"/>
      <c r="E734" s="224" t="s">
        <v>242</v>
      </c>
      <c r="F734" s="224" t="s">
        <v>242</v>
      </c>
      <c r="G734" s="224" t="s">
        <v>242</v>
      </c>
      <c r="H734" s="227" t="s">
        <v>242</v>
      </c>
      <c r="I734" s="228" t="s">
        <v>242</v>
      </c>
      <c r="J734" s="228" t="s">
        <v>242</v>
      </c>
      <c r="K734" s="229"/>
      <c r="L734" s="229"/>
      <c r="M734" s="229"/>
      <c r="N734" s="229"/>
      <c r="O734" s="229"/>
      <c r="P734" s="230"/>
      <c r="Q734" s="231"/>
      <c r="R734" s="224" t="s">
        <v>242</v>
      </c>
      <c r="S734" s="232" t="str">
        <f t="shared" ca="1" si="63"/>
        <v/>
      </c>
      <c r="T734" s="232" t="str">
        <f ca="1">IF(B734="","",IF(ISERROR(MATCH($J734,[2]SorP!$B$1:$B$6230,0)),"",INDIRECT("'SorP'!$A$"&amp;MATCH($J734,[2]SorP!$B$1:$B$6230,0))))</f>
        <v/>
      </c>
      <c r="U734" s="184"/>
      <c r="V734" s="94" t="e">
        <f>IF(C734="",NA(),MATCH($B734&amp;$C734,'[2]Smelter Look-up'!$J:$J,0))</f>
        <v>#N/A</v>
      </c>
      <c r="X734" s="58">
        <f t="shared" si="61"/>
        <v>0</v>
      </c>
      <c r="AB734" s="95" t="str">
        <f t="shared" si="62"/>
        <v/>
      </c>
    </row>
    <row r="735" spans="1:28" s="58" customFormat="1" ht="20.25">
      <c r="A735" s="232"/>
      <c r="B735" s="224" t="s">
        <v>242</v>
      </c>
      <c r="C735" s="225" t="s">
        <v>242</v>
      </c>
      <c r="D735" s="226"/>
      <c r="E735" s="224" t="s">
        <v>242</v>
      </c>
      <c r="F735" s="224" t="s">
        <v>242</v>
      </c>
      <c r="G735" s="224" t="s">
        <v>242</v>
      </c>
      <c r="H735" s="227" t="s">
        <v>242</v>
      </c>
      <c r="I735" s="228" t="s">
        <v>242</v>
      </c>
      <c r="J735" s="228" t="s">
        <v>242</v>
      </c>
      <c r="K735" s="229"/>
      <c r="L735" s="229"/>
      <c r="M735" s="229"/>
      <c r="N735" s="229"/>
      <c r="O735" s="229"/>
      <c r="P735" s="230"/>
      <c r="Q735" s="231"/>
      <c r="R735" s="224" t="s">
        <v>242</v>
      </c>
      <c r="S735" s="232" t="str">
        <f t="shared" ca="1" si="63"/>
        <v/>
      </c>
      <c r="T735" s="232" t="str">
        <f ca="1">IF(B735="","",IF(ISERROR(MATCH($J735,[2]SorP!$B$1:$B$6230,0)),"",INDIRECT("'SorP'!$A$"&amp;MATCH($J735,[2]SorP!$B$1:$B$6230,0))))</f>
        <v/>
      </c>
      <c r="U735" s="184"/>
      <c r="V735" s="94" t="e">
        <f>IF(C735="",NA(),MATCH($B735&amp;$C735,'[2]Smelter Look-up'!$J:$J,0))</f>
        <v>#N/A</v>
      </c>
      <c r="X735" s="58">
        <f t="shared" si="61"/>
        <v>0</v>
      </c>
      <c r="AB735" s="95" t="str">
        <f t="shared" si="62"/>
        <v/>
      </c>
    </row>
    <row r="736" spans="1:28" s="58" customFormat="1" ht="20.25">
      <c r="A736" s="232"/>
      <c r="B736" s="224" t="s">
        <v>242</v>
      </c>
      <c r="C736" s="225" t="s">
        <v>242</v>
      </c>
      <c r="D736" s="226"/>
      <c r="E736" s="224" t="s">
        <v>242</v>
      </c>
      <c r="F736" s="224" t="s">
        <v>242</v>
      </c>
      <c r="G736" s="224" t="s">
        <v>242</v>
      </c>
      <c r="H736" s="227" t="s">
        <v>242</v>
      </c>
      <c r="I736" s="228" t="s">
        <v>242</v>
      </c>
      <c r="J736" s="228" t="s">
        <v>242</v>
      </c>
      <c r="K736" s="229"/>
      <c r="L736" s="229"/>
      <c r="M736" s="229"/>
      <c r="N736" s="229"/>
      <c r="O736" s="229"/>
      <c r="P736" s="230"/>
      <c r="Q736" s="231"/>
      <c r="R736" s="224" t="s">
        <v>242</v>
      </c>
      <c r="S736" s="232" t="str">
        <f t="shared" ca="1" si="63"/>
        <v/>
      </c>
      <c r="T736" s="232" t="str">
        <f ca="1">IF(B736="","",IF(ISERROR(MATCH($J736,[2]SorP!$B$1:$B$6230,0)),"",INDIRECT("'SorP'!$A$"&amp;MATCH($J736,[2]SorP!$B$1:$B$6230,0))))</f>
        <v/>
      </c>
      <c r="U736" s="184"/>
      <c r="V736" s="94" t="e">
        <f>IF(C736="",NA(),MATCH($B736&amp;$C736,'[2]Smelter Look-up'!$J:$J,0))</f>
        <v>#N/A</v>
      </c>
      <c r="X736" s="58">
        <f t="shared" si="61"/>
        <v>0</v>
      </c>
      <c r="AB736" s="95" t="str">
        <f t="shared" si="62"/>
        <v/>
      </c>
    </row>
    <row r="737" spans="1:28" s="58" customFormat="1" ht="20.25">
      <c r="A737" s="232"/>
      <c r="B737" s="224" t="s">
        <v>242</v>
      </c>
      <c r="C737" s="225" t="s">
        <v>242</v>
      </c>
      <c r="D737" s="226"/>
      <c r="E737" s="224" t="s">
        <v>242</v>
      </c>
      <c r="F737" s="224" t="s">
        <v>242</v>
      </c>
      <c r="G737" s="224" t="s">
        <v>242</v>
      </c>
      <c r="H737" s="227" t="s">
        <v>242</v>
      </c>
      <c r="I737" s="228" t="s">
        <v>242</v>
      </c>
      <c r="J737" s="228" t="s">
        <v>242</v>
      </c>
      <c r="K737" s="229"/>
      <c r="L737" s="229"/>
      <c r="M737" s="229"/>
      <c r="N737" s="229"/>
      <c r="O737" s="229"/>
      <c r="P737" s="230"/>
      <c r="Q737" s="231"/>
      <c r="R737" s="224" t="s">
        <v>242</v>
      </c>
      <c r="S737" s="232" t="str">
        <f t="shared" ca="1" si="63"/>
        <v/>
      </c>
      <c r="T737" s="232" t="str">
        <f ca="1">IF(B737="","",IF(ISERROR(MATCH($J737,[2]SorP!$B$1:$B$6230,0)),"",INDIRECT("'SorP'!$A$"&amp;MATCH($J737,[2]SorP!$B$1:$B$6230,0))))</f>
        <v/>
      </c>
      <c r="U737" s="184"/>
      <c r="V737" s="94" t="e">
        <f>IF(C737="",NA(),MATCH($B737&amp;$C737,'[2]Smelter Look-up'!$J:$J,0))</f>
        <v>#N/A</v>
      </c>
      <c r="X737" s="58">
        <f t="shared" si="61"/>
        <v>0</v>
      </c>
      <c r="AB737" s="95" t="str">
        <f t="shared" si="62"/>
        <v/>
      </c>
    </row>
    <row r="738" spans="1:28" s="58" customFormat="1" ht="20.25">
      <c r="A738" s="232"/>
      <c r="B738" s="224" t="s">
        <v>242</v>
      </c>
      <c r="C738" s="225" t="s">
        <v>242</v>
      </c>
      <c r="D738" s="226"/>
      <c r="E738" s="224" t="s">
        <v>242</v>
      </c>
      <c r="F738" s="224" t="s">
        <v>242</v>
      </c>
      <c r="G738" s="224" t="s">
        <v>242</v>
      </c>
      <c r="H738" s="227" t="s">
        <v>242</v>
      </c>
      <c r="I738" s="228" t="s">
        <v>242</v>
      </c>
      <c r="J738" s="228" t="s">
        <v>242</v>
      </c>
      <c r="K738" s="229"/>
      <c r="L738" s="229"/>
      <c r="M738" s="229"/>
      <c r="N738" s="229"/>
      <c r="O738" s="229"/>
      <c r="P738" s="230"/>
      <c r="Q738" s="231"/>
      <c r="R738" s="224" t="s">
        <v>242</v>
      </c>
      <c r="S738" s="232" t="str">
        <f t="shared" ca="1" si="63"/>
        <v/>
      </c>
      <c r="T738" s="232" t="str">
        <f ca="1">IF(B738="","",IF(ISERROR(MATCH($J738,[2]SorP!$B$1:$B$6230,0)),"",INDIRECT("'SorP'!$A$"&amp;MATCH($J738,[2]SorP!$B$1:$B$6230,0))))</f>
        <v/>
      </c>
      <c r="U738" s="184"/>
      <c r="V738" s="94" t="e">
        <f>IF(C738="",NA(),MATCH($B738&amp;$C738,'[2]Smelter Look-up'!$J:$J,0))</f>
        <v>#N/A</v>
      </c>
      <c r="X738" s="58">
        <f t="shared" si="61"/>
        <v>0</v>
      </c>
      <c r="AB738" s="95" t="str">
        <f t="shared" si="62"/>
        <v/>
      </c>
    </row>
    <row r="739" spans="1:28" s="58" customFormat="1" ht="20.25">
      <c r="A739" s="232"/>
      <c r="B739" s="224" t="s">
        <v>242</v>
      </c>
      <c r="C739" s="225" t="s">
        <v>242</v>
      </c>
      <c r="D739" s="226"/>
      <c r="E739" s="224" t="s">
        <v>242</v>
      </c>
      <c r="F739" s="224" t="s">
        <v>242</v>
      </c>
      <c r="G739" s="224" t="s">
        <v>242</v>
      </c>
      <c r="H739" s="227" t="s">
        <v>242</v>
      </c>
      <c r="I739" s="228" t="s">
        <v>242</v>
      </c>
      <c r="J739" s="228" t="s">
        <v>242</v>
      </c>
      <c r="K739" s="229"/>
      <c r="L739" s="229"/>
      <c r="M739" s="229"/>
      <c r="N739" s="229"/>
      <c r="O739" s="229"/>
      <c r="P739" s="230"/>
      <c r="Q739" s="231"/>
      <c r="R739" s="224" t="s">
        <v>242</v>
      </c>
      <c r="S739" s="232" t="str">
        <f t="shared" ca="1" si="63"/>
        <v/>
      </c>
      <c r="T739" s="232" t="str">
        <f ca="1">IF(B739="","",IF(ISERROR(MATCH($J739,[2]SorP!$B$1:$B$6230,0)),"",INDIRECT("'SorP'!$A$"&amp;MATCH($J739,[2]SorP!$B$1:$B$6230,0))))</f>
        <v/>
      </c>
      <c r="U739" s="184"/>
      <c r="V739" s="94" t="e">
        <f>IF(C739="",NA(),MATCH($B739&amp;$C739,'[2]Smelter Look-up'!$J:$J,0))</f>
        <v>#N/A</v>
      </c>
      <c r="X739" s="58">
        <f t="shared" si="61"/>
        <v>0</v>
      </c>
      <c r="AB739" s="95" t="str">
        <f t="shared" si="62"/>
        <v/>
      </c>
    </row>
    <row r="740" spans="1:28" s="58" customFormat="1" ht="20.25">
      <c r="A740" s="232"/>
      <c r="B740" s="224" t="s">
        <v>242</v>
      </c>
      <c r="C740" s="225" t="s">
        <v>242</v>
      </c>
      <c r="D740" s="226"/>
      <c r="E740" s="224" t="s">
        <v>242</v>
      </c>
      <c r="F740" s="224" t="s">
        <v>242</v>
      </c>
      <c r="G740" s="224" t="s">
        <v>242</v>
      </c>
      <c r="H740" s="227" t="s">
        <v>242</v>
      </c>
      <c r="I740" s="228" t="s">
        <v>242</v>
      </c>
      <c r="J740" s="228" t="s">
        <v>242</v>
      </c>
      <c r="K740" s="229"/>
      <c r="L740" s="229"/>
      <c r="M740" s="229"/>
      <c r="N740" s="229"/>
      <c r="O740" s="229"/>
      <c r="P740" s="230"/>
      <c r="Q740" s="231"/>
      <c r="R740" s="224" t="s">
        <v>242</v>
      </c>
      <c r="S740" s="232" t="str">
        <f t="shared" ca="1" si="63"/>
        <v/>
      </c>
      <c r="T740" s="232" t="str">
        <f ca="1">IF(B740="","",IF(ISERROR(MATCH($J740,[2]SorP!$B$1:$B$6230,0)),"",INDIRECT("'SorP'!$A$"&amp;MATCH($J740,[2]SorP!$B$1:$B$6230,0))))</f>
        <v/>
      </c>
      <c r="U740" s="184"/>
      <c r="V740" s="94" t="e">
        <f>IF(C740="",NA(),MATCH($B740&amp;$C740,'[2]Smelter Look-up'!$J:$J,0))</f>
        <v>#N/A</v>
      </c>
      <c r="X740" s="58">
        <f t="shared" si="61"/>
        <v>0</v>
      </c>
      <c r="AB740" s="95" t="str">
        <f t="shared" si="62"/>
        <v/>
      </c>
    </row>
    <row r="741" spans="1:28" s="58" customFormat="1" ht="20.25">
      <c r="A741" s="232"/>
      <c r="B741" s="224" t="s">
        <v>242</v>
      </c>
      <c r="C741" s="225" t="s">
        <v>242</v>
      </c>
      <c r="D741" s="226"/>
      <c r="E741" s="224" t="s">
        <v>242</v>
      </c>
      <c r="F741" s="224" t="s">
        <v>242</v>
      </c>
      <c r="G741" s="224" t="s">
        <v>242</v>
      </c>
      <c r="H741" s="227" t="s">
        <v>242</v>
      </c>
      <c r="I741" s="228" t="s">
        <v>242</v>
      </c>
      <c r="J741" s="228" t="s">
        <v>242</v>
      </c>
      <c r="K741" s="229"/>
      <c r="L741" s="229"/>
      <c r="M741" s="229"/>
      <c r="N741" s="229"/>
      <c r="O741" s="229"/>
      <c r="P741" s="230"/>
      <c r="Q741" s="231"/>
      <c r="R741" s="224" t="s">
        <v>242</v>
      </c>
      <c r="S741" s="232" t="str">
        <f t="shared" ca="1" si="63"/>
        <v/>
      </c>
      <c r="T741" s="232" t="str">
        <f ca="1">IF(B741="","",IF(ISERROR(MATCH($J741,[2]SorP!$B$1:$B$6230,0)),"",INDIRECT("'SorP'!$A$"&amp;MATCH($J741,[2]SorP!$B$1:$B$6230,0))))</f>
        <v/>
      </c>
      <c r="U741" s="184"/>
      <c r="V741" s="94" t="e">
        <f>IF(C741="",NA(),MATCH($B741&amp;$C741,'[2]Smelter Look-up'!$J:$J,0))</f>
        <v>#N/A</v>
      </c>
      <c r="X741" s="58">
        <f t="shared" si="61"/>
        <v>0</v>
      </c>
      <c r="AB741" s="95" t="str">
        <f t="shared" si="62"/>
        <v/>
      </c>
    </row>
    <row r="742" spans="1:28" s="58" customFormat="1" ht="20.25">
      <c r="A742" s="232"/>
      <c r="B742" s="224" t="s">
        <v>242</v>
      </c>
      <c r="C742" s="225" t="s">
        <v>242</v>
      </c>
      <c r="D742" s="226"/>
      <c r="E742" s="224" t="s">
        <v>242</v>
      </c>
      <c r="F742" s="224" t="s">
        <v>242</v>
      </c>
      <c r="G742" s="224" t="s">
        <v>242</v>
      </c>
      <c r="H742" s="227" t="s">
        <v>242</v>
      </c>
      <c r="I742" s="228" t="s">
        <v>242</v>
      </c>
      <c r="J742" s="228" t="s">
        <v>242</v>
      </c>
      <c r="K742" s="229"/>
      <c r="L742" s="229"/>
      <c r="M742" s="229"/>
      <c r="N742" s="229"/>
      <c r="O742" s="229"/>
      <c r="P742" s="230"/>
      <c r="Q742" s="231"/>
      <c r="R742" s="224" t="s">
        <v>242</v>
      </c>
      <c r="S742" s="232" t="str">
        <f t="shared" ca="1" si="63"/>
        <v/>
      </c>
      <c r="T742" s="232" t="str">
        <f ca="1">IF(B742="","",IF(ISERROR(MATCH($J742,[2]SorP!$B$1:$B$6230,0)),"",INDIRECT("'SorP'!$A$"&amp;MATCH($J742,[2]SorP!$B$1:$B$6230,0))))</f>
        <v/>
      </c>
      <c r="U742" s="184"/>
      <c r="V742" s="94" t="e">
        <f>IF(C742="",NA(),MATCH($B742&amp;$C742,'[2]Smelter Look-up'!$J:$J,0))</f>
        <v>#N/A</v>
      </c>
      <c r="X742" s="58">
        <f t="shared" si="61"/>
        <v>0</v>
      </c>
      <c r="AB742" s="95" t="str">
        <f t="shared" si="62"/>
        <v/>
      </c>
    </row>
    <row r="743" spans="1:28" s="58" customFormat="1" ht="20.25">
      <c r="A743" s="232"/>
      <c r="B743" s="224" t="s">
        <v>242</v>
      </c>
      <c r="C743" s="225" t="s">
        <v>242</v>
      </c>
      <c r="D743" s="226"/>
      <c r="E743" s="224" t="s">
        <v>242</v>
      </c>
      <c r="F743" s="224" t="s">
        <v>242</v>
      </c>
      <c r="G743" s="224" t="s">
        <v>242</v>
      </c>
      <c r="H743" s="227" t="s">
        <v>242</v>
      </c>
      <c r="I743" s="228" t="s">
        <v>242</v>
      </c>
      <c r="J743" s="228" t="s">
        <v>242</v>
      </c>
      <c r="K743" s="229"/>
      <c r="L743" s="229"/>
      <c r="M743" s="229"/>
      <c r="N743" s="229"/>
      <c r="O743" s="229"/>
      <c r="P743" s="230"/>
      <c r="Q743" s="231"/>
      <c r="R743" s="224" t="s">
        <v>242</v>
      </c>
      <c r="S743" s="232" t="str">
        <f t="shared" ca="1" si="63"/>
        <v/>
      </c>
      <c r="T743" s="232" t="str">
        <f ca="1">IF(B743="","",IF(ISERROR(MATCH($J743,[2]SorP!$B$1:$B$6230,0)),"",INDIRECT("'SorP'!$A$"&amp;MATCH($J743,[2]SorP!$B$1:$B$6230,0))))</f>
        <v/>
      </c>
      <c r="U743" s="184"/>
      <c r="V743" s="94" t="e">
        <f>IF(C743="",NA(),MATCH($B743&amp;$C743,'[2]Smelter Look-up'!$J:$J,0))</f>
        <v>#N/A</v>
      </c>
      <c r="X743" s="58">
        <f t="shared" si="61"/>
        <v>0</v>
      </c>
      <c r="AB743" s="95" t="str">
        <f t="shared" si="62"/>
        <v/>
      </c>
    </row>
    <row r="744" spans="1:28" s="58" customFormat="1" ht="20.25">
      <c r="A744" s="232"/>
      <c r="B744" s="224" t="s">
        <v>242</v>
      </c>
      <c r="C744" s="225" t="s">
        <v>242</v>
      </c>
      <c r="D744" s="226"/>
      <c r="E744" s="224" t="s">
        <v>242</v>
      </c>
      <c r="F744" s="224" t="s">
        <v>242</v>
      </c>
      <c r="G744" s="224" t="s">
        <v>242</v>
      </c>
      <c r="H744" s="227" t="s">
        <v>242</v>
      </c>
      <c r="I744" s="228" t="s">
        <v>242</v>
      </c>
      <c r="J744" s="228" t="s">
        <v>242</v>
      </c>
      <c r="K744" s="229"/>
      <c r="L744" s="229"/>
      <c r="M744" s="229"/>
      <c r="N744" s="229"/>
      <c r="O744" s="229"/>
      <c r="P744" s="230"/>
      <c r="Q744" s="231"/>
      <c r="R744" s="224" t="s">
        <v>242</v>
      </c>
      <c r="S744" s="232" t="str">
        <f t="shared" ca="1" si="63"/>
        <v/>
      </c>
      <c r="T744" s="232" t="str">
        <f ca="1">IF(B744="","",IF(ISERROR(MATCH($J744,[2]SorP!$B$1:$B$6230,0)),"",INDIRECT("'SorP'!$A$"&amp;MATCH($J744,[2]SorP!$B$1:$B$6230,0))))</f>
        <v/>
      </c>
      <c r="U744" s="184"/>
      <c r="V744" s="94" t="e">
        <f>IF(C744="",NA(),MATCH($B744&amp;$C744,'[2]Smelter Look-up'!$J:$J,0))</f>
        <v>#N/A</v>
      </c>
      <c r="X744" s="58">
        <f t="shared" si="61"/>
        <v>0</v>
      </c>
      <c r="AB744" s="95" t="str">
        <f t="shared" si="62"/>
        <v/>
      </c>
    </row>
    <row r="745" spans="1:28" s="58" customFormat="1" ht="20.25">
      <c r="A745" s="232"/>
      <c r="B745" s="224" t="s">
        <v>242</v>
      </c>
      <c r="C745" s="225" t="s">
        <v>242</v>
      </c>
      <c r="D745" s="226"/>
      <c r="E745" s="224" t="s">
        <v>242</v>
      </c>
      <c r="F745" s="224" t="s">
        <v>242</v>
      </c>
      <c r="G745" s="224" t="s">
        <v>242</v>
      </c>
      <c r="H745" s="227" t="s">
        <v>242</v>
      </c>
      <c r="I745" s="228" t="s">
        <v>242</v>
      </c>
      <c r="J745" s="228" t="s">
        <v>242</v>
      </c>
      <c r="K745" s="229"/>
      <c r="L745" s="229"/>
      <c r="M745" s="229"/>
      <c r="N745" s="229"/>
      <c r="O745" s="229"/>
      <c r="P745" s="230"/>
      <c r="Q745" s="231"/>
      <c r="R745" s="224" t="s">
        <v>242</v>
      </c>
      <c r="S745" s="232" t="str">
        <f t="shared" ca="1" si="63"/>
        <v/>
      </c>
      <c r="T745" s="232" t="str">
        <f ca="1">IF(B745="","",IF(ISERROR(MATCH($J745,[2]SorP!$B$1:$B$6230,0)),"",INDIRECT("'SorP'!$A$"&amp;MATCH($J745,[2]SorP!$B$1:$B$6230,0))))</f>
        <v/>
      </c>
      <c r="U745" s="184"/>
      <c r="V745" s="94" t="e">
        <f>IF(C745="",NA(),MATCH($B745&amp;$C745,'[2]Smelter Look-up'!$J:$J,0))</f>
        <v>#N/A</v>
      </c>
      <c r="X745" s="58">
        <f t="shared" si="61"/>
        <v>0</v>
      </c>
      <c r="AB745" s="95" t="str">
        <f t="shared" si="62"/>
        <v/>
      </c>
    </row>
    <row r="746" spans="1:28" s="58" customFormat="1" ht="20.25">
      <c r="A746" s="232"/>
      <c r="B746" s="224" t="s">
        <v>242</v>
      </c>
      <c r="C746" s="225" t="s">
        <v>242</v>
      </c>
      <c r="D746" s="226"/>
      <c r="E746" s="224" t="s">
        <v>242</v>
      </c>
      <c r="F746" s="224" t="s">
        <v>242</v>
      </c>
      <c r="G746" s="224" t="s">
        <v>242</v>
      </c>
      <c r="H746" s="227" t="s">
        <v>242</v>
      </c>
      <c r="I746" s="228" t="s">
        <v>242</v>
      </c>
      <c r="J746" s="228" t="s">
        <v>242</v>
      </c>
      <c r="K746" s="229"/>
      <c r="L746" s="229"/>
      <c r="M746" s="229"/>
      <c r="N746" s="229"/>
      <c r="O746" s="229"/>
      <c r="P746" s="230"/>
      <c r="Q746" s="231"/>
      <c r="R746" s="224" t="s">
        <v>242</v>
      </c>
      <c r="S746" s="232" t="str">
        <f t="shared" ca="1" si="63"/>
        <v/>
      </c>
      <c r="T746" s="232" t="str">
        <f ca="1">IF(B746="","",IF(ISERROR(MATCH($J746,[2]SorP!$B$1:$B$6230,0)),"",INDIRECT("'SorP'!$A$"&amp;MATCH($J746,[2]SorP!$B$1:$B$6230,0))))</f>
        <v/>
      </c>
      <c r="U746" s="184"/>
      <c r="V746" s="94" t="e">
        <f>IF(C746="",NA(),MATCH($B746&amp;$C746,'[2]Smelter Look-up'!$J:$J,0))</f>
        <v>#N/A</v>
      </c>
      <c r="X746" s="58">
        <f t="shared" si="61"/>
        <v>0</v>
      </c>
      <c r="AB746" s="95" t="str">
        <f t="shared" si="62"/>
        <v/>
      </c>
    </row>
    <row r="747" spans="1:28" s="58" customFormat="1" ht="20.25">
      <c r="A747" s="232"/>
      <c r="B747" s="224" t="s">
        <v>242</v>
      </c>
      <c r="C747" s="225" t="s">
        <v>242</v>
      </c>
      <c r="D747" s="226"/>
      <c r="E747" s="224" t="s">
        <v>242</v>
      </c>
      <c r="F747" s="224" t="s">
        <v>242</v>
      </c>
      <c r="G747" s="224" t="s">
        <v>242</v>
      </c>
      <c r="H747" s="227" t="s">
        <v>242</v>
      </c>
      <c r="I747" s="228" t="s">
        <v>242</v>
      </c>
      <c r="J747" s="228" t="s">
        <v>242</v>
      </c>
      <c r="K747" s="229"/>
      <c r="L747" s="229"/>
      <c r="M747" s="229"/>
      <c r="N747" s="229"/>
      <c r="O747" s="229"/>
      <c r="P747" s="230"/>
      <c r="Q747" s="231"/>
      <c r="R747" s="224" t="s">
        <v>242</v>
      </c>
      <c r="S747" s="232" t="str">
        <f t="shared" ca="1" si="63"/>
        <v/>
      </c>
      <c r="T747" s="232" t="str">
        <f ca="1">IF(B747="","",IF(ISERROR(MATCH($J747,[2]SorP!$B$1:$B$6230,0)),"",INDIRECT("'SorP'!$A$"&amp;MATCH($J747,[2]SorP!$B$1:$B$6230,0))))</f>
        <v/>
      </c>
      <c r="U747" s="184"/>
      <c r="V747" s="94" t="e">
        <f>IF(C747="",NA(),MATCH($B747&amp;$C747,'[2]Smelter Look-up'!$J:$J,0))</f>
        <v>#N/A</v>
      </c>
      <c r="X747" s="58">
        <f t="shared" si="61"/>
        <v>0</v>
      </c>
      <c r="AB747" s="95" t="str">
        <f t="shared" si="62"/>
        <v/>
      </c>
    </row>
    <row r="748" spans="1:28" s="58" customFormat="1" ht="20.25">
      <c r="A748" s="232"/>
      <c r="B748" s="224" t="s">
        <v>242</v>
      </c>
      <c r="C748" s="225" t="s">
        <v>242</v>
      </c>
      <c r="D748" s="226"/>
      <c r="E748" s="224" t="s">
        <v>242</v>
      </c>
      <c r="F748" s="224" t="s">
        <v>242</v>
      </c>
      <c r="G748" s="224" t="s">
        <v>242</v>
      </c>
      <c r="H748" s="227" t="s">
        <v>242</v>
      </c>
      <c r="I748" s="228" t="s">
        <v>242</v>
      </c>
      <c r="J748" s="228" t="s">
        <v>242</v>
      </c>
      <c r="K748" s="229"/>
      <c r="L748" s="229"/>
      <c r="M748" s="229"/>
      <c r="N748" s="229"/>
      <c r="O748" s="229"/>
      <c r="P748" s="230"/>
      <c r="Q748" s="231"/>
      <c r="R748" s="224" t="s">
        <v>242</v>
      </c>
      <c r="S748" s="232" t="str">
        <f t="shared" ca="1" si="63"/>
        <v/>
      </c>
      <c r="T748" s="232" t="str">
        <f ca="1">IF(B748="","",IF(ISERROR(MATCH($J748,[2]SorP!$B$1:$B$6230,0)),"",INDIRECT("'SorP'!$A$"&amp;MATCH($J748,[2]SorP!$B$1:$B$6230,0))))</f>
        <v/>
      </c>
      <c r="U748" s="184"/>
      <c r="V748" s="94" t="e">
        <f>IF(C748="",NA(),MATCH($B748&amp;$C748,'[2]Smelter Look-up'!$J:$J,0))</f>
        <v>#N/A</v>
      </c>
      <c r="X748" s="58">
        <f t="shared" si="61"/>
        <v>0</v>
      </c>
      <c r="AB748" s="95" t="str">
        <f t="shared" si="62"/>
        <v/>
      </c>
    </row>
    <row r="749" spans="1:28" s="58" customFormat="1" ht="20.25">
      <c r="A749" s="232"/>
      <c r="B749" s="224" t="s">
        <v>242</v>
      </c>
      <c r="C749" s="225" t="s">
        <v>242</v>
      </c>
      <c r="D749" s="226"/>
      <c r="E749" s="224" t="s">
        <v>242</v>
      </c>
      <c r="F749" s="224" t="s">
        <v>242</v>
      </c>
      <c r="G749" s="224" t="s">
        <v>242</v>
      </c>
      <c r="H749" s="227" t="s">
        <v>242</v>
      </c>
      <c r="I749" s="228" t="s">
        <v>242</v>
      </c>
      <c r="J749" s="228" t="s">
        <v>242</v>
      </c>
      <c r="K749" s="229"/>
      <c r="L749" s="229"/>
      <c r="M749" s="229"/>
      <c r="N749" s="229"/>
      <c r="O749" s="229"/>
      <c r="P749" s="230"/>
      <c r="Q749" s="231"/>
      <c r="R749" s="224" t="s">
        <v>242</v>
      </c>
      <c r="S749" s="232" t="str">
        <f t="shared" ca="1" si="63"/>
        <v/>
      </c>
      <c r="T749" s="232" t="str">
        <f ca="1">IF(B749="","",IF(ISERROR(MATCH($J749,[2]SorP!$B$1:$B$6230,0)),"",INDIRECT("'SorP'!$A$"&amp;MATCH($J749,[2]SorP!$B$1:$B$6230,0))))</f>
        <v/>
      </c>
      <c r="U749" s="184"/>
      <c r="V749" s="94" t="e">
        <f>IF(C749="",NA(),MATCH($B749&amp;$C749,'[2]Smelter Look-up'!$J:$J,0))</f>
        <v>#N/A</v>
      </c>
      <c r="X749" s="58">
        <f t="shared" si="61"/>
        <v>0</v>
      </c>
      <c r="AB749" s="95" t="str">
        <f t="shared" si="62"/>
        <v/>
      </c>
    </row>
    <row r="750" spans="1:28" s="58" customFormat="1" ht="20.25">
      <c r="A750" s="232"/>
      <c r="B750" s="224" t="s">
        <v>242</v>
      </c>
      <c r="C750" s="225" t="s">
        <v>242</v>
      </c>
      <c r="D750" s="226"/>
      <c r="E750" s="224" t="s">
        <v>242</v>
      </c>
      <c r="F750" s="224" t="s">
        <v>242</v>
      </c>
      <c r="G750" s="224" t="s">
        <v>242</v>
      </c>
      <c r="H750" s="227" t="s">
        <v>242</v>
      </c>
      <c r="I750" s="228" t="s">
        <v>242</v>
      </c>
      <c r="J750" s="228" t="s">
        <v>242</v>
      </c>
      <c r="K750" s="229"/>
      <c r="L750" s="229"/>
      <c r="M750" s="229"/>
      <c r="N750" s="229"/>
      <c r="O750" s="229"/>
      <c r="P750" s="230"/>
      <c r="Q750" s="231"/>
      <c r="R750" s="224" t="s">
        <v>242</v>
      </c>
      <c r="S750" s="232" t="str">
        <f t="shared" ca="1" si="63"/>
        <v/>
      </c>
      <c r="T750" s="232" t="str">
        <f ca="1">IF(B750="","",IF(ISERROR(MATCH($J750,[2]SorP!$B$1:$B$6230,0)),"",INDIRECT("'SorP'!$A$"&amp;MATCH($J750,[2]SorP!$B$1:$B$6230,0))))</f>
        <v/>
      </c>
      <c r="U750" s="184"/>
      <c r="V750" s="94" t="e">
        <f>IF(C750="",NA(),MATCH($B750&amp;$C750,'[2]Smelter Look-up'!$J:$J,0))</f>
        <v>#N/A</v>
      </c>
      <c r="X750" s="58">
        <f t="shared" si="61"/>
        <v>0</v>
      </c>
      <c r="AB750" s="95" t="str">
        <f t="shared" si="62"/>
        <v/>
      </c>
    </row>
    <row r="751" spans="1:28" s="58" customFormat="1" ht="20.25">
      <c r="A751" s="232"/>
      <c r="B751" s="224" t="s">
        <v>242</v>
      </c>
      <c r="C751" s="225" t="s">
        <v>242</v>
      </c>
      <c r="D751" s="226"/>
      <c r="E751" s="224" t="s">
        <v>242</v>
      </c>
      <c r="F751" s="224" t="s">
        <v>242</v>
      </c>
      <c r="G751" s="224" t="s">
        <v>242</v>
      </c>
      <c r="H751" s="227" t="s">
        <v>242</v>
      </c>
      <c r="I751" s="228" t="s">
        <v>242</v>
      </c>
      <c r="J751" s="228" t="s">
        <v>242</v>
      </c>
      <c r="K751" s="229"/>
      <c r="L751" s="229"/>
      <c r="M751" s="229"/>
      <c r="N751" s="229"/>
      <c r="O751" s="229"/>
      <c r="P751" s="230"/>
      <c r="Q751" s="231"/>
      <c r="R751" s="224" t="s">
        <v>242</v>
      </c>
      <c r="S751" s="232" t="str">
        <f t="shared" ca="1" si="63"/>
        <v/>
      </c>
      <c r="T751" s="232" t="str">
        <f ca="1">IF(B751="","",IF(ISERROR(MATCH($J751,[2]SorP!$B$1:$B$6230,0)),"",INDIRECT("'SorP'!$A$"&amp;MATCH($J751,[2]SorP!$B$1:$B$6230,0))))</f>
        <v/>
      </c>
      <c r="U751" s="184"/>
      <c r="V751" s="94" t="e">
        <f>IF(C751="",NA(),MATCH($B751&amp;$C751,'[2]Smelter Look-up'!$J:$J,0))</f>
        <v>#N/A</v>
      </c>
      <c r="X751" s="58">
        <f t="shared" si="61"/>
        <v>0</v>
      </c>
      <c r="AB751" s="95" t="str">
        <f t="shared" si="62"/>
        <v/>
      </c>
    </row>
    <row r="752" spans="1:28" s="58" customFormat="1" ht="20.25">
      <c r="A752" s="232"/>
      <c r="B752" s="224" t="s">
        <v>242</v>
      </c>
      <c r="C752" s="225" t="s">
        <v>242</v>
      </c>
      <c r="D752" s="226"/>
      <c r="E752" s="224" t="s">
        <v>242</v>
      </c>
      <c r="F752" s="224" t="s">
        <v>242</v>
      </c>
      <c r="G752" s="224" t="s">
        <v>242</v>
      </c>
      <c r="H752" s="227" t="s">
        <v>242</v>
      </c>
      <c r="I752" s="228" t="s">
        <v>242</v>
      </c>
      <c r="J752" s="228" t="s">
        <v>242</v>
      </c>
      <c r="K752" s="229"/>
      <c r="L752" s="229"/>
      <c r="M752" s="229"/>
      <c r="N752" s="229"/>
      <c r="O752" s="229"/>
      <c r="P752" s="230"/>
      <c r="Q752" s="231"/>
      <c r="R752" s="224" t="s">
        <v>242</v>
      </c>
      <c r="S752" s="232" t="str">
        <f t="shared" ca="1" si="63"/>
        <v/>
      </c>
      <c r="T752" s="232" t="str">
        <f ca="1">IF(B752="","",IF(ISERROR(MATCH($J752,[2]SorP!$B$1:$B$6230,0)),"",INDIRECT("'SorP'!$A$"&amp;MATCH($J752,[2]SorP!$B$1:$B$6230,0))))</f>
        <v/>
      </c>
      <c r="U752" s="184"/>
      <c r="V752" s="94" t="e">
        <f>IF(C752="",NA(),MATCH($B752&amp;$C752,'[2]Smelter Look-up'!$J:$J,0))</f>
        <v>#N/A</v>
      </c>
      <c r="X752" s="58">
        <f t="shared" si="61"/>
        <v>0</v>
      </c>
      <c r="AB752" s="95" t="str">
        <f t="shared" si="62"/>
        <v/>
      </c>
    </row>
    <row r="753" spans="1:28" s="58" customFormat="1" ht="20.25">
      <c r="A753" s="232"/>
      <c r="B753" s="224" t="s">
        <v>242</v>
      </c>
      <c r="C753" s="225" t="s">
        <v>242</v>
      </c>
      <c r="D753" s="226"/>
      <c r="E753" s="224" t="s">
        <v>242</v>
      </c>
      <c r="F753" s="224" t="s">
        <v>242</v>
      </c>
      <c r="G753" s="224" t="s">
        <v>242</v>
      </c>
      <c r="H753" s="227" t="s">
        <v>242</v>
      </c>
      <c r="I753" s="228" t="s">
        <v>242</v>
      </c>
      <c r="J753" s="228" t="s">
        <v>242</v>
      </c>
      <c r="K753" s="229"/>
      <c r="L753" s="229"/>
      <c r="M753" s="229"/>
      <c r="N753" s="229"/>
      <c r="O753" s="229"/>
      <c r="P753" s="230"/>
      <c r="Q753" s="231"/>
      <c r="R753" s="224" t="s">
        <v>242</v>
      </c>
      <c r="S753" s="232" t="str">
        <f t="shared" ca="1" si="63"/>
        <v/>
      </c>
      <c r="T753" s="232" t="str">
        <f ca="1">IF(B753="","",IF(ISERROR(MATCH($J753,[2]SorP!$B$1:$B$6230,0)),"",INDIRECT("'SorP'!$A$"&amp;MATCH($J753,[2]SorP!$B$1:$B$6230,0))))</f>
        <v/>
      </c>
      <c r="U753" s="184"/>
      <c r="V753" s="94" t="e">
        <f>IF(C753="",NA(),MATCH($B753&amp;$C753,'[2]Smelter Look-up'!$J:$J,0))</f>
        <v>#N/A</v>
      </c>
      <c r="X753" s="58">
        <f t="shared" si="61"/>
        <v>0</v>
      </c>
      <c r="AB753" s="95" t="str">
        <f t="shared" si="62"/>
        <v/>
      </c>
    </row>
    <row r="754" spans="1:28" s="58" customFormat="1" ht="20.25">
      <c r="A754" s="232"/>
      <c r="B754" s="224" t="s">
        <v>242</v>
      </c>
      <c r="C754" s="225" t="s">
        <v>242</v>
      </c>
      <c r="D754" s="226"/>
      <c r="E754" s="224" t="s">
        <v>242</v>
      </c>
      <c r="F754" s="224" t="s">
        <v>242</v>
      </c>
      <c r="G754" s="224" t="s">
        <v>242</v>
      </c>
      <c r="H754" s="227" t="s">
        <v>242</v>
      </c>
      <c r="I754" s="228" t="s">
        <v>242</v>
      </c>
      <c r="J754" s="228" t="s">
        <v>242</v>
      </c>
      <c r="K754" s="229"/>
      <c r="L754" s="229"/>
      <c r="M754" s="229"/>
      <c r="N754" s="229"/>
      <c r="O754" s="229"/>
      <c r="P754" s="230"/>
      <c r="Q754" s="231"/>
      <c r="R754" s="224" t="s">
        <v>242</v>
      </c>
      <c r="S754" s="232" t="str">
        <f t="shared" ca="1" si="63"/>
        <v/>
      </c>
      <c r="T754" s="232" t="str">
        <f ca="1">IF(B754="","",IF(ISERROR(MATCH($J754,[2]SorP!$B$1:$B$6230,0)),"",INDIRECT("'SorP'!$A$"&amp;MATCH($J754,[2]SorP!$B$1:$B$6230,0))))</f>
        <v/>
      </c>
      <c r="U754" s="184"/>
      <c r="V754" s="94" t="e">
        <f>IF(C754="",NA(),MATCH($B754&amp;$C754,'[2]Smelter Look-up'!$J:$J,0))</f>
        <v>#N/A</v>
      </c>
      <c r="X754" s="58">
        <f t="shared" si="61"/>
        <v>0</v>
      </c>
      <c r="AB754" s="95" t="str">
        <f t="shared" si="62"/>
        <v/>
      </c>
    </row>
    <row r="755" spans="1:28" s="58" customFormat="1" ht="20.25">
      <c r="A755" s="232"/>
      <c r="B755" s="224" t="s">
        <v>242</v>
      </c>
      <c r="C755" s="225" t="s">
        <v>242</v>
      </c>
      <c r="D755" s="226"/>
      <c r="E755" s="224" t="s">
        <v>242</v>
      </c>
      <c r="F755" s="224" t="s">
        <v>242</v>
      </c>
      <c r="G755" s="224" t="s">
        <v>242</v>
      </c>
      <c r="H755" s="227" t="s">
        <v>242</v>
      </c>
      <c r="I755" s="228" t="s">
        <v>242</v>
      </c>
      <c r="J755" s="228" t="s">
        <v>242</v>
      </c>
      <c r="K755" s="229"/>
      <c r="L755" s="229"/>
      <c r="M755" s="229"/>
      <c r="N755" s="229"/>
      <c r="O755" s="229"/>
      <c r="P755" s="230"/>
      <c r="Q755" s="231"/>
      <c r="R755" s="224" t="s">
        <v>242</v>
      </c>
      <c r="S755" s="232" t="str">
        <f t="shared" ca="1" si="63"/>
        <v/>
      </c>
      <c r="T755" s="232" t="str">
        <f ca="1">IF(B755="","",IF(ISERROR(MATCH($J755,[2]SorP!$B$1:$B$6230,0)),"",INDIRECT("'SorP'!$A$"&amp;MATCH($J755,[2]SorP!$B$1:$B$6230,0))))</f>
        <v/>
      </c>
      <c r="U755" s="184"/>
      <c r="V755" s="94" t="e">
        <f>IF(C755="",NA(),MATCH($B755&amp;$C755,'[2]Smelter Look-up'!$J:$J,0))</f>
        <v>#N/A</v>
      </c>
      <c r="X755" s="58">
        <f t="shared" si="61"/>
        <v>0</v>
      </c>
      <c r="AB755" s="95" t="str">
        <f t="shared" si="62"/>
        <v/>
      </c>
    </row>
    <row r="756" spans="1:28" s="58" customFormat="1" ht="20.25">
      <c r="A756" s="232"/>
      <c r="B756" s="224" t="s">
        <v>242</v>
      </c>
      <c r="C756" s="225" t="s">
        <v>242</v>
      </c>
      <c r="D756" s="226"/>
      <c r="E756" s="224" t="s">
        <v>242</v>
      </c>
      <c r="F756" s="224" t="s">
        <v>242</v>
      </c>
      <c r="G756" s="224" t="s">
        <v>242</v>
      </c>
      <c r="H756" s="227" t="s">
        <v>242</v>
      </c>
      <c r="I756" s="228" t="s">
        <v>242</v>
      </c>
      <c r="J756" s="228" t="s">
        <v>242</v>
      </c>
      <c r="K756" s="229"/>
      <c r="L756" s="229"/>
      <c r="M756" s="229"/>
      <c r="N756" s="229"/>
      <c r="O756" s="229"/>
      <c r="P756" s="230"/>
      <c r="Q756" s="231"/>
      <c r="R756" s="224" t="s">
        <v>242</v>
      </c>
      <c r="S756" s="232" t="str">
        <f t="shared" ca="1" si="63"/>
        <v/>
      </c>
      <c r="T756" s="232" t="str">
        <f ca="1">IF(B756="","",IF(ISERROR(MATCH($J756,[2]SorP!$B$1:$B$6230,0)),"",INDIRECT("'SorP'!$A$"&amp;MATCH($J756,[2]SorP!$B$1:$B$6230,0))))</f>
        <v/>
      </c>
      <c r="U756" s="184"/>
      <c r="V756" s="94" t="e">
        <f>IF(C756="",NA(),MATCH($B756&amp;$C756,'[2]Smelter Look-up'!$J:$J,0))</f>
        <v>#N/A</v>
      </c>
      <c r="X756" s="58">
        <f t="shared" si="61"/>
        <v>0</v>
      </c>
      <c r="AB756" s="95" t="str">
        <f t="shared" si="62"/>
        <v/>
      </c>
    </row>
    <row r="757" spans="1:28" s="58" customFormat="1" ht="20.25">
      <c r="A757" s="232"/>
      <c r="B757" s="224" t="s">
        <v>242</v>
      </c>
      <c r="C757" s="225" t="s">
        <v>242</v>
      </c>
      <c r="D757" s="226"/>
      <c r="E757" s="224" t="s">
        <v>242</v>
      </c>
      <c r="F757" s="224" t="s">
        <v>242</v>
      </c>
      <c r="G757" s="224" t="s">
        <v>242</v>
      </c>
      <c r="H757" s="227" t="s">
        <v>242</v>
      </c>
      <c r="I757" s="228" t="s">
        <v>242</v>
      </c>
      <c r="J757" s="228" t="s">
        <v>242</v>
      </c>
      <c r="K757" s="229"/>
      <c r="L757" s="229"/>
      <c r="M757" s="229"/>
      <c r="N757" s="229"/>
      <c r="O757" s="229"/>
      <c r="P757" s="230"/>
      <c r="Q757" s="231"/>
      <c r="R757" s="224" t="s">
        <v>242</v>
      </c>
      <c r="S757" s="232" t="str">
        <f t="shared" ca="1" si="63"/>
        <v/>
      </c>
      <c r="T757" s="232" t="str">
        <f ca="1">IF(B757="","",IF(ISERROR(MATCH($J757,[2]SorP!$B$1:$B$6230,0)),"",INDIRECT("'SorP'!$A$"&amp;MATCH($J757,[2]SorP!$B$1:$B$6230,0))))</f>
        <v/>
      </c>
      <c r="U757" s="184"/>
      <c r="V757" s="94" t="e">
        <f>IF(C757="",NA(),MATCH($B757&amp;$C757,'[2]Smelter Look-up'!$J:$J,0))</f>
        <v>#N/A</v>
      </c>
      <c r="X757" s="58">
        <f t="shared" si="61"/>
        <v>0</v>
      </c>
      <c r="AB757" s="95" t="str">
        <f t="shared" si="62"/>
        <v/>
      </c>
    </row>
    <row r="758" spans="1:28" s="58" customFormat="1" ht="20.25">
      <c r="A758" s="232"/>
      <c r="B758" s="224" t="s">
        <v>242</v>
      </c>
      <c r="C758" s="225" t="s">
        <v>242</v>
      </c>
      <c r="D758" s="226"/>
      <c r="E758" s="224" t="s">
        <v>242</v>
      </c>
      <c r="F758" s="224" t="s">
        <v>242</v>
      </c>
      <c r="G758" s="224" t="s">
        <v>242</v>
      </c>
      <c r="H758" s="227" t="s">
        <v>242</v>
      </c>
      <c r="I758" s="228" t="s">
        <v>242</v>
      </c>
      <c r="J758" s="228" t="s">
        <v>242</v>
      </c>
      <c r="K758" s="229"/>
      <c r="L758" s="229"/>
      <c r="M758" s="229"/>
      <c r="N758" s="229"/>
      <c r="O758" s="229"/>
      <c r="P758" s="230"/>
      <c r="Q758" s="231"/>
      <c r="R758" s="224" t="s">
        <v>242</v>
      </c>
      <c r="S758" s="232" t="str">
        <f t="shared" ca="1" si="63"/>
        <v/>
      </c>
      <c r="T758" s="232" t="str">
        <f ca="1">IF(B758="","",IF(ISERROR(MATCH($J758,[2]SorP!$B$1:$B$6230,0)),"",INDIRECT("'SorP'!$A$"&amp;MATCH($J758,[2]SorP!$B$1:$B$6230,0))))</f>
        <v/>
      </c>
      <c r="U758" s="184"/>
      <c r="V758" s="94" t="e">
        <f>IF(C758="",NA(),MATCH($B758&amp;$C758,'[2]Smelter Look-up'!$J:$J,0))</f>
        <v>#N/A</v>
      </c>
      <c r="X758" s="58">
        <f t="shared" si="61"/>
        <v>0</v>
      </c>
      <c r="AB758" s="95" t="str">
        <f t="shared" si="62"/>
        <v/>
      </c>
    </row>
    <row r="759" spans="1:28" s="58" customFormat="1" ht="20.25">
      <c r="A759" s="232"/>
      <c r="B759" s="224" t="s">
        <v>242</v>
      </c>
      <c r="C759" s="225" t="s">
        <v>242</v>
      </c>
      <c r="D759" s="226"/>
      <c r="E759" s="224" t="s">
        <v>242</v>
      </c>
      <c r="F759" s="224" t="s">
        <v>242</v>
      </c>
      <c r="G759" s="224" t="s">
        <v>242</v>
      </c>
      <c r="H759" s="227" t="s">
        <v>242</v>
      </c>
      <c r="I759" s="228" t="s">
        <v>242</v>
      </c>
      <c r="J759" s="228" t="s">
        <v>242</v>
      </c>
      <c r="K759" s="229"/>
      <c r="L759" s="229"/>
      <c r="M759" s="229"/>
      <c r="N759" s="229"/>
      <c r="O759" s="229"/>
      <c r="P759" s="230"/>
      <c r="Q759" s="231"/>
      <c r="R759" s="224" t="s">
        <v>242</v>
      </c>
      <c r="S759" s="232" t="str">
        <f t="shared" ca="1" si="63"/>
        <v/>
      </c>
      <c r="T759" s="232" t="str">
        <f ca="1">IF(B759="","",IF(ISERROR(MATCH($J759,[2]SorP!$B$1:$B$6230,0)),"",INDIRECT("'SorP'!$A$"&amp;MATCH($J759,[2]SorP!$B$1:$B$6230,0))))</f>
        <v/>
      </c>
      <c r="U759" s="184"/>
      <c r="V759" s="94" t="e">
        <f>IF(C759="",NA(),MATCH($B759&amp;$C759,'[2]Smelter Look-up'!$J:$J,0))</f>
        <v>#N/A</v>
      </c>
      <c r="X759" s="58">
        <f t="shared" si="61"/>
        <v>0</v>
      </c>
      <c r="AB759" s="95" t="str">
        <f t="shared" si="62"/>
        <v/>
      </c>
    </row>
    <row r="760" spans="1:28" s="58" customFormat="1" ht="20.25">
      <c r="A760" s="232"/>
      <c r="B760" s="224" t="s">
        <v>242</v>
      </c>
      <c r="C760" s="225" t="s">
        <v>242</v>
      </c>
      <c r="D760" s="226"/>
      <c r="E760" s="224" t="s">
        <v>242</v>
      </c>
      <c r="F760" s="224" t="s">
        <v>242</v>
      </c>
      <c r="G760" s="224" t="s">
        <v>242</v>
      </c>
      <c r="H760" s="227" t="s">
        <v>242</v>
      </c>
      <c r="I760" s="228" t="s">
        <v>242</v>
      </c>
      <c r="J760" s="228" t="s">
        <v>242</v>
      </c>
      <c r="K760" s="229"/>
      <c r="L760" s="229"/>
      <c r="M760" s="229"/>
      <c r="N760" s="229"/>
      <c r="O760" s="229"/>
      <c r="P760" s="230"/>
      <c r="Q760" s="231"/>
      <c r="R760" s="224" t="s">
        <v>242</v>
      </c>
      <c r="S760" s="232" t="str">
        <f t="shared" ca="1" si="63"/>
        <v/>
      </c>
      <c r="T760" s="232" t="str">
        <f ca="1">IF(B760="","",IF(ISERROR(MATCH($J760,[2]SorP!$B$1:$B$6230,0)),"",INDIRECT("'SorP'!$A$"&amp;MATCH($J760,[2]SorP!$B$1:$B$6230,0))))</f>
        <v/>
      </c>
      <c r="U760" s="184"/>
      <c r="V760" s="94" t="e">
        <f>IF(C760="",NA(),MATCH($B760&amp;$C760,'[2]Smelter Look-up'!$J:$J,0))</f>
        <v>#N/A</v>
      </c>
      <c r="X760" s="58">
        <f t="shared" si="61"/>
        <v>0</v>
      </c>
      <c r="AB760" s="95" t="str">
        <f t="shared" si="62"/>
        <v/>
      </c>
    </row>
    <row r="761" spans="1:28" s="58" customFormat="1" ht="20.25">
      <c r="A761" s="232"/>
      <c r="B761" s="224" t="s">
        <v>242</v>
      </c>
      <c r="C761" s="225" t="s">
        <v>242</v>
      </c>
      <c r="D761" s="226"/>
      <c r="E761" s="224" t="s">
        <v>242</v>
      </c>
      <c r="F761" s="224" t="s">
        <v>242</v>
      </c>
      <c r="G761" s="224" t="s">
        <v>242</v>
      </c>
      <c r="H761" s="227" t="s">
        <v>242</v>
      </c>
      <c r="I761" s="228" t="s">
        <v>242</v>
      </c>
      <c r="J761" s="228" t="s">
        <v>242</v>
      </c>
      <c r="K761" s="229"/>
      <c r="L761" s="229"/>
      <c r="M761" s="229"/>
      <c r="N761" s="229"/>
      <c r="O761" s="229"/>
      <c r="P761" s="230"/>
      <c r="Q761" s="231"/>
      <c r="R761" s="224" t="s">
        <v>242</v>
      </c>
      <c r="S761" s="232" t="str">
        <f t="shared" ca="1" si="63"/>
        <v/>
      </c>
      <c r="T761" s="232" t="str">
        <f ca="1">IF(B761="","",IF(ISERROR(MATCH($J761,[2]SorP!$B$1:$B$6230,0)),"",INDIRECT("'SorP'!$A$"&amp;MATCH($J761,[2]SorP!$B$1:$B$6230,0))))</f>
        <v/>
      </c>
      <c r="U761" s="184"/>
      <c r="V761" s="94" t="e">
        <f>IF(C761="",NA(),MATCH($B761&amp;$C761,'[2]Smelter Look-up'!$J:$J,0))</f>
        <v>#N/A</v>
      </c>
      <c r="X761" s="58">
        <f t="shared" si="61"/>
        <v>0</v>
      </c>
      <c r="AB761" s="95" t="str">
        <f t="shared" si="62"/>
        <v/>
      </c>
    </row>
    <row r="762" spans="1:28" s="58" customFormat="1" ht="20.25">
      <c r="A762" s="232"/>
      <c r="B762" s="224" t="s">
        <v>242</v>
      </c>
      <c r="C762" s="225" t="s">
        <v>242</v>
      </c>
      <c r="D762" s="226"/>
      <c r="E762" s="224" t="s">
        <v>242</v>
      </c>
      <c r="F762" s="224" t="s">
        <v>242</v>
      </c>
      <c r="G762" s="224" t="s">
        <v>242</v>
      </c>
      <c r="H762" s="227" t="s">
        <v>242</v>
      </c>
      <c r="I762" s="228" t="s">
        <v>242</v>
      </c>
      <c r="J762" s="228" t="s">
        <v>242</v>
      </c>
      <c r="K762" s="229"/>
      <c r="L762" s="229"/>
      <c r="M762" s="229"/>
      <c r="N762" s="229"/>
      <c r="O762" s="229"/>
      <c r="P762" s="230"/>
      <c r="Q762" s="231"/>
      <c r="R762" s="224" t="s">
        <v>242</v>
      </c>
      <c r="S762" s="232" t="str">
        <f t="shared" ca="1" si="63"/>
        <v/>
      </c>
      <c r="T762" s="232" t="str">
        <f ca="1">IF(B762="","",IF(ISERROR(MATCH($J762,[2]SorP!$B$1:$B$6230,0)),"",INDIRECT("'SorP'!$A$"&amp;MATCH($J762,[2]SorP!$B$1:$B$6230,0))))</f>
        <v/>
      </c>
      <c r="U762" s="184"/>
      <c r="V762" s="94" t="e">
        <f>IF(C762="",NA(),MATCH($B762&amp;$C762,'[2]Smelter Look-up'!$J:$J,0))</f>
        <v>#N/A</v>
      </c>
      <c r="X762" s="58">
        <f t="shared" si="61"/>
        <v>0</v>
      </c>
      <c r="AB762" s="95" t="str">
        <f t="shared" si="62"/>
        <v/>
      </c>
    </row>
    <row r="763" spans="1:28" s="58" customFormat="1" ht="20.25">
      <c r="A763" s="232"/>
      <c r="B763" s="224" t="s">
        <v>242</v>
      </c>
      <c r="C763" s="225" t="s">
        <v>242</v>
      </c>
      <c r="D763" s="226"/>
      <c r="E763" s="224" t="s">
        <v>242</v>
      </c>
      <c r="F763" s="224" t="s">
        <v>242</v>
      </c>
      <c r="G763" s="224" t="s">
        <v>242</v>
      </c>
      <c r="H763" s="227" t="s">
        <v>242</v>
      </c>
      <c r="I763" s="228" t="s">
        <v>242</v>
      </c>
      <c r="J763" s="228" t="s">
        <v>242</v>
      </c>
      <c r="K763" s="229"/>
      <c r="L763" s="229"/>
      <c r="M763" s="229"/>
      <c r="N763" s="229"/>
      <c r="O763" s="229"/>
      <c r="P763" s="230"/>
      <c r="Q763" s="231"/>
      <c r="R763" s="224" t="s">
        <v>242</v>
      </c>
      <c r="S763" s="232" t="str">
        <f t="shared" ref="S763" ca="1" si="64">IF(B763="","",IF(ISERROR(MATCH($E763,CL,0)),"Unknown",INDIRECT("'C'!$A$"&amp;MATCH($E763,CL,0)+1)))</f>
        <v/>
      </c>
      <c r="T763" s="232" t="str">
        <f ca="1">IF(B763="","",IF(ISERROR(MATCH($J763,[2]SorP!$B$1:$B$6230,0)),"",INDIRECT("'SorP'!$A$"&amp;MATCH($J763,[2]SorP!$B$1:$B$6230,0))))</f>
        <v/>
      </c>
      <c r="U763" s="184"/>
      <c r="V763" s="94" t="e">
        <f>IF(C763="",NA(),MATCH($B763&amp;$C763,'[2]Smelter Look-up'!$J:$J,0))</f>
        <v>#N/A</v>
      </c>
      <c r="X763" s="58">
        <f t="shared" si="61"/>
        <v>0</v>
      </c>
      <c r="AB763" s="95" t="str">
        <f t="shared" si="62"/>
        <v/>
      </c>
    </row>
    <row r="764" spans="1:28" s="58" customFormat="1" ht="20.25">
      <c r="A764" s="232"/>
      <c r="B764" s="224" t="s">
        <v>242</v>
      </c>
      <c r="C764" s="225" t="s">
        <v>242</v>
      </c>
      <c r="D764" s="226"/>
      <c r="E764" s="224" t="s">
        <v>242</v>
      </c>
      <c r="F764" s="224" t="s">
        <v>242</v>
      </c>
      <c r="G764" s="224" t="s">
        <v>242</v>
      </c>
      <c r="H764" s="227" t="s">
        <v>242</v>
      </c>
      <c r="I764" s="228" t="s">
        <v>242</v>
      </c>
      <c r="J764" s="228" t="s">
        <v>242</v>
      </c>
      <c r="K764" s="229"/>
      <c r="L764" s="229"/>
      <c r="M764" s="229"/>
      <c r="N764" s="229"/>
      <c r="O764" s="229"/>
      <c r="P764" s="230"/>
      <c r="Q764" s="231"/>
      <c r="R764" s="224" t="s">
        <v>242</v>
      </c>
      <c r="S764" s="232" t="str">
        <f t="shared" ref="S764:S795" ca="1" si="65">IF(B764="","",IF(ISERROR(MATCH($E764,CL,0)),"Unknown",INDIRECT("'C'!$A$"&amp;MATCH($E764,CL,0)+1)))</f>
        <v/>
      </c>
      <c r="T764" s="232" t="str">
        <f ca="1">IF(B764="","",IF(ISERROR(MATCH($J764,[2]SorP!$B$1:$B$6230,0)),"",INDIRECT("'SorP'!$A$"&amp;MATCH($J764,[2]SorP!$B$1:$B$6230,0))))</f>
        <v/>
      </c>
      <c r="U764" s="184"/>
      <c r="V764" s="94" t="e">
        <f>IF(C764="",NA(),MATCH($B764&amp;$C764,'[2]Smelter Look-up'!$J:$J,0))</f>
        <v>#N/A</v>
      </c>
      <c r="X764" s="58">
        <f t="shared" si="61"/>
        <v>0</v>
      </c>
      <c r="AB764" s="95" t="str">
        <f t="shared" si="62"/>
        <v/>
      </c>
    </row>
    <row r="765" spans="1:28" s="58" customFormat="1" ht="20.25">
      <c r="A765" s="232"/>
      <c r="B765" s="224" t="s">
        <v>242</v>
      </c>
      <c r="C765" s="225" t="s">
        <v>242</v>
      </c>
      <c r="D765" s="226"/>
      <c r="E765" s="224" t="s">
        <v>242</v>
      </c>
      <c r="F765" s="224" t="s">
        <v>242</v>
      </c>
      <c r="G765" s="224" t="s">
        <v>242</v>
      </c>
      <c r="H765" s="227" t="s">
        <v>242</v>
      </c>
      <c r="I765" s="228" t="s">
        <v>242</v>
      </c>
      <c r="J765" s="228" t="s">
        <v>242</v>
      </c>
      <c r="K765" s="229"/>
      <c r="L765" s="229"/>
      <c r="M765" s="229"/>
      <c r="N765" s="229"/>
      <c r="O765" s="229"/>
      <c r="P765" s="230"/>
      <c r="Q765" s="231"/>
      <c r="R765" s="224" t="s">
        <v>242</v>
      </c>
      <c r="S765" s="232" t="str">
        <f t="shared" ca="1" si="65"/>
        <v/>
      </c>
      <c r="T765" s="232" t="str">
        <f ca="1">IF(B765="","",IF(ISERROR(MATCH($J765,[2]SorP!$B$1:$B$6230,0)),"",INDIRECT("'SorP'!$A$"&amp;MATCH($J765,[2]SorP!$B$1:$B$6230,0))))</f>
        <v/>
      </c>
      <c r="U765" s="184"/>
      <c r="V765" s="94" t="e">
        <f>IF(C765="",NA(),MATCH($B765&amp;$C765,'[2]Smelter Look-up'!$J:$J,0))</f>
        <v>#N/A</v>
      </c>
      <c r="X765" s="58">
        <f t="shared" si="61"/>
        <v>0</v>
      </c>
      <c r="AB765" s="95" t="str">
        <f t="shared" si="62"/>
        <v/>
      </c>
    </row>
    <row r="766" spans="1:28" s="58" customFormat="1" ht="20.25">
      <c r="A766" s="232"/>
      <c r="B766" s="224" t="s">
        <v>242</v>
      </c>
      <c r="C766" s="225" t="s">
        <v>242</v>
      </c>
      <c r="D766" s="226"/>
      <c r="E766" s="224" t="s">
        <v>242</v>
      </c>
      <c r="F766" s="224" t="s">
        <v>242</v>
      </c>
      <c r="G766" s="224" t="s">
        <v>242</v>
      </c>
      <c r="H766" s="227" t="s">
        <v>242</v>
      </c>
      <c r="I766" s="228" t="s">
        <v>242</v>
      </c>
      <c r="J766" s="228" t="s">
        <v>242</v>
      </c>
      <c r="K766" s="229"/>
      <c r="L766" s="229"/>
      <c r="M766" s="229"/>
      <c r="N766" s="229"/>
      <c r="O766" s="229"/>
      <c r="P766" s="230"/>
      <c r="Q766" s="231"/>
      <c r="R766" s="224" t="s">
        <v>242</v>
      </c>
      <c r="S766" s="232" t="str">
        <f t="shared" ca="1" si="65"/>
        <v/>
      </c>
      <c r="T766" s="232" t="str">
        <f ca="1">IF(B766="","",IF(ISERROR(MATCH($J766,[2]SorP!$B$1:$B$6230,0)),"",INDIRECT("'SorP'!$A$"&amp;MATCH($J766,[2]SorP!$B$1:$B$6230,0))))</f>
        <v/>
      </c>
      <c r="U766" s="184"/>
      <c r="V766" s="94" t="e">
        <f>IF(C766="",NA(),MATCH($B766&amp;$C766,'[2]Smelter Look-up'!$J:$J,0))</f>
        <v>#N/A</v>
      </c>
      <c r="X766" s="58">
        <f t="shared" si="61"/>
        <v>0</v>
      </c>
      <c r="AB766" s="95" t="str">
        <f t="shared" si="62"/>
        <v/>
      </c>
    </row>
    <row r="767" spans="1:28" s="58" customFormat="1" ht="20.25">
      <c r="A767" s="232"/>
      <c r="B767" s="224" t="s">
        <v>242</v>
      </c>
      <c r="C767" s="225" t="s">
        <v>242</v>
      </c>
      <c r="D767" s="226"/>
      <c r="E767" s="224" t="s">
        <v>242</v>
      </c>
      <c r="F767" s="224" t="s">
        <v>242</v>
      </c>
      <c r="G767" s="224" t="s">
        <v>242</v>
      </c>
      <c r="H767" s="227" t="s">
        <v>242</v>
      </c>
      <c r="I767" s="228" t="s">
        <v>242</v>
      </c>
      <c r="J767" s="228" t="s">
        <v>242</v>
      </c>
      <c r="K767" s="229"/>
      <c r="L767" s="229"/>
      <c r="M767" s="229"/>
      <c r="N767" s="229"/>
      <c r="O767" s="229"/>
      <c r="P767" s="230"/>
      <c r="Q767" s="231"/>
      <c r="R767" s="224" t="s">
        <v>242</v>
      </c>
      <c r="S767" s="232" t="str">
        <f t="shared" ca="1" si="65"/>
        <v/>
      </c>
      <c r="T767" s="232" t="str">
        <f ca="1">IF(B767="","",IF(ISERROR(MATCH($J767,[2]SorP!$B$1:$B$6230,0)),"",INDIRECT("'SorP'!$A$"&amp;MATCH($J767,[2]SorP!$B$1:$B$6230,0))))</f>
        <v/>
      </c>
      <c r="U767" s="184"/>
      <c r="V767" s="94" t="e">
        <f>IF(C767="",NA(),MATCH($B767&amp;$C767,'[2]Smelter Look-up'!$J:$J,0))</f>
        <v>#N/A</v>
      </c>
      <c r="X767" s="58">
        <f t="shared" si="61"/>
        <v>0</v>
      </c>
      <c r="AB767" s="95" t="str">
        <f t="shared" si="62"/>
        <v/>
      </c>
    </row>
    <row r="768" spans="1:28" s="58" customFormat="1" ht="20.25">
      <c r="A768" s="232"/>
      <c r="B768" s="224" t="s">
        <v>242</v>
      </c>
      <c r="C768" s="225" t="s">
        <v>242</v>
      </c>
      <c r="D768" s="226"/>
      <c r="E768" s="224" t="s">
        <v>242</v>
      </c>
      <c r="F768" s="224" t="s">
        <v>242</v>
      </c>
      <c r="G768" s="224" t="s">
        <v>242</v>
      </c>
      <c r="H768" s="227" t="s">
        <v>242</v>
      </c>
      <c r="I768" s="228" t="s">
        <v>242</v>
      </c>
      <c r="J768" s="228" t="s">
        <v>242</v>
      </c>
      <c r="K768" s="229"/>
      <c r="L768" s="229"/>
      <c r="M768" s="229"/>
      <c r="N768" s="229"/>
      <c r="O768" s="229"/>
      <c r="P768" s="230"/>
      <c r="Q768" s="231"/>
      <c r="R768" s="224" t="s">
        <v>242</v>
      </c>
      <c r="S768" s="232" t="str">
        <f t="shared" ca="1" si="65"/>
        <v/>
      </c>
      <c r="T768" s="232" t="str">
        <f ca="1">IF(B768="","",IF(ISERROR(MATCH($J768,[2]SorP!$B$1:$B$6230,0)),"",INDIRECT("'SorP'!$A$"&amp;MATCH($J768,[2]SorP!$B$1:$B$6230,0))))</f>
        <v/>
      </c>
      <c r="U768" s="184"/>
      <c r="V768" s="94" t="e">
        <f>IF(C768="",NA(),MATCH($B768&amp;$C768,'[2]Smelter Look-up'!$J:$J,0))</f>
        <v>#N/A</v>
      </c>
      <c r="X768" s="58">
        <f t="shared" si="61"/>
        <v>0</v>
      </c>
      <c r="AB768" s="95" t="str">
        <f t="shared" si="62"/>
        <v/>
      </c>
    </row>
    <row r="769" spans="1:28" s="58" customFormat="1" ht="20.25">
      <c r="A769" s="232"/>
      <c r="B769" s="224" t="s">
        <v>242</v>
      </c>
      <c r="C769" s="225" t="s">
        <v>242</v>
      </c>
      <c r="D769" s="226"/>
      <c r="E769" s="224" t="s">
        <v>242</v>
      </c>
      <c r="F769" s="224" t="s">
        <v>242</v>
      </c>
      <c r="G769" s="224" t="s">
        <v>242</v>
      </c>
      <c r="H769" s="227" t="s">
        <v>242</v>
      </c>
      <c r="I769" s="228" t="s">
        <v>242</v>
      </c>
      <c r="J769" s="228" t="s">
        <v>242</v>
      </c>
      <c r="K769" s="229"/>
      <c r="L769" s="229"/>
      <c r="M769" s="229"/>
      <c r="N769" s="229"/>
      <c r="O769" s="229"/>
      <c r="P769" s="230"/>
      <c r="Q769" s="231"/>
      <c r="R769" s="224" t="s">
        <v>242</v>
      </c>
      <c r="S769" s="232" t="str">
        <f t="shared" ca="1" si="65"/>
        <v/>
      </c>
      <c r="T769" s="232" t="str">
        <f ca="1">IF(B769="","",IF(ISERROR(MATCH($J769,[2]SorP!$B$1:$B$6230,0)),"",INDIRECT("'SorP'!$A$"&amp;MATCH($J769,[2]SorP!$B$1:$B$6230,0))))</f>
        <v/>
      </c>
      <c r="U769" s="184"/>
      <c r="V769" s="94" t="e">
        <f>IF(C769="",NA(),MATCH($B769&amp;$C769,'[2]Smelter Look-up'!$J:$J,0))</f>
        <v>#N/A</v>
      </c>
      <c r="X769" s="58">
        <f t="shared" si="61"/>
        <v>0</v>
      </c>
      <c r="AB769" s="95" t="str">
        <f t="shared" si="62"/>
        <v/>
      </c>
    </row>
    <row r="770" spans="1:28" s="58" customFormat="1" ht="20.25">
      <c r="A770" s="232"/>
      <c r="B770" s="224" t="s">
        <v>242</v>
      </c>
      <c r="C770" s="225" t="s">
        <v>242</v>
      </c>
      <c r="D770" s="226"/>
      <c r="E770" s="224" t="s">
        <v>242</v>
      </c>
      <c r="F770" s="224" t="s">
        <v>242</v>
      </c>
      <c r="G770" s="224" t="s">
        <v>242</v>
      </c>
      <c r="H770" s="227" t="s">
        <v>242</v>
      </c>
      <c r="I770" s="228" t="s">
        <v>242</v>
      </c>
      <c r="J770" s="228" t="s">
        <v>242</v>
      </c>
      <c r="K770" s="229"/>
      <c r="L770" s="229"/>
      <c r="M770" s="229"/>
      <c r="N770" s="229"/>
      <c r="O770" s="229"/>
      <c r="P770" s="230"/>
      <c r="Q770" s="231"/>
      <c r="R770" s="224" t="s">
        <v>242</v>
      </c>
      <c r="S770" s="232" t="str">
        <f t="shared" ca="1" si="65"/>
        <v/>
      </c>
      <c r="T770" s="232" t="str">
        <f ca="1">IF(B770="","",IF(ISERROR(MATCH($J770,[2]SorP!$B$1:$B$6230,0)),"",INDIRECT("'SorP'!$A$"&amp;MATCH($J770,[2]SorP!$B$1:$B$6230,0))))</f>
        <v/>
      </c>
      <c r="U770" s="184"/>
      <c r="V770" s="94" t="e">
        <f>IF(C770="",NA(),MATCH($B770&amp;$C770,'[2]Smelter Look-up'!$J:$J,0))</f>
        <v>#N/A</v>
      </c>
      <c r="X770" s="58">
        <f t="shared" si="61"/>
        <v>0</v>
      </c>
      <c r="AB770" s="95" t="str">
        <f t="shared" si="62"/>
        <v/>
      </c>
    </row>
    <row r="771" spans="1:28" s="58" customFormat="1" ht="20.25">
      <c r="A771" s="232"/>
      <c r="B771" s="224" t="s">
        <v>242</v>
      </c>
      <c r="C771" s="225" t="s">
        <v>242</v>
      </c>
      <c r="D771" s="226"/>
      <c r="E771" s="224" t="s">
        <v>242</v>
      </c>
      <c r="F771" s="224" t="s">
        <v>242</v>
      </c>
      <c r="G771" s="224" t="s">
        <v>242</v>
      </c>
      <c r="H771" s="227" t="s">
        <v>242</v>
      </c>
      <c r="I771" s="228" t="s">
        <v>242</v>
      </c>
      <c r="J771" s="228" t="s">
        <v>242</v>
      </c>
      <c r="K771" s="229"/>
      <c r="L771" s="229"/>
      <c r="M771" s="229"/>
      <c r="N771" s="229"/>
      <c r="O771" s="229"/>
      <c r="P771" s="230"/>
      <c r="Q771" s="231"/>
      <c r="R771" s="224" t="s">
        <v>242</v>
      </c>
      <c r="S771" s="232" t="str">
        <f t="shared" ca="1" si="65"/>
        <v/>
      </c>
      <c r="T771" s="232" t="str">
        <f ca="1">IF(B771="","",IF(ISERROR(MATCH($J771,[2]SorP!$B$1:$B$6230,0)),"",INDIRECT("'SorP'!$A$"&amp;MATCH($J771,[2]SorP!$B$1:$B$6230,0))))</f>
        <v/>
      </c>
      <c r="U771" s="184"/>
      <c r="V771" s="94" t="e">
        <f>IF(C771="",NA(),MATCH($B771&amp;$C771,'[2]Smelter Look-up'!$J:$J,0))</f>
        <v>#N/A</v>
      </c>
      <c r="X771" s="58">
        <f t="shared" si="61"/>
        <v>0</v>
      </c>
      <c r="AB771" s="95" t="str">
        <f t="shared" si="62"/>
        <v/>
      </c>
    </row>
    <row r="772" spans="1:28" s="58" customFormat="1" ht="20.25">
      <c r="A772" s="232"/>
      <c r="B772" s="224" t="s">
        <v>242</v>
      </c>
      <c r="C772" s="225" t="s">
        <v>242</v>
      </c>
      <c r="D772" s="226"/>
      <c r="E772" s="224" t="s">
        <v>242</v>
      </c>
      <c r="F772" s="224" t="s">
        <v>242</v>
      </c>
      <c r="G772" s="224" t="s">
        <v>242</v>
      </c>
      <c r="H772" s="227" t="s">
        <v>242</v>
      </c>
      <c r="I772" s="228" t="s">
        <v>242</v>
      </c>
      <c r="J772" s="228" t="s">
        <v>242</v>
      </c>
      <c r="K772" s="229"/>
      <c r="L772" s="229"/>
      <c r="M772" s="229"/>
      <c r="N772" s="229"/>
      <c r="O772" s="229"/>
      <c r="P772" s="230"/>
      <c r="Q772" s="231"/>
      <c r="R772" s="224" t="s">
        <v>242</v>
      </c>
      <c r="S772" s="232" t="str">
        <f t="shared" ca="1" si="65"/>
        <v/>
      </c>
      <c r="T772" s="232" t="str">
        <f ca="1">IF(B772="","",IF(ISERROR(MATCH($J772,[2]SorP!$B$1:$B$6230,0)),"",INDIRECT("'SorP'!$A$"&amp;MATCH($J772,[2]SorP!$B$1:$B$6230,0))))</f>
        <v/>
      </c>
      <c r="U772" s="184"/>
      <c r="V772" s="94" t="e">
        <f>IF(C772="",NA(),MATCH($B772&amp;$C772,'[2]Smelter Look-up'!$J:$J,0))</f>
        <v>#N/A</v>
      </c>
      <c r="X772" s="58">
        <f t="shared" si="61"/>
        <v>0</v>
      </c>
      <c r="AB772" s="95" t="str">
        <f t="shared" si="62"/>
        <v/>
      </c>
    </row>
    <row r="773" spans="1:28" s="58" customFormat="1" ht="20.25">
      <c r="A773" s="232"/>
      <c r="B773" s="224" t="s">
        <v>242</v>
      </c>
      <c r="C773" s="225" t="s">
        <v>242</v>
      </c>
      <c r="D773" s="226"/>
      <c r="E773" s="224" t="s">
        <v>242</v>
      </c>
      <c r="F773" s="224" t="s">
        <v>242</v>
      </c>
      <c r="G773" s="224" t="s">
        <v>242</v>
      </c>
      <c r="H773" s="227" t="s">
        <v>242</v>
      </c>
      <c r="I773" s="228" t="s">
        <v>242</v>
      </c>
      <c r="J773" s="228" t="s">
        <v>242</v>
      </c>
      <c r="K773" s="229"/>
      <c r="L773" s="229"/>
      <c r="M773" s="229"/>
      <c r="N773" s="229"/>
      <c r="O773" s="229"/>
      <c r="P773" s="230"/>
      <c r="Q773" s="231"/>
      <c r="R773" s="224" t="s">
        <v>242</v>
      </c>
      <c r="S773" s="232" t="str">
        <f t="shared" ca="1" si="65"/>
        <v/>
      </c>
      <c r="T773" s="232" t="str">
        <f ca="1">IF(B773="","",IF(ISERROR(MATCH($J773,[2]SorP!$B$1:$B$6230,0)),"",INDIRECT("'SorP'!$A$"&amp;MATCH($J773,[2]SorP!$B$1:$B$6230,0))))</f>
        <v/>
      </c>
      <c r="U773" s="184"/>
      <c r="V773" s="94" t="e">
        <f>IF(C773="",NA(),MATCH($B773&amp;$C773,'[2]Smelter Look-up'!$J:$J,0))</f>
        <v>#N/A</v>
      </c>
      <c r="X773" s="58">
        <f t="shared" si="61"/>
        <v>0</v>
      </c>
      <c r="AB773" s="95" t="str">
        <f t="shared" si="62"/>
        <v/>
      </c>
    </row>
    <row r="774" spans="1:28" s="58" customFormat="1" ht="20.25">
      <c r="A774" s="232"/>
      <c r="B774" s="224" t="s">
        <v>242</v>
      </c>
      <c r="C774" s="225" t="s">
        <v>242</v>
      </c>
      <c r="D774" s="226"/>
      <c r="E774" s="224" t="s">
        <v>242</v>
      </c>
      <c r="F774" s="224" t="s">
        <v>242</v>
      </c>
      <c r="G774" s="224" t="s">
        <v>242</v>
      </c>
      <c r="H774" s="227" t="s">
        <v>242</v>
      </c>
      <c r="I774" s="228" t="s">
        <v>242</v>
      </c>
      <c r="J774" s="228" t="s">
        <v>242</v>
      </c>
      <c r="K774" s="229"/>
      <c r="L774" s="229"/>
      <c r="M774" s="229"/>
      <c r="N774" s="229"/>
      <c r="O774" s="229"/>
      <c r="P774" s="230"/>
      <c r="Q774" s="231"/>
      <c r="R774" s="224" t="s">
        <v>242</v>
      </c>
      <c r="S774" s="232" t="str">
        <f t="shared" ca="1" si="65"/>
        <v/>
      </c>
      <c r="T774" s="232" t="str">
        <f ca="1">IF(B774="","",IF(ISERROR(MATCH($J774,[2]SorP!$B$1:$B$6230,0)),"",INDIRECT("'SorP'!$A$"&amp;MATCH($J774,[2]SorP!$B$1:$B$6230,0))))</f>
        <v/>
      </c>
      <c r="U774" s="184"/>
      <c r="V774" s="94" t="e">
        <f>IF(C774="",NA(),MATCH($B774&amp;$C774,'[2]Smelter Look-up'!$J:$J,0))</f>
        <v>#N/A</v>
      </c>
      <c r="X774" s="58">
        <f t="shared" si="61"/>
        <v>0</v>
      </c>
      <c r="AB774" s="95" t="str">
        <f t="shared" si="62"/>
        <v/>
      </c>
    </row>
    <row r="775" spans="1:28" s="58" customFormat="1" ht="20.25">
      <c r="A775" s="232"/>
      <c r="B775" s="224" t="s">
        <v>242</v>
      </c>
      <c r="C775" s="225" t="s">
        <v>242</v>
      </c>
      <c r="D775" s="226"/>
      <c r="E775" s="224" t="s">
        <v>242</v>
      </c>
      <c r="F775" s="224" t="s">
        <v>242</v>
      </c>
      <c r="G775" s="224" t="s">
        <v>242</v>
      </c>
      <c r="H775" s="227" t="s">
        <v>242</v>
      </c>
      <c r="I775" s="228" t="s">
        <v>242</v>
      </c>
      <c r="J775" s="228" t="s">
        <v>242</v>
      </c>
      <c r="K775" s="229"/>
      <c r="L775" s="229"/>
      <c r="M775" s="229"/>
      <c r="N775" s="229"/>
      <c r="O775" s="229"/>
      <c r="P775" s="230"/>
      <c r="Q775" s="231"/>
      <c r="R775" s="224" t="s">
        <v>242</v>
      </c>
      <c r="S775" s="232" t="str">
        <f t="shared" ca="1" si="65"/>
        <v/>
      </c>
      <c r="T775" s="232" t="str">
        <f ca="1">IF(B775="","",IF(ISERROR(MATCH($J775,[2]SorP!$B$1:$B$6230,0)),"",INDIRECT("'SorP'!$A$"&amp;MATCH($J775,[2]SorP!$B$1:$B$6230,0))))</f>
        <v/>
      </c>
      <c r="U775" s="184"/>
      <c r="V775" s="94" t="e">
        <f>IF(C775="",NA(),MATCH($B775&amp;$C775,'[2]Smelter Look-up'!$J:$J,0))</f>
        <v>#N/A</v>
      </c>
      <c r="X775" s="58">
        <f t="shared" si="61"/>
        <v>0</v>
      </c>
      <c r="AB775" s="95" t="str">
        <f t="shared" si="62"/>
        <v/>
      </c>
    </row>
    <row r="776" spans="1:28" s="58" customFormat="1" ht="20.25">
      <c r="A776" s="232"/>
      <c r="B776" s="224" t="s">
        <v>242</v>
      </c>
      <c r="C776" s="225" t="s">
        <v>242</v>
      </c>
      <c r="D776" s="226"/>
      <c r="E776" s="224" t="s">
        <v>242</v>
      </c>
      <c r="F776" s="224" t="s">
        <v>242</v>
      </c>
      <c r="G776" s="224" t="s">
        <v>242</v>
      </c>
      <c r="H776" s="227" t="s">
        <v>242</v>
      </c>
      <c r="I776" s="228" t="s">
        <v>242</v>
      </c>
      <c r="J776" s="228" t="s">
        <v>242</v>
      </c>
      <c r="K776" s="229"/>
      <c r="L776" s="229"/>
      <c r="M776" s="229"/>
      <c r="N776" s="229"/>
      <c r="O776" s="229"/>
      <c r="P776" s="230"/>
      <c r="Q776" s="231"/>
      <c r="R776" s="224" t="s">
        <v>242</v>
      </c>
      <c r="S776" s="232" t="str">
        <f t="shared" ca="1" si="65"/>
        <v/>
      </c>
      <c r="T776" s="232" t="str">
        <f ca="1">IF(B776="","",IF(ISERROR(MATCH($J776,[2]SorP!$B$1:$B$6230,0)),"",INDIRECT("'SorP'!$A$"&amp;MATCH($J776,[2]SorP!$B$1:$B$6230,0))))</f>
        <v/>
      </c>
      <c r="U776" s="184"/>
      <c r="V776" s="94" t="e">
        <f>IF(C776="",NA(),MATCH($B776&amp;$C776,'[2]Smelter Look-up'!$J:$J,0))</f>
        <v>#N/A</v>
      </c>
      <c r="X776" s="58">
        <f t="shared" si="61"/>
        <v>0</v>
      </c>
      <c r="AB776" s="95" t="str">
        <f t="shared" si="62"/>
        <v/>
      </c>
    </row>
    <row r="777" spans="1:28" s="58" customFormat="1" ht="20.25">
      <c r="A777" s="232"/>
      <c r="B777" s="224" t="s">
        <v>242</v>
      </c>
      <c r="C777" s="225" t="s">
        <v>242</v>
      </c>
      <c r="D777" s="226"/>
      <c r="E777" s="224" t="s">
        <v>242</v>
      </c>
      <c r="F777" s="224" t="s">
        <v>242</v>
      </c>
      <c r="G777" s="224" t="s">
        <v>242</v>
      </c>
      <c r="H777" s="227" t="s">
        <v>242</v>
      </c>
      <c r="I777" s="228" t="s">
        <v>242</v>
      </c>
      <c r="J777" s="228" t="s">
        <v>242</v>
      </c>
      <c r="K777" s="229"/>
      <c r="L777" s="229"/>
      <c r="M777" s="229"/>
      <c r="N777" s="229"/>
      <c r="O777" s="229"/>
      <c r="P777" s="230"/>
      <c r="Q777" s="231"/>
      <c r="R777" s="224" t="s">
        <v>242</v>
      </c>
      <c r="S777" s="232" t="str">
        <f t="shared" ca="1" si="65"/>
        <v/>
      </c>
      <c r="T777" s="232" t="str">
        <f ca="1">IF(B777="","",IF(ISERROR(MATCH($J777,[2]SorP!$B$1:$B$6230,0)),"",INDIRECT("'SorP'!$A$"&amp;MATCH($J777,[2]SorP!$B$1:$B$6230,0))))</f>
        <v/>
      </c>
      <c r="U777" s="184"/>
      <c r="V777" s="94" t="e">
        <f>IF(C777="",NA(),MATCH($B777&amp;$C777,'[2]Smelter Look-up'!$J:$J,0))</f>
        <v>#N/A</v>
      </c>
      <c r="X777" s="58">
        <f t="shared" si="61"/>
        <v>0</v>
      </c>
      <c r="AB777" s="95" t="str">
        <f t="shared" si="62"/>
        <v/>
      </c>
    </row>
    <row r="778" spans="1:28" s="58" customFormat="1" ht="20.25">
      <c r="A778" s="232"/>
      <c r="B778" s="224" t="s">
        <v>242</v>
      </c>
      <c r="C778" s="225" t="s">
        <v>242</v>
      </c>
      <c r="D778" s="226"/>
      <c r="E778" s="224" t="s">
        <v>242</v>
      </c>
      <c r="F778" s="224" t="s">
        <v>242</v>
      </c>
      <c r="G778" s="224" t="s">
        <v>242</v>
      </c>
      <c r="H778" s="227" t="s">
        <v>242</v>
      </c>
      <c r="I778" s="228" t="s">
        <v>242</v>
      </c>
      <c r="J778" s="228" t="s">
        <v>242</v>
      </c>
      <c r="K778" s="229"/>
      <c r="L778" s="229"/>
      <c r="M778" s="229"/>
      <c r="N778" s="229"/>
      <c r="O778" s="229"/>
      <c r="P778" s="230"/>
      <c r="Q778" s="231"/>
      <c r="R778" s="224" t="s">
        <v>242</v>
      </c>
      <c r="S778" s="232" t="str">
        <f t="shared" ca="1" si="65"/>
        <v/>
      </c>
      <c r="T778" s="232" t="str">
        <f ca="1">IF(B778="","",IF(ISERROR(MATCH($J778,[2]SorP!$B$1:$B$6230,0)),"",INDIRECT("'SorP'!$A$"&amp;MATCH($J778,[2]SorP!$B$1:$B$6230,0))))</f>
        <v/>
      </c>
      <c r="U778" s="184"/>
      <c r="V778" s="94" t="e">
        <f>IF(C778="",NA(),MATCH($B778&amp;$C778,'[2]Smelter Look-up'!$J:$J,0))</f>
        <v>#N/A</v>
      </c>
      <c r="X778" s="58">
        <f t="shared" ref="X778:X841" si="66">IF(AND(C778="Smelter not listed",OR(LEN(D778)=0,LEN(E778)=0)),1,0)</f>
        <v>0</v>
      </c>
      <c r="AB778" s="95" t="str">
        <f t="shared" ref="AB778:AB841" si="67">B778&amp;C778</f>
        <v/>
      </c>
    </row>
    <row r="779" spans="1:28" s="58" customFormat="1" ht="20.25">
      <c r="A779" s="232"/>
      <c r="B779" s="224" t="s">
        <v>242</v>
      </c>
      <c r="C779" s="225" t="s">
        <v>242</v>
      </c>
      <c r="D779" s="226"/>
      <c r="E779" s="224" t="s">
        <v>242</v>
      </c>
      <c r="F779" s="224" t="s">
        <v>242</v>
      </c>
      <c r="G779" s="224" t="s">
        <v>242</v>
      </c>
      <c r="H779" s="227" t="s">
        <v>242</v>
      </c>
      <c r="I779" s="228" t="s">
        <v>242</v>
      </c>
      <c r="J779" s="228" t="s">
        <v>242</v>
      </c>
      <c r="K779" s="229"/>
      <c r="L779" s="229"/>
      <c r="M779" s="229"/>
      <c r="N779" s="229"/>
      <c r="O779" s="229"/>
      <c r="P779" s="230"/>
      <c r="Q779" s="231"/>
      <c r="R779" s="224" t="s">
        <v>242</v>
      </c>
      <c r="S779" s="232" t="str">
        <f t="shared" ca="1" si="65"/>
        <v/>
      </c>
      <c r="T779" s="232" t="str">
        <f ca="1">IF(B779="","",IF(ISERROR(MATCH($J779,[2]SorP!$B$1:$B$6230,0)),"",INDIRECT("'SorP'!$A$"&amp;MATCH($J779,[2]SorP!$B$1:$B$6230,0))))</f>
        <v/>
      </c>
      <c r="U779" s="184"/>
      <c r="V779" s="94" t="e">
        <f>IF(C779="",NA(),MATCH($B779&amp;$C779,'[2]Smelter Look-up'!$J:$J,0))</f>
        <v>#N/A</v>
      </c>
      <c r="X779" s="58">
        <f t="shared" si="66"/>
        <v>0</v>
      </c>
      <c r="AB779" s="95" t="str">
        <f t="shared" si="67"/>
        <v/>
      </c>
    </row>
    <row r="780" spans="1:28" s="58" customFormat="1" ht="20.25">
      <c r="A780" s="232"/>
      <c r="B780" s="224" t="s">
        <v>242</v>
      </c>
      <c r="C780" s="225" t="s">
        <v>242</v>
      </c>
      <c r="D780" s="226"/>
      <c r="E780" s="224" t="s">
        <v>242</v>
      </c>
      <c r="F780" s="224" t="s">
        <v>242</v>
      </c>
      <c r="G780" s="224" t="s">
        <v>242</v>
      </c>
      <c r="H780" s="227" t="s">
        <v>242</v>
      </c>
      <c r="I780" s="228" t="s">
        <v>242</v>
      </c>
      <c r="J780" s="228" t="s">
        <v>242</v>
      </c>
      <c r="K780" s="229"/>
      <c r="L780" s="229"/>
      <c r="M780" s="229"/>
      <c r="N780" s="229"/>
      <c r="O780" s="229"/>
      <c r="P780" s="230"/>
      <c r="Q780" s="231"/>
      <c r="R780" s="224" t="s">
        <v>242</v>
      </c>
      <c r="S780" s="232" t="str">
        <f t="shared" ca="1" si="65"/>
        <v/>
      </c>
      <c r="T780" s="232" t="str">
        <f ca="1">IF(B780="","",IF(ISERROR(MATCH($J780,[2]SorP!$B$1:$B$6230,0)),"",INDIRECT("'SorP'!$A$"&amp;MATCH($J780,[2]SorP!$B$1:$B$6230,0))))</f>
        <v/>
      </c>
      <c r="U780" s="184"/>
      <c r="V780" s="94" t="e">
        <f>IF(C780="",NA(),MATCH($B780&amp;$C780,'[2]Smelter Look-up'!$J:$J,0))</f>
        <v>#N/A</v>
      </c>
      <c r="X780" s="58">
        <f t="shared" si="66"/>
        <v>0</v>
      </c>
      <c r="AB780" s="95" t="str">
        <f t="shared" si="67"/>
        <v/>
      </c>
    </row>
    <row r="781" spans="1:28" s="58" customFormat="1" ht="20.25">
      <c r="A781" s="232"/>
      <c r="B781" s="224" t="s">
        <v>242</v>
      </c>
      <c r="C781" s="225" t="s">
        <v>242</v>
      </c>
      <c r="D781" s="226"/>
      <c r="E781" s="224" t="s">
        <v>242</v>
      </c>
      <c r="F781" s="224" t="s">
        <v>242</v>
      </c>
      <c r="G781" s="224" t="s">
        <v>242</v>
      </c>
      <c r="H781" s="227" t="s">
        <v>242</v>
      </c>
      <c r="I781" s="228" t="s">
        <v>242</v>
      </c>
      <c r="J781" s="228" t="s">
        <v>242</v>
      </c>
      <c r="K781" s="229"/>
      <c r="L781" s="229"/>
      <c r="M781" s="229"/>
      <c r="N781" s="229"/>
      <c r="O781" s="229"/>
      <c r="P781" s="230"/>
      <c r="Q781" s="231"/>
      <c r="R781" s="224" t="s">
        <v>242</v>
      </c>
      <c r="S781" s="232" t="str">
        <f t="shared" ca="1" si="65"/>
        <v/>
      </c>
      <c r="T781" s="232" t="str">
        <f ca="1">IF(B781="","",IF(ISERROR(MATCH($J781,[2]SorP!$B$1:$B$6230,0)),"",INDIRECT("'SorP'!$A$"&amp;MATCH($J781,[2]SorP!$B$1:$B$6230,0))))</f>
        <v/>
      </c>
      <c r="U781" s="184"/>
      <c r="V781" s="94" t="e">
        <f>IF(C781="",NA(),MATCH($B781&amp;$C781,'[2]Smelter Look-up'!$J:$J,0))</f>
        <v>#N/A</v>
      </c>
      <c r="X781" s="58">
        <f t="shared" si="66"/>
        <v>0</v>
      </c>
      <c r="AB781" s="95" t="str">
        <f t="shared" si="67"/>
        <v/>
      </c>
    </row>
    <row r="782" spans="1:28" s="58" customFormat="1" ht="20.25">
      <c r="A782" s="232"/>
      <c r="B782" s="224" t="s">
        <v>242</v>
      </c>
      <c r="C782" s="225" t="s">
        <v>242</v>
      </c>
      <c r="D782" s="226"/>
      <c r="E782" s="224" t="s">
        <v>242</v>
      </c>
      <c r="F782" s="224" t="s">
        <v>242</v>
      </c>
      <c r="G782" s="224" t="s">
        <v>242</v>
      </c>
      <c r="H782" s="227" t="s">
        <v>242</v>
      </c>
      <c r="I782" s="228" t="s">
        <v>242</v>
      </c>
      <c r="J782" s="228" t="s">
        <v>242</v>
      </c>
      <c r="K782" s="229"/>
      <c r="L782" s="229"/>
      <c r="M782" s="229"/>
      <c r="N782" s="229"/>
      <c r="O782" s="229"/>
      <c r="P782" s="230"/>
      <c r="Q782" s="231"/>
      <c r="R782" s="224" t="s">
        <v>242</v>
      </c>
      <c r="S782" s="232" t="str">
        <f t="shared" ca="1" si="65"/>
        <v/>
      </c>
      <c r="T782" s="232" t="str">
        <f ca="1">IF(B782="","",IF(ISERROR(MATCH($J782,[2]SorP!$B$1:$B$6230,0)),"",INDIRECT("'SorP'!$A$"&amp;MATCH($J782,[2]SorP!$B$1:$B$6230,0))))</f>
        <v/>
      </c>
      <c r="U782" s="184"/>
      <c r="V782" s="94" t="e">
        <f>IF(C782="",NA(),MATCH($B782&amp;$C782,'[2]Smelter Look-up'!$J:$J,0))</f>
        <v>#N/A</v>
      </c>
      <c r="X782" s="58">
        <f t="shared" si="66"/>
        <v>0</v>
      </c>
      <c r="AB782" s="95" t="str">
        <f t="shared" si="67"/>
        <v/>
      </c>
    </row>
    <row r="783" spans="1:28" s="58" customFormat="1" ht="20.25">
      <c r="A783" s="232"/>
      <c r="B783" s="224" t="s">
        <v>242</v>
      </c>
      <c r="C783" s="225" t="s">
        <v>242</v>
      </c>
      <c r="D783" s="226"/>
      <c r="E783" s="224" t="s">
        <v>242</v>
      </c>
      <c r="F783" s="224" t="s">
        <v>242</v>
      </c>
      <c r="G783" s="224" t="s">
        <v>242</v>
      </c>
      <c r="H783" s="227" t="s">
        <v>242</v>
      </c>
      <c r="I783" s="228" t="s">
        <v>242</v>
      </c>
      <c r="J783" s="228" t="s">
        <v>242</v>
      </c>
      <c r="K783" s="229"/>
      <c r="L783" s="229"/>
      <c r="M783" s="229"/>
      <c r="N783" s="229"/>
      <c r="O783" s="229"/>
      <c r="P783" s="230"/>
      <c r="Q783" s="231"/>
      <c r="R783" s="224" t="s">
        <v>242</v>
      </c>
      <c r="S783" s="232" t="str">
        <f t="shared" ca="1" si="65"/>
        <v/>
      </c>
      <c r="T783" s="232" t="str">
        <f ca="1">IF(B783="","",IF(ISERROR(MATCH($J783,[2]SorP!$B$1:$B$6230,0)),"",INDIRECT("'SorP'!$A$"&amp;MATCH($J783,[2]SorP!$B$1:$B$6230,0))))</f>
        <v/>
      </c>
      <c r="U783" s="184"/>
      <c r="V783" s="94" t="e">
        <f>IF(C783="",NA(),MATCH($B783&amp;$C783,'[2]Smelter Look-up'!$J:$J,0))</f>
        <v>#N/A</v>
      </c>
      <c r="X783" s="58">
        <f t="shared" si="66"/>
        <v>0</v>
      </c>
      <c r="AB783" s="95" t="str">
        <f t="shared" si="67"/>
        <v/>
      </c>
    </row>
    <row r="784" spans="1:28" s="58" customFormat="1" ht="20.25">
      <c r="A784" s="232"/>
      <c r="B784" s="224" t="s">
        <v>242</v>
      </c>
      <c r="C784" s="225" t="s">
        <v>242</v>
      </c>
      <c r="D784" s="226"/>
      <c r="E784" s="224" t="s">
        <v>242</v>
      </c>
      <c r="F784" s="224" t="s">
        <v>242</v>
      </c>
      <c r="G784" s="224" t="s">
        <v>242</v>
      </c>
      <c r="H784" s="227" t="s">
        <v>242</v>
      </c>
      <c r="I784" s="228" t="s">
        <v>242</v>
      </c>
      <c r="J784" s="228" t="s">
        <v>242</v>
      </c>
      <c r="K784" s="229"/>
      <c r="L784" s="229"/>
      <c r="M784" s="229"/>
      <c r="N784" s="229"/>
      <c r="O784" s="229"/>
      <c r="P784" s="230"/>
      <c r="Q784" s="231"/>
      <c r="R784" s="224" t="s">
        <v>242</v>
      </c>
      <c r="S784" s="232" t="str">
        <f t="shared" ca="1" si="65"/>
        <v/>
      </c>
      <c r="T784" s="232" t="str">
        <f ca="1">IF(B784="","",IF(ISERROR(MATCH($J784,[2]SorP!$B$1:$B$6230,0)),"",INDIRECT("'SorP'!$A$"&amp;MATCH($J784,[2]SorP!$B$1:$B$6230,0))))</f>
        <v/>
      </c>
      <c r="U784" s="184"/>
      <c r="V784" s="94" t="e">
        <f>IF(C784="",NA(),MATCH($B784&amp;$C784,'[2]Smelter Look-up'!$J:$J,0))</f>
        <v>#N/A</v>
      </c>
      <c r="X784" s="58">
        <f t="shared" si="66"/>
        <v>0</v>
      </c>
      <c r="AB784" s="95" t="str">
        <f t="shared" si="67"/>
        <v/>
      </c>
    </row>
    <row r="785" spans="1:28" s="58" customFormat="1" ht="20.25">
      <c r="A785" s="232"/>
      <c r="B785" s="224" t="s">
        <v>242</v>
      </c>
      <c r="C785" s="225" t="s">
        <v>242</v>
      </c>
      <c r="D785" s="226"/>
      <c r="E785" s="224" t="s">
        <v>242</v>
      </c>
      <c r="F785" s="224" t="s">
        <v>242</v>
      </c>
      <c r="G785" s="224" t="s">
        <v>242</v>
      </c>
      <c r="H785" s="227" t="s">
        <v>242</v>
      </c>
      <c r="I785" s="228" t="s">
        <v>242</v>
      </c>
      <c r="J785" s="228" t="s">
        <v>242</v>
      </c>
      <c r="K785" s="229"/>
      <c r="L785" s="229"/>
      <c r="M785" s="229"/>
      <c r="N785" s="229"/>
      <c r="O785" s="229"/>
      <c r="P785" s="230"/>
      <c r="Q785" s="231"/>
      <c r="R785" s="224" t="s">
        <v>242</v>
      </c>
      <c r="S785" s="232" t="str">
        <f t="shared" ca="1" si="65"/>
        <v/>
      </c>
      <c r="T785" s="232" t="str">
        <f ca="1">IF(B785="","",IF(ISERROR(MATCH($J785,[2]SorP!$B$1:$B$6230,0)),"",INDIRECT("'SorP'!$A$"&amp;MATCH($J785,[2]SorP!$B$1:$B$6230,0))))</f>
        <v/>
      </c>
      <c r="U785" s="184"/>
      <c r="V785" s="94" t="e">
        <f>IF(C785="",NA(),MATCH($B785&amp;$C785,'[2]Smelter Look-up'!$J:$J,0))</f>
        <v>#N/A</v>
      </c>
      <c r="X785" s="58">
        <f t="shared" si="66"/>
        <v>0</v>
      </c>
      <c r="AB785" s="95" t="str">
        <f t="shared" si="67"/>
        <v/>
      </c>
    </row>
    <row r="786" spans="1:28" s="58" customFormat="1" ht="20.25">
      <c r="A786" s="232"/>
      <c r="B786" s="224" t="s">
        <v>242</v>
      </c>
      <c r="C786" s="225" t="s">
        <v>242</v>
      </c>
      <c r="D786" s="226"/>
      <c r="E786" s="224" t="s">
        <v>242</v>
      </c>
      <c r="F786" s="224" t="s">
        <v>242</v>
      </c>
      <c r="G786" s="224" t="s">
        <v>242</v>
      </c>
      <c r="H786" s="227" t="s">
        <v>242</v>
      </c>
      <c r="I786" s="228" t="s">
        <v>242</v>
      </c>
      <c r="J786" s="228" t="s">
        <v>242</v>
      </c>
      <c r="K786" s="229"/>
      <c r="L786" s="229"/>
      <c r="M786" s="229"/>
      <c r="N786" s="229"/>
      <c r="O786" s="229"/>
      <c r="P786" s="230"/>
      <c r="Q786" s="231"/>
      <c r="R786" s="224" t="s">
        <v>242</v>
      </c>
      <c r="S786" s="232" t="str">
        <f t="shared" ca="1" si="65"/>
        <v/>
      </c>
      <c r="T786" s="232" t="str">
        <f ca="1">IF(B786="","",IF(ISERROR(MATCH($J786,[2]SorP!$B$1:$B$6230,0)),"",INDIRECT("'SorP'!$A$"&amp;MATCH($J786,[2]SorP!$B$1:$B$6230,0))))</f>
        <v/>
      </c>
      <c r="U786" s="184"/>
      <c r="V786" s="94" t="e">
        <f>IF(C786="",NA(),MATCH($B786&amp;$C786,'[2]Smelter Look-up'!$J:$J,0))</f>
        <v>#N/A</v>
      </c>
      <c r="X786" s="58">
        <f t="shared" si="66"/>
        <v>0</v>
      </c>
      <c r="AB786" s="95" t="str">
        <f t="shared" si="67"/>
        <v/>
      </c>
    </row>
    <row r="787" spans="1:28" s="58" customFormat="1" ht="20.25">
      <c r="A787" s="232"/>
      <c r="B787" s="224" t="s">
        <v>242</v>
      </c>
      <c r="C787" s="225" t="s">
        <v>242</v>
      </c>
      <c r="D787" s="226"/>
      <c r="E787" s="224" t="s">
        <v>242</v>
      </c>
      <c r="F787" s="224" t="s">
        <v>242</v>
      </c>
      <c r="G787" s="224" t="s">
        <v>242</v>
      </c>
      <c r="H787" s="227" t="s">
        <v>242</v>
      </c>
      <c r="I787" s="228" t="s">
        <v>242</v>
      </c>
      <c r="J787" s="228" t="s">
        <v>242</v>
      </c>
      <c r="K787" s="229"/>
      <c r="L787" s="229"/>
      <c r="M787" s="229"/>
      <c r="N787" s="229"/>
      <c r="O787" s="229"/>
      <c r="P787" s="230"/>
      <c r="Q787" s="231"/>
      <c r="R787" s="224" t="s">
        <v>242</v>
      </c>
      <c r="S787" s="232" t="str">
        <f t="shared" ca="1" si="65"/>
        <v/>
      </c>
      <c r="T787" s="232" t="str">
        <f ca="1">IF(B787="","",IF(ISERROR(MATCH($J787,[2]SorP!$B$1:$B$6230,0)),"",INDIRECT("'SorP'!$A$"&amp;MATCH($J787,[2]SorP!$B$1:$B$6230,0))))</f>
        <v/>
      </c>
      <c r="U787" s="184"/>
      <c r="V787" s="94" t="e">
        <f>IF(C787="",NA(),MATCH($B787&amp;$C787,'[2]Smelter Look-up'!$J:$J,0))</f>
        <v>#N/A</v>
      </c>
      <c r="X787" s="58">
        <f t="shared" si="66"/>
        <v>0</v>
      </c>
      <c r="AB787" s="95" t="str">
        <f t="shared" si="67"/>
        <v/>
      </c>
    </row>
    <row r="788" spans="1:28" s="58" customFormat="1" ht="20.25">
      <c r="A788" s="232"/>
      <c r="B788" s="224" t="s">
        <v>242</v>
      </c>
      <c r="C788" s="225" t="s">
        <v>242</v>
      </c>
      <c r="D788" s="226"/>
      <c r="E788" s="224" t="s">
        <v>242</v>
      </c>
      <c r="F788" s="224" t="s">
        <v>242</v>
      </c>
      <c r="G788" s="224" t="s">
        <v>242</v>
      </c>
      <c r="H788" s="227" t="s">
        <v>242</v>
      </c>
      <c r="I788" s="228" t="s">
        <v>242</v>
      </c>
      <c r="J788" s="228" t="s">
        <v>242</v>
      </c>
      <c r="K788" s="229"/>
      <c r="L788" s="229"/>
      <c r="M788" s="229"/>
      <c r="N788" s="229"/>
      <c r="O788" s="229"/>
      <c r="P788" s="230"/>
      <c r="Q788" s="231"/>
      <c r="R788" s="224" t="s">
        <v>242</v>
      </c>
      <c r="S788" s="232" t="str">
        <f t="shared" ca="1" si="65"/>
        <v/>
      </c>
      <c r="T788" s="232" t="str">
        <f ca="1">IF(B788="","",IF(ISERROR(MATCH($J788,[2]SorP!$B$1:$B$6230,0)),"",INDIRECT("'SorP'!$A$"&amp;MATCH($J788,[2]SorP!$B$1:$B$6230,0))))</f>
        <v/>
      </c>
      <c r="U788" s="184"/>
      <c r="V788" s="94" t="e">
        <f>IF(C788="",NA(),MATCH($B788&amp;$C788,'[2]Smelter Look-up'!$J:$J,0))</f>
        <v>#N/A</v>
      </c>
      <c r="X788" s="58">
        <f t="shared" si="66"/>
        <v>0</v>
      </c>
      <c r="AB788" s="95" t="str">
        <f t="shared" si="67"/>
        <v/>
      </c>
    </row>
    <row r="789" spans="1:28" s="58" customFormat="1" ht="20.25">
      <c r="A789" s="232"/>
      <c r="B789" s="224" t="s">
        <v>242</v>
      </c>
      <c r="C789" s="225" t="s">
        <v>242</v>
      </c>
      <c r="D789" s="226"/>
      <c r="E789" s="224" t="s">
        <v>242</v>
      </c>
      <c r="F789" s="224" t="s">
        <v>242</v>
      </c>
      <c r="G789" s="224" t="s">
        <v>242</v>
      </c>
      <c r="H789" s="227" t="s">
        <v>242</v>
      </c>
      <c r="I789" s="228" t="s">
        <v>242</v>
      </c>
      <c r="J789" s="228" t="s">
        <v>242</v>
      </c>
      <c r="K789" s="229"/>
      <c r="L789" s="229"/>
      <c r="M789" s="229"/>
      <c r="N789" s="229"/>
      <c r="O789" s="229"/>
      <c r="P789" s="230"/>
      <c r="Q789" s="231"/>
      <c r="R789" s="224" t="s">
        <v>242</v>
      </c>
      <c r="S789" s="232" t="str">
        <f t="shared" ca="1" si="65"/>
        <v/>
      </c>
      <c r="T789" s="232" t="str">
        <f ca="1">IF(B789="","",IF(ISERROR(MATCH($J789,[2]SorP!$B$1:$B$6230,0)),"",INDIRECT("'SorP'!$A$"&amp;MATCH($J789,[2]SorP!$B$1:$B$6230,0))))</f>
        <v/>
      </c>
      <c r="U789" s="184"/>
      <c r="V789" s="94" t="e">
        <f>IF(C789="",NA(),MATCH($B789&amp;$C789,'[2]Smelter Look-up'!$J:$J,0))</f>
        <v>#N/A</v>
      </c>
      <c r="X789" s="58">
        <f t="shared" si="66"/>
        <v>0</v>
      </c>
      <c r="AB789" s="95" t="str">
        <f t="shared" si="67"/>
        <v/>
      </c>
    </row>
    <row r="790" spans="1:28" s="58" customFormat="1" ht="20.25">
      <c r="A790" s="232"/>
      <c r="B790" s="224" t="s">
        <v>242</v>
      </c>
      <c r="C790" s="225" t="s">
        <v>242</v>
      </c>
      <c r="D790" s="226"/>
      <c r="E790" s="224" t="s">
        <v>242</v>
      </c>
      <c r="F790" s="224" t="s">
        <v>242</v>
      </c>
      <c r="G790" s="224" t="s">
        <v>242</v>
      </c>
      <c r="H790" s="227" t="s">
        <v>242</v>
      </c>
      <c r="I790" s="228" t="s">
        <v>242</v>
      </c>
      <c r="J790" s="228" t="s">
        <v>242</v>
      </c>
      <c r="K790" s="229"/>
      <c r="L790" s="229"/>
      <c r="M790" s="229"/>
      <c r="N790" s="229"/>
      <c r="O790" s="229"/>
      <c r="P790" s="230"/>
      <c r="Q790" s="231"/>
      <c r="R790" s="224" t="s">
        <v>242</v>
      </c>
      <c r="S790" s="232" t="str">
        <f t="shared" ca="1" si="65"/>
        <v/>
      </c>
      <c r="T790" s="232" t="str">
        <f ca="1">IF(B790="","",IF(ISERROR(MATCH($J790,[2]SorP!$B$1:$B$6230,0)),"",INDIRECT("'SorP'!$A$"&amp;MATCH($J790,[2]SorP!$B$1:$B$6230,0))))</f>
        <v/>
      </c>
      <c r="U790" s="184"/>
      <c r="V790" s="94" t="e">
        <f>IF(C790="",NA(),MATCH($B790&amp;$C790,'[2]Smelter Look-up'!$J:$J,0))</f>
        <v>#N/A</v>
      </c>
      <c r="X790" s="58">
        <f t="shared" si="66"/>
        <v>0</v>
      </c>
      <c r="AB790" s="95" t="str">
        <f t="shared" si="67"/>
        <v/>
      </c>
    </row>
    <row r="791" spans="1:28" s="58" customFormat="1" ht="20.25">
      <c r="A791" s="232"/>
      <c r="B791" s="224" t="s">
        <v>242</v>
      </c>
      <c r="C791" s="225" t="s">
        <v>242</v>
      </c>
      <c r="D791" s="226"/>
      <c r="E791" s="224" t="s">
        <v>242</v>
      </c>
      <c r="F791" s="224" t="s">
        <v>242</v>
      </c>
      <c r="G791" s="224" t="s">
        <v>242</v>
      </c>
      <c r="H791" s="227" t="s">
        <v>242</v>
      </c>
      <c r="I791" s="228" t="s">
        <v>242</v>
      </c>
      <c r="J791" s="228" t="s">
        <v>242</v>
      </c>
      <c r="K791" s="229"/>
      <c r="L791" s="229"/>
      <c r="M791" s="229"/>
      <c r="N791" s="229"/>
      <c r="O791" s="229"/>
      <c r="P791" s="230"/>
      <c r="Q791" s="231"/>
      <c r="R791" s="224" t="s">
        <v>242</v>
      </c>
      <c r="S791" s="232" t="str">
        <f t="shared" ca="1" si="65"/>
        <v/>
      </c>
      <c r="T791" s="232" t="str">
        <f ca="1">IF(B791="","",IF(ISERROR(MATCH($J791,[2]SorP!$B$1:$B$6230,0)),"",INDIRECT("'SorP'!$A$"&amp;MATCH($J791,[2]SorP!$B$1:$B$6230,0))))</f>
        <v/>
      </c>
      <c r="U791" s="184"/>
      <c r="V791" s="94" t="e">
        <f>IF(C791="",NA(),MATCH($B791&amp;$C791,'[2]Smelter Look-up'!$J:$J,0))</f>
        <v>#N/A</v>
      </c>
      <c r="X791" s="58">
        <f t="shared" si="66"/>
        <v>0</v>
      </c>
      <c r="AB791" s="95" t="str">
        <f t="shared" si="67"/>
        <v/>
      </c>
    </row>
    <row r="792" spans="1:28" s="58" customFormat="1" ht="20.25">
      <c r="A792" s="232"/>
      <c r="B792" s="224" t="s">
        <v>242</v>
      </c>
      <c r="C792" s="225" t="s">
        <v>242</v>
      </c>
      <c r="D792" s="226"/>
      <c r="E792" s="224" t="s">
        <v>242</v>
      </c>
      <c r="F792" s="224" t="s">
        <v>242</v>
      </c>
      <c r="G792" s="224" t="s">
        <v>242</v>
      </c>
      <c r="H792" s="227" t="s">
        <v>242</v>
      </c>
      <c r="I792" s="228" t="s">
        <v>242</v>
      </c>
      <c r="J792" s="228" t="s">
        <v>242</v>
      </c>
      <c r="K792" s="229"/>
      <c r="L792" s="229"/>
      <c r="M792" s="229"/>
      <c r="N792" s="229"/>
      <c r="O792" s="229"/>
      <c r="P792" s="230"/>
      <c r="Q792" s="231"/>
      <c r="R792" s="224" t="s">
        <v>242</v>
      </c>
      <c r="S792" s="232" t="str">
        <f t="shared" ca="1" si="65"/>
        <v/>
      </c>
      <c r="T792" s="232" t="str">
        <f ca="1">IF(B792="","",IF(ISERROR(MATCH($J792,[2]SorP!$B$1:$B$6230,0)),"",INDIRECT("'SorP'!$A$"&amp;MATCH($J792,[2]SorP!$B$1:$B$6230,0))))</f>
        <v/>
      </c>
      <c r="U792" s="184"/>
      <c r="V792" s="94" t="e">
        <f>IF(C792="",NA(),MATCH($B792&amp;$C792,'[2]Smelter Look-up'!$J:$J,0))</f>
        <v>#N/A</v>
      </c>
      <c r="X792" s="58">
        <f t="shared" si="66"/>
        <v>0</v>
      </c>
      <c r="AB792" s="95" t="str">
        <f t="shared" si="67"/>
        <v/>
      </c>
    </row>
    <row r="793" spans="1:28" s="58" customFormat="1" ht="20.25">
      <c r="A793" s="232"/>
      <c r="B793" s="224" t="s">
        <v>242</v>
      </c>
      <c r="C793" s="225" t="s">
        <v>242</v>
      </c>
      <c r="D793" s="226"/>
      <c r="E793" s="224" t="s">
        <v>242</v>
      </c>
      <c r="F793" s="224" t="s">
        <v>242</v>
      </c>
      <c r="G793" s="224" t="s">
        <v>242</v>
      </c>
      <c r="H793" s="227" t="s">
        <v>242</v>
      </c>
      <c r="I793" s="228" t="s">
        <v>242</v>
      </c>
      <c r="J793" s="228" t="s">
        <v>242</v>
      </c>
      <c r="K793" s="229"/>
      <c r="L793" s="229"/>
      <c r="M793" s="229"/>
      <c r="N793" s="229"/>
      <c r="O793" s="229"/>
      <c r="P793" s="230"/>
      <c r="Q793" s="231"/>
      <c r="R793" s="224" t="s">
        <v>242</v>
      </c>
      <c r="S793" s="232" t="str">
        <f t="shared" ca="1" si="65"/>
        <v/>
      </c>
      <c r="T793" s="232" t="str">
        <f ca="1">IF(B793="","",IF(ISERROR(MATCH($J793,[2]SorP!$B$1:$B$6230,0)),"",INDIRECT("'SorP'!$A$"&amp;MATCH($J793,[2]SorP!$B$1:$B$6230,0))))</f>
        <v/>
      </c>
      <c r="U793" s="184"/>
      <c r="V793" s="94" t="e">
        <f>IF(C793="",NA(),MATCH($B793&amp;$C793,'[2]Smelter Look-up'!$J:$J,0))</f>
        <v>#N/A</v>
      </c>
      <c r="X793" s="58">
        <f t="shared" si="66"/>
        <v>0</v>
      </c>
      <c r="AB793" s="95" t="str">
        <f t="shared" si="67"/>
        <v/>
      </c>
    </row>
    <row r="794" spans="1:28" s="58" customFormat="1" ht="20.25">
      <c r="A794" s="232"/>
      <c r="B794" s="224" t="s">
        <v>242</v>
      </c>
      <c r="C794" s="225" t="s">
        <v>242</v>
      </c>
      <c r="D794" s="226"/>
      <c r="E794" s="224" t="s">
        <v>242</v>
      </c>
      <c r="F794" s="224" t="s">
        <v>242</v>
      </c>
      <c r="G794" s="224" t="s">
        <v>242</v>
      </c>
      <c r="H794" s="227" t="s">
        <v>242</v>
      </c>
      <c r="I794" s="228" t="s">
        <v>242</v>
      </c>
      <c r="J794" s="228" t="s">
        <v>242</v>
      </c>
      <c r="K794" s="229"/>
      <c r="L794" s="229"/>
      <c r="M794" s="229"/>
      <c r="N794" s="229"/>
      <c r="O794" s="229"/>
      <c r="P794" s="230"/>
      <c r="Q794" s="231"/>
      <c r="R794" s="224" t="s">
        <v>242</v>
      </c>
      <c r="S794" s="232" t="str">
        <f t="shared" ca="1" si="65"/>
        <v/>
      </c>
      <c r="T794" s="232" t="str">
        <f ca="1">IF(B794="","",IF(ISERROR(MATCH($J794,[2]SorP!$B$1:$B$6230,0)),"",INDIRECT("'SorP'!$A$"&amp;MATCH($J794,[2]SorP!$B$1:$B$6230,0))))</f>
        <v/>
      </c>
      <c r="U794" s="184"/>
      <c r="V794" s="94" t="e">
        <f>IF(C794="",NA(),MATCH($B794&amp;$C794,'[2]Smelter Look-up'!$J:$J,0))</f>
        <v>#N/A</v>
      </c>
      <c r="X794" s="58">
        <f t="shared" si="66"/>
        <v>0</v>
      </c>
      <c r="AB794" s="95" t="str">
        <f t="shared" si="67"/>
        <v/>
      </c>
    </row>
    <row r="795" spans="1:28" s="58" customFormat="1" ht="20.25">
      <c r="A795" s="232"/>
      <c r="B795" s="224" t="s">
        <v>242</v>
      </c>
      <c r="C795" s="225" t="s">
        <v>242</v>
      </c>
      <c r="D795" s="226"/>
      <c r="E795" s="224" t="s">
        <v>242</v>
      </c>
      <c r="F795" s="224" t="s">
        <v>242</v>
      </c>
      <c r="G795" s="224" t="s">
        <v>242</v>
      </c>
      <c r="H795" s="227" t="s">
        <v>242</v>
      </c>
      <c r="I795" s="228" t="s">
        <v>242</v>
      </c>
      <c r="J795" s="228" t="s">
        <v>242</v>
      </c>
      <c r="K795" s="229"/>
      <c r="L795" s="229"/>
      <c r="M795" s="229"/>
      <c r="N795" s="229"/>
      <c r="O795" s="229"/>
      <c r="P795" s="230"/>
      <c r="Q795" s="231"/>
      <c r="R795" s="224" t="s">
        <v>242</v>
      </c>
      <c r="S795" s="232" t="str">
        <f t="shared" ca="1" si="65"/>
        <v/>
      </c>
      <c r="T795" s="232" t="str">
        <f ca="1">IF(B795="","",IF(ISERROR(MATCH($J795,[2]SorP!$B$1:$B$6230,0)),"",INDIRECT("'SorP'!$A$"&amp;MATCH($J795,[2]SorP!$B$1:$B$6230,0))))</f>
        <v/>
      </c>
      <c r="U795" s="184"/>
      <c r="V795" s="94" t="e">
        <f>IF(C795="",NA(),MATCH($B795&amp;$C795,'[2]Smelter Look-up'!$J:$J,0))</f>
        <v>#N/A</v>
      </c>
      <c r="X795" s="58">
        <f t="shared" si="66"/>
        <v>0</v>
      </c>
      <c r="AB795" s="95" t="str">
        <f t="shared" si="67"/>
        <v/>
      </c>
    </row>
    <row r="796" spans="1:28" s="58" customFormat="1" ht="20.25">
      <c r="A796" s="232"/>
      <c r="B796" s="224" t="s">
        <v>242</v>
      </c>
      <c r="C796" s="225" t="s">
        <v>242</v>
      </c>
      <c r="D796" s="226"/>
      <c r="E796" s="224" t="s">
        <v>242</v>
      </c>
      <c r="F796" s="224" t="s">
        <v>242</v>
      </c>
      <c r="G796" s="224" t="s">
        <v>242</v>
      </c>
      <c r="H796" s="227" t="s">
        <v>242</v>
      </c>
      <c r="I796" s="228" t="s">
        <v>242</v>
      </c>
      <c r="J796" s="228" t="s">
        <v>242</v>
      </c>
      <c r="K796" s="229"/>
      <c r="L796" s="229"/>
      <c r="M796" s="229"/>
      <c r="N796" s="229"/>
      <c r="O796" s="229"/>
      <c r="P796" s="230"/>
      <c r="Q796" s="231"/>
      <c r="R796" s="224" t="s">
        <v>242</v>
      </c>
      <c r="S796" s="232" t="str">
        <f t="shared" ref="S796:S826" ca="1" si="68">IF(B796="","",IF(ISERROR(MATCH($E796,CL,0)),"Unknown",INDIRECT("'C'!$A$"&amp;MATCH($E796,CL,0)+1)))</f>
        <v/>
      </c>
      <c r="T796" s="232" t="str">
        <f ca="1">IF(B796="","",IF(ISERROR(MATCH($J796,[2]SorP!$B$1:$B$6230,0)),"",INDIRECT("'SorP'!$A$"&amp;MATCH($J796,[2]SorP!$B$1:$B$6230,0))))</f>
        <v/>
      </c>
      <c r="U796" s="184"/>
      <c r="V796" s="94" t="e">
        <f>IF(C796="",NA(),MATCH($B796&amp;$C796,'[2]Smelter Look-up'!$J:$J,0))</f>
        <v>#N/A</v>
      </c>
      <c r="X796" s="58">
        <f t="shared" si="66"/>
        <v>0</v>
      </c>
      <c r="AB796" s="95" t="str">
        <f t="shared" si="67"/>
        <v/>
      </c>
    </row>
    <row r="797" spans="1:28" s="58" customFormat="1" ht="20.25">
      <c r="A797" s="232"/>
      <c r="B797" s="224" t="s">
        <v>242</v>
      </c>
      <c r="C797" s="225" t="s">
        <v>242</v>
      </c>
      <c r="D797" s="226"/>
      <c r="E797" s="224" t="s">
        <v>242</v>
      </c>
      <c r="F797" s="224" t="s">
        <v>242</v>
      </c>
      <c r="G797" s="224" t="s">
        <v>242</v>
      </c>
      <c r="H797" s="227" t="s">
        <v>242</v>
      </c>
      <c r="I797" s="228" t="s">
        <v>242</v>
      </c>
      <c r="J797" s="228" t="s">
        <v>242</v>
      </c>
      <c r="K797" s="229"/>
      <c r="L797" s="229"/>
      <c r="M797" s="229"/>
      <c r="N797" s="229"/>
      <c r="O797" s="229"/>
      <c r="P797" s="230"/>
      <c r="Q797" s="231"/>
      <c r="R797" s="224" t="s">
        <v>242</v>
      </c>
      <c r="S797" s="232" t="str">
        <f t="shared" ca="1" si="68"/>
        <v/>
      </c>
      <c r="T797" s="232" t="str">
        <f ca="1">IF(B797="","",IF(ISERROR(MATCH($J797,[2]SorP!$B$1:$B$6230,0)),"",INDIRECT("'SorP'!$A$"&amp;MATCH($J797,[2]SorP!$B$1:$B$6230,0))))</f>
        <v/>
      </c>
      <c r="U797" s="184"/>
      <c r="V797" s="94" t="e">
        <f>IF(C797="",NA(),MATCH($B797&amp;$C797,'[2]Smelter Look-up'!$J:$J,0))</f>
        <v>#N/A</v>
      </c>
      <c r="X797" s="58">
        <f t="shared" si="66"/>
        <v>0</v>
      </c>
      <c r="AB797" s="95" t="str">
        <f t="shared" si="67"/>
        <v/>
      </c>
    </row>
    <row r="798" spans="1:28" s="58" customFormat="1" ht="20.25">
      <c r="A798" s="232"/>
      <c r="B798" s="224" t="s">
        <v>242</v>
      </c>
      <c r="C798" s="225" t="s">
        <v>242</v>
      </c>
      <c r="D798" s="226"/>
      <c r="E798" s="224" t="s">
        <v>242</v>
      </c>
      <c r="F798" s="224" t="s">
        <v>242</v>
      </c>
      <c r="G798" s="224" t="s">
        <v>242</v>
      </c>
      <c r="H798" s="227" t="s">
        <v>242</v>
      </c>
      <c r="I798" s="228" t="s">
        <v>242</v>
      </c>
      <c r="J798" s="228" t="s">
        <v>242</v>
      </c>
      <c r="K798" s="229"/>
      <c r="L798" s="229"/>
      <c r="M798" s="229"/>
      <c r="N798" s="229"/>
      <c r="O798" s="229"/>
      <c r="P798" s="230"/>
      <c r="Q798" s="231"/>
      <c r="R798" s="224" t="s">
        <v>242</v>
      </c>
      <c r="S798" s="232" t="str">
        <f t="shared" ca="1" si="68"/>
        <v/>
      </c>
      <c r="T798" s="232" t="str">
        <f ca="1">IF(B798="","",IF(ISERROR(MATCH($J798,[2]SorP!$B$1:$B$6230,0)),"",INDIRECT("'SorP'!$A$"&amp;MATCH($J798,[2]SorP!$B$1:$B$6230,0))))</f>
        <v/>
      </c>
      <c r="U798" s="184"/>
      <c r="V798" s="94" t="e">
        <f>IF(C798="",NA(),MATCH($B798&amp;$C798,'[2]Smelter Look-up'!$J:$J,0))</f>
        <v>#N/A</v>
      </c>
      <c r="X798" s="58">
        <f t="shared" si="66"/>
        <v>0</v>
      </c>
      <c r="AB798" s="95" t="str">
        <f t="shared" si="67"/>
        <v/>
      </c>
    </row>
    <row r="799" spans="1:28" s="58" customFormat="1" ht="20.25">
      <c r="A799" s="232"/>
      <c r="B799" s="224" t="s">
        <v>242</v>
      </c>
      <c r="C799" s="225" t="s">
        <v>242</v>
      </c>
      <c r="D799" s="226"/>
      <c r="E799" s="224" t="s">
        <v>242</v>
      </c>
      <c r="F799" s="224" t="s">
        <v>242</v>
      </c>
      <c r="G799" s="224" t="s">
        <v>242</v>
      </c>
      <c r="H799" s="227" t="s">
        <v>242</v>
      </c>
      <c r="I799" s="228" t="s">
        <v>242</v>
      </c>
      <c r="J799" s="228" t="s">
        <v>242</v>
      </c>
      <c r="K799" s="229"/>
      <c r="L799" s="229"/>
      <c r="M799" s="229"/>
      <c r="N799" s="229"/>
      <c r="O799" s="229"/>
      <c r="P799" s="230"/>
      <c r="Q799" s="231"/>
      <c r="R799" s="224" t="s">
        <v>242</v>
      </c>
      <c r="S799" s="232" t="str">
        <f t="shared" ca="1" si="68"/>
        <v/>
      </c>
      <c r="T799" s="232" t="str">
        <f ca="1">IF(B799="","",IF(ISERROR(MATCH($J799,[2]SorP!$B$1:$B$6230,0)),"",INDIRECT("'SorP'!$A$"&amp;MATCH($J799,[2]SorP!$B$1:$B$6230,0))))</f>
        <v/>
      </c>
      <c r="U799" s="184"/>
      <c r="V799" s="94" t="e">
        <f>IF(C799="",NA(),MATCH($B799&amp;$C799,'[2]Smelter Look-up'!$J:$J,0))</f>
        <v>#N/A</v>
      </c>
      <c r="X799" s="58">
        <f t="shared" si="66"/>
        <v>0</v>
      </c>
      <c r="AB799" s="95" t="str">
        <f t="shared" si="67"/>
        <v/>
      </c>
    </row>
    <row r="800" spans="1:28" s="58" customFormat="1" ht="20.25">
      <c r="A800" s="232"/>
      <c r="B800" s="224" t="s">
        <v>242</v>
      </c>
      <c r="C800" s="225" t="s">
        <v>242</v>
      </c>
      <c r="D800" s="226"/>
      <c r="E800" s="224" t="s">
        <v>242</v>
      </c>
      <c r="F800" s="224" t="s">
        <v>242</v>
      </c>
      <c r="G800" s="224" t="s">
        <v>242</v>
      </c>
      <c r="H800" s="227" t="s">
        <v>242</v>
      </c>
      <c r="I800" s="228" t="s">
        <v>242</v>
      </c>
      <c r="J800" s="228" t="s">
        <v>242</v>
      </c>
      <c r="K800" s="229"/>
      <c r="L800" s="229"/>
      <c r="M800" s="229"/>
      <c r="N800" s="229"/>
      <c r="O800" s="229"/>
      <c r="P800" s="230"/>
      <c r="Q800" s="231"/>
      <c r="R800" s="224" t="s">
        <v>242</v>
      </c>
      <c r="S800" s="232" t="str">
        <f t="shared" ca="1" si="68"/>
        <v/>
      </c>
      <c r="T800" s="232" t="str">
        <f ca="1">IF(B800="","",IF(ISERROR(MATCH($J800,[2]SorP!$B$1:$B$6230,0)),"",INDIRECT("'SorP'!$A$"&amp;MATCH($J800,[2]SorP!$B$1:$B$6230,0))))</f>
        <v/>
      </c>
      <c r="U800" s="184"/>
      <c r="V800" s="94" t="e">
        <f>IF(C800="",NA(),MATCH($B800&amp;$C800,'[2]Smelter Look-up'!$J:$J,0))</f>
        <v>#N/A</v>
      </c>
      <c r="X800" s="58">
        <f t="shared" si="66"/>
        <v>0</v>
      </c>
      <c r="AB800" s="95" t="str">
        <f t="shared" si="67"/>
        <v/>
      </c>
    </row>
    <row r="801" spans="1:28" s="58" customFormat="1" ht="20.25">
      <c r="A801" s="232"/>
      <c r="B801" s="224" t="s">
        <v>242</v>
      </c>
      <c r="C801" s="225" t="s">
        <v>242</v>
      </c>
      <c r="D801" s="226"/>
      <c r="E801" s="224" t="s">
        <v>242</v>
      </c>
      <c r="F801" s="224" t="s">
        <v>242</v>
      </c>
      <c r="G801" s="224" t="s">
        <v>242</v>
      </c>
      <c r="H801" s="227" t="s">
        <v>242</v>
      </c>
      <c r="I801" s="228" t="s">
        <v>242</v>
      </c>
      <c r="J801" s="228" t="s">
        <v>242</v>
      </c>
      <c r="K801" s="229"/>
      <c r="L801" s="229"/>
      <c r="M801" s="229"/>
      <c r="N801" s="229"/>
      <c r="O801" s="229"/>
      <c r="P801" s="230"/>
      <c r="Q801" s="231"/>
      <c r="R801" s="224" t="s">
        <v>242</v>
      </c>
      <c r="S801" s="232" t="str">
        <f t="shared" ca="1" si="68"/>
        <v/>
      </c>
      <c r="T801" s="232" t="str">
        <f ca="1">IF(B801="","",IF(ISERROR(MATCH($J801,[2]SorP!$B$1:$B$6230,0)),"",INDIRECT("'SorP'!$A$"&amp;MATCH($J801,[2]SorP!$B$1:$B$6230,0))))</f>
        <v/>
      </c>
      <c r="U801" s="184"/>
      <c r="V801" s="94" t="e">
        <f>IF(C801="",NA(),MATCH($B801&amp;$C801,'[2]Smelter Look-up'!$J:$J,0))</f>
        <v>#N/A</v>
      </c>
      <c r="X801" s="58">
        <f t="shared" si="66"/>
        <v>0</v>
      </c>
      <c r="AB801" s="95" t="str">
        <f t="shared" si="67"/>
        <v/>
      </c>
    </row>
    <row r="802" spans="1:28" s="58" customFormat="1" ht="20.25">
      <c r="A802" s="232"/>
      <c r="B802" s="224" t="s">
        <v>242</v>
      </c>
      <c r="C802" s="225" t="s">
        <v>242</v>
      </c>
      <c r="D802" s="226"/>
      <c r="E802" s="224" t="s">
        <v>242</v>
      </c>
      <c r="F802" s="224" t="s">
        <v>242</v>
      </c>
      <c r="G802" s="224" t="s">
        <v>242</v>
      </c>
      <c r="H802" s="227" t="s">
        <v>242</v>
      </c>
      <c r="I802" s="228" t="s">
        <v>242</v>
      </c>
      <c r="J802" s="228" t="s">
        <v>242</v>
      </c>
      <c r="K802" s="229"/>
      <c r="L802" s="229"/>
      <c r="M802" s="229"/>
      <c r="N802" s="229"/>
      <c r="O802" s="229"/>
      <c r="P802" s="230"/>
      <c r="Q802" s="231"/>
      <c r="R802" s="224" t="s">
        <v>242</v>
      </c>
      <c r="S802" s="232" t="str">
        <f t="shared" ca="1" si="68"/>
        <v/>
      </c>
      <c r="T802" s="232" t="str">
        <f ca="1">IF(B802="","",IF(ISERROR(MATCH($J802,[2]SorP!$B$1:$B$6230,0)),"",INDIRECT("'SorP'!$A$"&amp;MATCH($J802,[2]SorP!$B$1:$B$6230,0))))</f>
        <v/>
      </c>
      <c r="U802" s="184"/>
      <c r="V802" s="94" t="e">
        <f>IF(C802="",NA(),MATCH($B802&amp;$C802,'[2]Smelter Look-up'!$J:$J,0))</f>
        <v>#N/A</v>
      </c>
      <c r="X802" s="58">
        <f t="shared" si="66"/>
        <v>0</v>
      </c>
      <c r="AB802" s="95" t="str">
        <f t="shared" si="67"/>
        <v/>
      </c>
    </row>
    <row r="803" spans="1:28" s="58" customFormat="1" ht="20.25">
      <c r="A803" s="232"/>
      <c r="B803" s="224" t="s">
        <v>242</v>
      </c>
      <c r="C803" s="225" t="s">
        <v>242</v>
      </c>
      <c r="D803" s="226"/>
      <c r="E803" s="224" t="s">
        <v>242</v>
      </c>
      <c r="F803" s="224" t="s">
        <v>242</v>
      </c>
      <c r="G803" s="224" t="s">
        <v>242</v>
      </c>
      <c r="H803" s="227" t="s">
        <v>242</v>
      </c>
      <c r="I803" s="228" t="s">
        <v>242</v>
      </c>
      <c r="J803" s="228" t="s">
        <v>242</v>
      </c>
      <c r="K803" s="229"/>
      <c r="L803" s="229"/>
      <c r="M803" s="229"/>
      <c r="N803" s="229"/>
      <c r="O803" s="229"/>
      <c r="P803" s="230"/>
      <c r="Q803" s="231"/>
      <c r="R803" s="224" t="s">
        <v>242</v>
      </c>
      <c r="S803" s="232" t="str">
        <f t="shared" ca="1" si="68"/>
        <v/>
      </c>
      <c r="T803" s="232" t="str">
        <f ca="1">IF(B803="","",IF(ISERROR(MATCH($J803,[2]SorP!$B$1:$B$6230,0)),"",INDIRECT("'SorP'!$A$"&amp;MATCH($J803,[2]SorP!$B$1:$B$6230,0))))</f>
        <v/>
      </c>
      <c r="U803" s="184"/>
      <c r="V803" s="94" t="e">
        <f>IF(C803="",NA(),MATCH($B803&amp;$C803,'[2]Smelter Look-up'!$J:$J,0))</f>
        <v>#N/A</v>
      </c>
      <c r="X803" s="58">
        <f t="shared" si="66"/>
        <v>0</v>
      </c>
      <c r="AB803" s="95" t="str">
        <f t="shared" si="67"/>
        <v/>
      </c>
    </row>
    <row r="804" spans="1:28" s="58" customFormat="1" ht="20.25">
      <c r="A804" s="232"/>
      <c r="B804" s="224" t="s">
        <v>242</v>
      </c>
      <c r="C804" s="225" t="s">
        <v>242</v>
      </c>
      <c r="D804" s="226"/>
      <c r="E804" s="224" t="s">
        <v>242</v>
      </c>
      <c r="F804" s="224" t="s">
        <v>242</v>
      </c>
      <c r="G804" s="224" t="s">
        <v>242</v>
      </c>
      <c r="H804" s="227" t="s">
        <v>242</v>
      </c>
      <c r="I804" s="228" t="s">
        <v>242</v>
      </c>
      <c r="J804" s="228" t="s">
        <v>242</v>
      </c>
      <c r="K804" s="229"/>
      <c r="L804" s="229"/>
      <c r="M804" s="229"/>
      <c r="N804" s="229"/>
      <c r="O804" s="229"/>
      <c r="P804" s="230"/>
      <c r="Q804" s="231"/>
      <c r="R804" s="224" t="s">
        <v>242</v>
      </c>
      <c r="S804" s="232" t="str">
        <f t="shared" ca="1" si="68"/>
        <v/>
      </c>
      <c r="T804" s="232" t="str">
        <f ca="1">IF(B804="","",IF(ISERROR(MATCH($J804,[2]SorP!$B$1:$B$6230,0)),"",INDIRECT("'SorP'!$A$"&amp;MATCH($J804,[2]SorP!$B$1:$B$6230,0))))</f>
        <v/>
      </c>
      <c r="U804" s="184"/>
      <c r="V804" s="94" t="e">
        <f>IF(C804="",NA(),MATCH($B804&amp;$C804,'[2]Smelter Look-up'!$J:$J,0))</f>
        <v>#N/A</v>
      </c>
      <c r="X804" s="58">
        <f t="shared" si="66"/>
        <v>0</v>
      </c>
      <c r="AB804" s="95" t="str">
        <f t="shared" si="67"/>
        <v/>
      </c>
    </row>
    <row r="805" spans="1:28" s="58" customFormat="1" ht="20.25">
      <c r="A805" s="232"/>
      <c r="B805" s="224" t="s">
        <v>242</v>
      </c>
      <c r="C805" s="225" t="s">
        <v>242</v>
      </c>
      <c r="D805" s="226"/>
      <c r="E805" s="224" t="s">
        <v>242</v>
      </c>
      <c r="F805" s="224" t="s">
        <v>242</v>
      </c>
      <c r="G805" s="224" t="s">
        <v>242</v>
      </c>
      <c r="H805" s="227" t="s">
        <v>242</v>
      </c>
      <c r="I805" s="228" t="s">
        <v>242</v>
      </c>
      <c r="J805" s="228" t="s">
        <v>242</v>
      </c>
      <c r="K805" s="229"/>
      <c r="L805" s="229"/>
      <c r="M805" s="229"/>
      <c r="N805" s="229"/>
      <c r="O805" s="229"/>
      <c r="P805" s="230"/>
      <c r="Q805" s="231"/>
      <c r="R805" s="224" t="s">
        <v>242</v>
      </c>
      <c r="S805" s="232" t="str">
        <f t="shared" ca="1" si="68"/>
        <v/>
      </c>
      <c r="T805" s="232" t="str">
        <f ca="1">IF(B805="","",IF(ISERROR(MATCH($J805,[2]SorP!$B$1:$B$6230,0)),"",INDIRECT("'SorP'!$A$"&amp;MATCH($J805,[2]SorP!$B$1:$B$6230,0))))</f>
        <v/>
      </c>
      <c r="U805" s="184"/>
      <c r="V805" s="94" t="e">
        <f>IF(C805="",NA(),MATCH($B805&amp;$C805,'[2]Smelter Look-up'!$J:$J,0))</f>
        <v>#N/A</v>
      </c>
      <c r="X805" s="58">
        <f t="shared" si="66"/>
        <v>0</v>
      </c>
      <c r="AB805" s="95" t="str">
        <f t="shared" si="67"/>
        <v/>
      </c>
    </row>
    <row r="806" spans="1:28" s="58" customFormat="1" ht="20.25">
      <c r="A806" s="232"/>
      <c r="B806" s="224" t="s">
        <v>242</v>
      </c>
      <c r="C806" s="225" t="s">
        <v>242</v>
      </c>
      <c r="D806" s="226"/>
      <c r="E806" s="224" t="s">
        <v>242</v>
      </c>
      <c r="F806" s="224" t="s">
        <v>242</v>
      </c>
      <c r="G806" s="224" t="s">
        <v>242</v>
      </c>
      <c r="H806" s="227" t="s">
        <v>242</v>
      </c>
      <c r="I806" s="228" t="s">
        <v>242</v>
      </c>
      <c r="J806" s="228" t="s">
        <v>242</v>
      </c>
      <c r="K806" s="229"/>
      <c r="L806" s="229"/>
      <c r="M806" s="229"/>
      <c r="N806" s="229"/>
      <c r="O806" s="229"/>
      <c r="P806" s="230"/>
      <c r="Q806" s="231"/>
      <c r="R806" s="224" t="s">
        <v>242</v>
      </c>
      <c r="S806" s="232" t="str">
        <f t="shared" ca="1" si="68"/>
        <v/>
      </c>
      <c r="T806" s="232" t="str">
        <f ca="1">IF(B806="","",IF(ISERROR(MATCH($J806,[2]SorP!$B$1:$B$6230,0)),"",INDIRECT("'SorP'!$A$"&amp;MATCH($J806,[2]SorP!$B$1:$B$6230,0))))</f>
        <v/>
      </c>
      <c r="U806" s="184"/>
      <c r="V806" s="94" t="e">
        <f>IF(C806="",NA(),MATCH($B806&amp;$C806,'[2]Smelter Look-up'!$J:$J,0))</f>
        <v>#N/A</v>
      </c>
      <c r="X806" s="58">
        <f t="shared" si="66"/>
        <v>0</v>
      </c>
      <c r="AB806" s="95" t="str">
        <f t="shared" si="67"/>
        <v/>
      </c>
    </row>
    <row r="807" spans="1:28" s="58" customFormat="1" ht="20.25">
      <c r="A807" s="232"/>
      <c r="B807" s="224" t="s">
        <v>242</v>
      </c>
      <c r="C807" s="225" t="s">
        <v>242</v>
      </c>
      <c r="D807" s="226"/>
      <c r="E807" s="224" t="s">
        <v>242</v>
      </c>
      <c r="F807" s="224" t="s">
        <v>242</v>
      </c>
      <c r="G807" s="224" t="s">
        <v>242</v>
      </c>
      <c r="H807" s="227" t="s">
        <v>242</v>
      </c>
      <c r="I807" s="228" t="s">
        <v>242</v>
      </c>
      <c r="J807" s="228" t="s">
        <v>242</v>
      </c>
      <c r="K807" s="229"/>
      <c r="L807" s="229"/>
      <c r="M807" s="229"/>
      <c r="N807" s="229"/>
      <c r="O807" s="229"/>
      <c r="P807" s="230"/>
      <c r="Q807" s="231"/>
      <c r="R807" s="224" t="s">
        <v>242</v>
      </c>
      <c r="S807" s="232" t="str">
        <f t="shared" ca="1" si="68"/>
        <v/>
      </c>
      <c r="T807" s="232" t="str">
        <f ca="1">IF(B807="","",IF(ISERROR(MATCH($J807,[2]SorP!$B$1:$B$6230,0)),"",INDIRECT("'SorP'!$A$"&amp;MATCH($J807,[2]SorP!$B$1:$B$6230,0))))</f>
        <v/>
      </c>
      <c r="U807" s="184"/>
      <c r="V807" s="94" t="e">
        <f>IF(C807="",NA(),MATCH($B807&amp;$C807,'[2]Smelter Look-up'!$J:$J,0))</f>
        <v>#N/A</v>
      </c>
      <c r="X807" s="58">
        <f t="shared" si="66"/>
        <v>0</v>
      </c>
      <c r="AB807" s="95" t="str">
        <f t="shared" si="67"/>
        <v/>
      </c>
    </row>
    <row r="808" spans="1:28" s="58" customFormat="1" ht="20.25">
      <c r="A808" s="232"/>
      <c r="B808" s="224" t="s">
        <v>242</v>
      </c>
      <c r="C808" s="225" t="s">
        <v>242</v>
      </c>
      <c r="D808" s="226"/>
      <c r="E808" s="224" t="s">
        <v>242</v>
      </c>
      <c r="F808" s="224" t="s">
        <v>242</v>
      </c>
      <c r="G808" s="224" t="s">
        <v>242</v>
      </c>
      <c r="H808" s="227" t="s">
        <v>242</v>
      </c>
      <c r="I808" s="228" t="s">
        <v>242</v>
      </c>
      <c r="J808" s="228" t="s">
        <v>242</v>
      </c>
      <c r="K808" s="229"/>
      <c r="L808" s="229"/>
      <c r="M808" s="229"/>
      <c r="N808" s="229"/>
      <c r="O808" s="229"/>
      <c r="P808" s="230"/>
      <c r="Q808" s="231"/>
      <c r="R808" s="224" t="s">
        <v>242</v>
      </c>
      <c r="S808" s="232" t="str">
        <f t="shared" ca="1" si="68"/>
        <v/>
      </c>
      <c r="T808" s="232" t="str">
        <f ca="1">IF(B808="","",IF(ISERROR(MATCH($J808,[2]SorP!$B$1:$B$6230,0)),"",INDIRECT("'SorP'!$A$"&amp;MATCH($J808,[2]SorP!$B$1:$B$6230,0))))</f>
        <v/>
      </c>
      <c r="U808" s="184"/>
      <c r="V808" s="94" t="e">
        <f>IF(C808="",NA(),MATCH($B808&amp;$C808,'[2]Smelter Look-up'!$J:$J,0))</f>
        <v>#N/A</v>
      </c>
      <c r="X808" s="58">
        <f t="shared" si="66"/>
        <v>0</v>
      </c>
      <c r="AB808" s="95" t="str">
        <f t="shared" si="67"/>
        <v/>
      </c>
    </row>
    <row r="809" spans="1:28" s="58" customFormat="1" ht="20.25">
      <c r="A809" s="232"/>
      <c r="B809" s="224" t="s">
        <v>242</v>
      </c>
      <c r="C809" s="225" t="s">
        <v>242</v>
      </c>
      <c r="D809" s="226"/>
      <c r="E809" s="224" t="s">
        <v>242</v>
      </c>
      <c r="F809" s="224" t="s">
        <v>242</v>
      </c>
      <c r="G809" s="224" t="s">
        <v>242</v>
      </c>
      <c r="H809" s="227" t="s">
        <v>242</v>
      </c>
      <c r="I809" s="228" t="s">
        <v>242</v>
      </c>
      <c r="J809" s="228" t="s">
        <v>242</v>
      </c>
      <c r="K809" s="229"/>
      <c r="L809" s="229"/>
      <c r="M809" s="229"/>
      <c r="N809" s="229"/>
      <c r="O809" s="229"/>
      <c r="P809" s="230"/>
      <c r="Q809" s="231"/>
      <c r="R809" s="224" t="s">
        <v>242</v>
      </c>
      <c r="S809" s="232" t="str">
        <f t="shared" ca="1" si="68"/>
        <v/>
      </c>
      <c r="T809" s="232" t="str">
        <f ca="1">IF(B809="","",IF(ISERROR(MATCH($J809,[2]SorP!$B$1:$B$6230,0)),"",INDIRECT("'SorP'!$A$"&amp;MATCH($J809,[2]SorP!$B$1:$B$6230,0))))</f>
        <v/>
      </c>
      <c r="U809" s="184"/>
      <c r="V809" s="94" t="e">
        <f>IF(C809="",NA(),MATCH($B809&amp;$C809,'[2]Smelter Look-up'!$J:$J,0))</f>
        <v>#N/A</v>
      </c>
      <c r="X809" s="58">
        <f t="shared" si="66"/>
        <v>0</v>
      </c>
      <c r="AB809" s="95" t="str">
        <f t="shared" si="67"/>
        <v/>
      </c>
    </row>
    <row r="810" spans="1:28" s="58" customFormat="1" ht="20.25">
      <c r="A810" s="232"/>
      <c r="B810" s="224" t="s">
        <v>242</v>
      </c>
      <c r="C810" s="225" t="s">
        <v>242</v>
      </c>
      <c r="D810" s="226"/>
      <c r="E810" s="224" t="s">
        <v>242</v>
      </c>
      <c r="F810" s="224" t="s">
        <v>242</v>
      </c>
      <c r="G810" s="224" t="s">
        <v>242</v>
      </c>
      <c r="H810" s="227" t="s">
        <v>242</v>
      </c>
      <c r="I810" s="228" t="s">
        <v>242</v>
      </c>
      <c r="J810" s="228" t="s">
        <v>242</v>
      </c>
      <c r="K810" s="229"/>
      <c r="L810" s="229"/>
      <c r="M810" s="229"/>
      <c r="N810" s="229"/>
      <c r="O810" s="229"/>
      <c r="P810" s="230"/>
      <c r="Q810" s="231"/>
      <c r="R810" s="224" t="s">
        <v>242</v>
      </c>
      <c r="S810" s="232" t="str">
        <f t="shared" ca="1" si="68"/>
        <v/>
      </c>
      <c r="T810" s="232" t="str">
        <f ca="1">IF(B810="","",IF(ISERROR(MATCH($J810,[2]SorP!$B$1:$B$6230,0)),"",INDIRECT("'SorP'!$A$"&amp;MATCH($J810,[2]SorP!$B$1:$B$6230,0))))</f>
        <v/>
      </c>
      <c r="U810" s="184"/>
      <c r="V810" s="94" t="e">
        <f>IF(C810="",NA(),MATCH($B810&amp;$C810,'[2]Smelter Look-up'!$J:$J,0))</f>
        <v>#N/A</v>
      </c>
      <c r="X810" s="58">
        <f t="shared" si="66"/>
        <v>0</v>
      </c>
      <c r="AB810" s="95" t="str">
        <f t="shared" si="67"/>
        <v/>
      </c>
    </row>
    <row r="811" spans="1:28" s="58" customFormat="1" ht="20.25">
      <c r="A811" s="232"/>
      <c r="B811" s="224" t="s">
        <v>242</v>
      </c>
      <c r="C811" s="225" t="s">
        <v>242</v>
      </c>
      <c r="D811" s="226"/>
      <c r="E811" s="224" t="s">
        <v>242</v>
      </c>
      <c r="F811" s="224" t="s">
        <v>242</v>
      </c>
      <c r="G811" s="224" t="s">
        <v>242</v>
      </c>
      <c r="H811" s="227" t="s">
        <v>242</v>
      </c>
      <c r="I811" s="228" t="s">
        <v>242</v>
      </c>
      <c r="J811" s="228" t="s">
        <v>242</v>
      </c>
      <c r="K811" s="229"/>
      <c r="L811" s="229"/>
      <c r="M811" s="229"/>
      <c r="N811" s="229"/>
      <c r="O811" s="229"/>
      <c r="P811" s="230"/>
      <c r="Q811" s="231"/>
      <c r="R811" s="224" t="s">
        <v>242</v>
      </c>
      <c r="S811" s="232" t="str">
        <f t="shared" ca="1" si="68"/>
        <v/>
      </c>
      <c r="T811" s="232" t="str">
        <f ca="1">IF(B811="","",IF(ISERROR(MATCH($J811,[2]SorP!$B$1:$B$6230,0)),"",INDIRECT("'SorP'!$A$"&amp;MATCH($J811,[2]SorP!$B$1:$B$6230,0))))</f>
        <v/>
      </c>
      <c r="U811" s="184"/>
      <c r="V811" s="94" t="e">
        <f>IF(C811="",NA(),MATCH($B811&amp;$C811,'[2]Smelter Look-up'!$J:$J,0))</f>
        <v>#N/A</v>
      </c>
      <c r="X811" s="58">
        <f t="shared" si="66"/>
        <v>0</v>
      </c>
      <c r="AB811" s="95" t="str">
        <f t="shared" si="67"/>
        <v/>
      </c>
    </row>
    <row r="812" spans="1:28" s="58" customFormat="1" ht="20.25">
      <c r="A812" s="232"/>
      <c r="B812" s="224" t="s">
        <v>242</v>
      </c>
      <c r="C812" s="225" t="s">
        <v>242</v>
      </c>
      <c r="D812" s="226"/>
      <c r="E812" s="224" t="s">
        <v>242</v>
      </c>
      <c r="F812" s="224" t="s">
        <v>242</v>
      </c>
      <c r="G812" s="224" t="s">
        <v>242</v>
      </c>
      <c r="H812" s="227" t="s">
        <v>242</v>
      </c>
      <c r="I812" s="228" t="s">
        <v>242</v>
      </c>
      <c r="J812" s="228" t="s">
        <v>242</v>
      </c>
      <c r="K812" s="229"/>
      <c r="L812" s="229"/>
      <c r="M812" s="229"/>
      <c r="N812" s="229"/>
      <c r="O812" s="229"/>
      <c r="P812" s="230"/>
      <c r="Q812" s="231"/>
      <c r="R812" s="224" t="s">
        <v>242</v>
      </c>
      <c r="S812" s="232" t="str">
        <f t="shared" ca="1" si="68"/>
        <v/>
      </c>
      <c r="T812" s="232" t="str">
        <f ca="1">IF(B812="","",IF(ISERROR(MATCH($J812,[2]SorP!$B$1:$B$6230,0)),"",INDIRECT("'SorP'!$A$"&amp;MATCH($J812,[2]SorP!$B$1:$B$6230,0))))</f>
        <v/>
      </c>
      <c r="U812" s="184"/>
      <c r="V812" s="94" t="e">
        <f>IF(C812="",NA(),MATCH($B812&amp;$C812,'[2]Smelter Look-up'!$J:$J,0))</f>
        <v>#N/A</v>
      </c>
      <c r="X812" s="58">
        <f t="shared" si="66"/>
        <v>0</v>
      </c>
      <c r="AB812" s="95" t="str">
        <f t="shared" si="67"/>
        <v/>
      </c>
    </row>
    <row r="813" spans="1:28" s="58" customFormat="1" ht="20.25">
      <c r="A813" s="232"/>
      <c r="B813" s="224" t="s">
        <v>242</v>
      </c>
      <c r="C813" s="225" t="s">
        <v>242</v>
      </c>
      <c r="D813" s="226"/>
      <c r="E813" s="224" t="s">
        <v>242</v>
      </c>
      <c r="F813" s="224" t="s">
        <v>242</v>
      </c>
      <c r="G813" s="224" t="s">
        <v>242</v>
      </c>
      <c r="H813" s="227" t="s">
        <v>242</v>
      </c>
      <c r="I813" s="228" t="s">
        <v>242</v>
      </c>
      <c r="J813" s="228" t="s">
        <v>242</v>
      </c>
      <c r="K813" s="229"/>
      <c r="L813" s="229"/>
      <c r="M813" s="229"/>
      <c r="N813" s="229"/>
      <c r="O813" s="229"/>
      <c r="P813" s="230"/>
      <c r="Q813" s="231"/>
      <c r="R813" s="224" t="s">
        <v>242</v>
      </c>
      <c r="S813" s="232" t="str">
        <f t="shared" ca="1" si="68"/>
        <v/>
      </c>
      <c r="T813" s="232" t="str">
        <f ca="1">IF(B813="","",IF(ISERROR(MATCH($J813,[2]SorP!$B$1:$B$6230,0)),"",INDIRECT("'SorP'!$A$"&amp;MATCH($J813,[2]SorP!$B$1:$B$6230,0))))</f>
        <v/>
      </c>
      <c r="U813" s="184"/>
      <c r="V813" s="94" t="e">
        <f>IF(C813="",NA(),MATCH($B813&amp;$C813,'[2]Smelter Look-up'!$J:$J,0))</f>
        <v>#N/A</v>
      </c>
      <c r="X813" s="58">
        <f t="shared" si="66"/>
        <v>0</v>
      </c>
      <c r="AB813" s="95" t="str">
        <f t="shared" si="67"/>
        <v/>
      </c>
    </row>
    <row r="814" spans="1:28" s="58" customFormat="1" ht="20.25">
      <c r="A814" s="232"/>
      <c r="B814" s="224" t="s">
        <v>242</v>
      </c>
      <c r="C814" s="225" t="s">
        <v>242</v>
      </c>
      <c r="D814" s="226"/>
      <c r="E814" s="224" t="s">
        <v>242</v>
      </c>
      <c r="F814" s="224" t="s">
        <v>242</v>
      </c>
      <c r="G814" s="224" t="s">
        <v>242</v>
      </c>
      <c r="H814" s="227" t="s">
        <v>242</v>
      </c>
      <c r="I814" s="228" t="s">
        <v>242</v>
      </c>
      <c r="J814" s="228" t="s">
        <v>242</v>
      </c>
      <c r="K814" s="229"/>
      <c r="L814" s="229"/>
      <c r="M814" s="229"/>
      <c r="N814" s="229"/>
      <c r="O814" s="229"/>
      <c r="P814" s="230"/>
      <c r="Q814" s="231"/>
      <c r="R814" s="224" t="s">
        <v>242</v>
      </c>
      <c r="S814" s="232" t="str">
        <f t="shared" ca="1" si="68"/>
        <v/>
      </c>
      <c r="T814" s="232" t="str">
        <f ca="1">IF(B814="","",IF(ISERROR(MATCH($J814,[2]SorP!$B$1:$B$6230,0)),"",INDIRECT("'SorP'!$A$"&amp;MATCH($J814,[2]SorP!$B$1:$B$6230,0))))</f>
        <v/>
      </c>
      <c r="U814" s="184"/>
      <c r="V814" s="94" t="e">
        <f>IF(C814="",NA(),MATCH($B814&amp;$C814,'[2]Smelter Look-up'!$J:$J,0))</f>
        <v>#N/A</v>
      </c>
      <c r="X814" s="58">
        <f t="shared" si="66"/>
        <v>0</v>
      </c>
      <c r="AB814" s="95" t="str">
        <f t="shared" si="67"/>
        <v/>
      </c>
    </row>
    <row r="815" spans="1:28" s="58" customFormat="1" ht="20.25">
      <c r="A815" s="232"/>
      <c r="B815" s="224" t="s">
        <v>242</v>
      </c>
      <c r="C815" s="225" t="s">
        <v>242</v>
      </c>
      <c r="D815" s="226"/>
      <c r="E815" s="224" t="s">
        <v>242</v>
      </c>
      <c r="F815" s="224" t="s">
        <v>242</v>
      </c>
      <c r="G815" s="224" t="s">
        <v>242</v>
      </c>
      <c r="H815" s="227" t="s">
        <v>242</v>
      </c>
      <c r="I815" s="228" t="s">
        <v>242</v>
      </c>
      <c r="J815" s="228" t="s">
        <v>242</v>
      </c>
      <c r="K815" s="229"/>
      <c r="L815" s="229"/>
      <c r="M815" s="229"/>
      <c r="N815" s="229"/>
      <c r="O815" s="229"/>
      <c r="P815" s="230"/>
      <c r="Q815" s="231"/>
      <c r="R815" s="224" t="s">
        <v>242</v>
      </c>
      <c r="S815" s="232" t="str">
        <f t="shared" ca="1" si="68"/>
        <v/>
      </c>
      <c r="T815" s="232" t="str">
        <f ca="1">IF(B815="","",IF(ISERROR(MATCH($J815,[2]SorP!$B$1:$B$6230,0)),"",INDIRECT("'SorP'!$A$"&amp;MATCH($J815,[2]SorP!$B$1:$B$6230,0))))</f>
        <v/>
      </c>
      <c r="U815" s="184"/>
      <c r="V815" s="94" t="e">
        <f>IF(C815="",NA(),MATCH($B815&amp;$C815,'[2]Smelter Look-up'!$J:$J,0))</f>
        <v>#N/A</v>
      </c>
      <c r="X815" s="58">
        <f t="shared" si="66"/>
        <v>0</v>
      </c>
      <c r="AB815" s="95" t="str">
        <f t="shared" si="67"/>
        <v/>
      </c>
    </row>
    <row r="816" spans="1:28" s="58" customFormat="1" ht="20.25">
      <c r="A816" s="232"/>
      <c r="B816" s="224" t="s">
        <v>242</v>
      </c>
      <c r="C816" s="225" t="s">
        <v>242</v>
      </c>
      <c r="D816" s="226"/>
      <c r="E816" s="224" t="s">
        <v>242</v>
      </c>
      <c r="F816" s="224" t="s">
        <v>242</v>
      </c>
      <c r="G816" s="224" t="s">
        <v>242</v>
      </c>
      <c r="H816" s="227" t="s">
        <v>242</v>
      </c>
      <c r="I816" s="228" t="s">
        <v>242</v>
      </c>
      <c r="J816" s="228" t="s">
        <v>242</v>
      </c>
      <c r="K816" s="229"/>
      <c r="L816" s="229"/>
      <c r="M816" s="229"/>
      <c r="N816" s="229"/>
      <c r="O816" s="229"/>
      <c r="P816" s="230"/>
      <c r="Q816" s="231"/>
      <c r="R816" s="224" t="s">
        <v>242</v>
      </c>
      <c r="S816" s="232" t="str">
        <f t="shared" ca="1" si="68"/>
        <v/>
      </c>
      <c r="T816" s="232" t="str">
        <f ca="1">IF(B816="","",IF(ISERROR(MATCH($J816,[2]SorP!$B$1:$B$6230,0)),"",INDIRECT("'SorP'!$A$"&amp;MATCH($J816,[2]SorP!$B$1:$B$6230,0))))</f>
        <v/>
      </c>
      <c r="U816" s="184"/>
      <c r="V816" s="94" t="e">
        <f>IF(C816="",NA(),MATCH($B816&amp;$C816,'[2]Smelter Look-up'!$J:$J,0))</f>
        <v>#N/A</v>
      </c>
      <c r="X816" s="58">
        <f t="shared" si="66"/>
        <v>0</v>
      </c>
      <c r="AB816" s="95" t="str">
        <f t="shared" si="67"/>
        <v/>
      </c>
    </row>
    <row r="817" spans="1:28" s="58" customFormat="1" ht="20.25">
      <c r="A817" s="232"/>
      <c r="B817" s="224" t="s">
        <v>242</v>
      </c>
      <c r="C817" s="225" t="s">
        <v>242</v>
      </c>
      <c r="D817" s="226"/>
      <c r="E817" s="224" t="s">
        <v>242</v>
      </c>
      <c r="F817" s="224" t="s">
        <v>242</v>
      </c>
      <c r="G817" s="224" t="s">
        <v>242</v>
      </c>
      <c r="H817" s="227" t="s">
        <v>242</v>
      </c>
      <c r="I817" s="228" t="s">
        <v>242</v>
      </c>
      <c r="J817" s="228" t="s">
        <v>242</v>
      </c>
      <c r="K817" s="229"/>
      <c r="L817" s="229"/>
      <c r="M817" s="229"/>
      <c r="N817" s="229"/>
      <c r="O817" s="229"/>
      <c r="P817" s="230"/>
      <c r="Q817" s="231"/>
      <c r="R817" s="224" t="s">
        <v>242</v>
      </c>
      <c r="S817" s="232" t="str">
        <f t="shared" ca="1" si="68"/>
        <v/>
      </c>
      <c r="T817" s="232" t="str">
        <f ca="1">IF(B817="","",IF(ISERROR(MATCH($J817,[2]SorP!$B$1:$B$6230,0)),"",INDIRECT("'SorP'!$A$"&amp;MATCH($J817,[2]SorP!$B$1:$B$6230,0))))</f>
        <v/>
      </c>
      <c r="U817" s="184"/>
      <c r="V817" s="94" t="e">
        <f>IF(C817="",NA(),MATCH($B817&amp;$C817,'[2]Smelter Look-up'!$J:$J,0))</f>
        <v>#N/A</v>
      </c>
      <c r="X817" s="58">
        <f t="shared" si="66"/>
        <v>0</v>
      </c>
      <c r="AB817" s="95" t="str">
        <f t="shared" si="67"/>
        <v/>
      </c>
    </row>
    <row r="818" spans="1:28" s="58" customFormat="1" ht="20.25">
      <c r="A818" s="232"/>
      <c r="B818" s="224" t="s">
        <v>242</v>
      </c>
      <c r="C818" s="225" t="s">
        <v>242</v>
      </c>
      <c r="D818" s="226"/>
      <c r="E818" s="224" t="s">
        <v>242</v>
      </c>
      <c r="F818" s="224" t="s">
        <v>242</v>
      </c>
      <c r="G818" s="224" t="s">
        <v>242</v>
      </c>
      <c r="H818" s="227" t="s">
        <v>242</v>
      </c>
      <c r="I818" s="228" t="s">
        <v>242</v>
      </c>
      <c r="J818" s="228" t="s">
        <v>242</v>
      </c>
      <c r="K818" s="229"/>
      <c r="L818" s="229"/>
      <c r="M818" s="229"/>
      <c r="N818" s="229"/>
      <c r="O818" s="229"/>
      <c r="P818" s="230"/>
      <c r="Q818" s="231"/>
      <c r="R818" s="224" t="s">
        <v>242</v>
      </c>
      <c r="S818" s="232" t="str">
        <f t="shared" ca="1" si="68"/>
        <v/>
      </c>
      <c r="T818" s="232" t="str">
        <f ca="1">IF(B818="","",IF(ISERROR(MATCH($J818,[2]SorP!$B$1:$B$6230,0)),"",INDIRECT("'SorP'!$A$"&amp;MATCH($J818,[2]SorP!$B$1:$B$6230,0))))</f>
        <v/>
      </c>
      <c r="U818" s="184"/>
      <c r="V818" s="94" t="e">
        <f>IF(C818="",NA(),MATCH($B818&amp;$C818,'[2]Smelter Look-up'!$J:$J,0))</f>
        <v>#N/A</v>
      </c>
      <c r="X818" s="58">
        <f t="shared" si="66"/>
        <v>0</v>
      </c>
      <c r="AB818" s="95" t="str">
        <f t="shared" si="67"/>
        <v/>
      </c>
    </row>
    <row r="819" spans="1:28" s="58" customFormat="1" ht="20.25">
      <c r="A819" s="232"/>
      <c r="B819" s="224" t="s">
        <v>242</v>
      </c>
      <c r="C819" s="225" t="s">
        <v>242</v>
      </c>
      <c r="D819" s="226"/>
      <c r="E819" s="224" t="s">
        <v>242</v>
      </c>
      <c r="F819" s="224" t="s">
        <v>242</v>
      </c>
      <c r="G819" s="224" t="s">
        <v>242</v>
      </c>
      <c r="H819" s="227" t="s">
        <v>242</v>
      </c>
      <c r="I819" s="228" t="s">
        <v>242</v>
      </c>
      <c r="J819" s="228" t="s">
        <v>242</v>
      </c>
      <c r="K819" s="229"/>
      <c r="L819" s="229"/>
      <c r="M819" s="229"/>
      <c r="N819" s="229"/>
      <c r="O819" s="229"/>
      <c r="P819" s="230"/>
      <c r="Q819" s="231"/>
      <c r="R819" s="224" t="s">
        <v>242</v>
      </c>
      <c r="S819" s="232" t="str">
        <f t="shared" ca="1" si="68"/>
        <v/>
      </c>
      <c r="T819" s="232" t="str">
        <f ca="1">IF(B819="","",IF(ISERROR(MATCH($J819,[2]SorP!$B$1:$B$6230,0)),"",INDIRECT("'SorP'!$A$"&amp;MATCH($J819,[2]SorP!$B$1:$B$6230,0))))</f>
        <v/>
      </c>
      <c r="U819" s="184"/>
      <c r="V819" s="94" t="e">
        <f>IF(C819="",NA(),MATCH($B819&amp;$C819,'[2]Smelter Look-up'!$J:$J,0))</f>
        <v>#N/A</v>
      </c>
      <c r="X819" s="58">
        <f t="shared" si="66"/>
        <v>0</v>
      </c>
      <c r="AB819" s="95" t="str">
        <f t="shared" si="67"/>
        <v/>
      </c>
    </row>
    <row r="820" spans="1:28" s="58" customFormat="1" ht="20.25">
      <c r="A820" s="232"/>
      <c r="B820" s="224" t="s">
        <v>242</v>
      </c>
      <c r="C820" s="225" t="s">
        <v>242</v>
      </c>
      <c r="D820" s="226"/>
      <c r="E820" s="224" t="s">
        <v>242</v>
      </c>
      <c r="F820" s="224" t="s">
        <v>242</v>
      </c>
      <c r="G820" s="224" t="s">
        <v>242</v>
      </c>
      <c r="H820" s="227" t="s">
        <v>242</v>
      </c>
      <c r="I820" s="228" t="s">
        <v>242</v>
      </c>
      <c r="J820" s="228" t="s">
        <v>242</v>
      </c>
      <c r="K820" s="229"/>
      <c r="L820" s="229"/>
      <c r="M820" s="229"/>
      <c r="N820" s="229"/>
      <c r="O820" s="229"/>
      <c r="P820" s="230"/>
      <c r="Q820" s="231"/>
      <c r="R820" s="224" t="s">
        <v>242</v>
      </c>
      <c r="S820" s="232" t="str">
        <f t="shared" ca="1" si="68"/>
        <v/>
      </c>
      <c r="T820" s="232" t="str">
        <f ca="1">IF(B820="","",IF(ISERROR(MATCH($J820,[2]SorP!$B$1:$B$6230,0)),"",INDIRECT("'SorP'!$A$"&amp;MATCH($J820,[2]SorP!$B$1:$B$6230,0))))</f>
        <v/>
      </c>
      <c r="U820" s="184"/>
      <c r="V820" s="94" t="e">
        <f>IF(C820="",NA(),MATCH($B820&amp;$C820,'[2]Smelter Look-up'!$J:$J,0))</f>
        <v>#N/A</v>
      </c>
      <c r="X820" s="58">
        <f t="shared" si="66"/>
        <v>0</v>
      </c>
      <c r="AB820" s="95" t="str">
        <f t="shared" si="67"/>
        <v/>
      </c>
    </row>
    <row r="821" spans="1:28" s="58" customFormat="1" ht="20.25">
      <c r="A821" s="232"/>
      <c r="B821" s="224" t="s">
        <v>242</v>
      </c>
      <c r="C821" s="225" t="s">
        <v>242</v>
      </c>
      <c r="D821" s="226"/>
      <c r="E821" s="224" t="s">
        <v>242</v>
      </c>
      <c r="F821" s="224" t="s">
        <v>242</v>
      </c>
      <c r="G821" s="224" t="s">
        <v>242</v>
      </c>
      <c r="H821" s="227" t="s">
        <v>242</v>
      </c>
      <c r="I821" s="228" t="s">
        <v>242</v>
      </c>
      <c r="J821" s="228" t="s">
        <v>242</v>
      </c>
      <c r="K821" s="229"/>
      <c r="L821" s="229"/>
      <c r="M821" s="229"/>
      <c r="N821" s="229"/>
      <c r="O821" s="229"/>
      <c r="P821" s="230"/>
      <c r="Q821" s="231"/>
      <c r="R821" s="224" t="s">
        <v>242</v>
      </c>
      <c r="S821" s="232" t="str">
        <f t="shared" ca="1" si="68"/>
        <v/>
      </c>
      <c r="T821" s="232" t="str">
        <f ca="1">IF(B821="","",IF(ISERROR(MATCH($J821,[2]SorP!$B$1:$B$6230,0)),"",INDIRECT("'SorP'!$A$"&amp;MATCH($J821,[2]SorP!$B$1:$B$6230,0))))</f>
        <v/>
      </c>
      <c r="U821" s="184"/>
      <c r="V821" s="94" t="e">
        <f>IF(C821="",NA(),MATCH($B821&amp;$C821,'[2]Smelter Look-up'!$J:$J,0))</f>
        <v>#N/A</v>
      </c>
      <c r="X821" s="58">
        <f t="shared" si="66"/>
        <v>0</v>
      </c>
      <c r="AB821" s="95" t="str">
        <f t="shared" si="67"/>
        <v/>
      </c>
    </row>
    <row r="822" spans="1:28" s="58" customFormat="1" ht="20.25">
      <c r="A822" s="232"/>
      <c r="B822" s="224" t="s">
        <v>242</v>
      </c>
      <c r="C822" s="225" t="s">
        <v>242</v>
      </c>
      <c r="D822" s="226"/>
      <c r="E822" s="224" t="s">
        <v>242</v>
      </c>
      <c r="F822" s="224" t="s">
        <v>242</v>
      </c>
      <c r="G822" s="224" t="s">
        <v>242</v>
      </c>
      <c r="H822" s="227" t="s">
        <v>242</v>
      </c>
      <c r="I822" s="228" t="s">
        <v>242</v>
      </c>
      <c r="J822" s="228" t="s">
        <v>242</v>
      </c>
      <c r="K822" s="229"/>
      <c r="L822" s="229"/>
      <c r="M822" s="229"/>
      <c r="N822" s="229"/>
      <c r="O822" s="229"/>
      <c r="P822" s="230"/>
      <c r="Q822" s="231"/>
      <c r="R822" s="224" t="s">
        <v>242</v>
      </c>
      <c r="S822" s="232" t="str">
        <f t="shared" ca="1" si="68"/>
        <v/>
      </c>
      <c r="T822" s="232" t="str">
        <f ca="1">IF(B822="","",IF(ISERROR(MATCH($J822,[2]SorP!$B$1:$B$6230,0)),"",INDIRECT("'SorP'!$A$"&amp;MATCH($J822,[2]SorP!$B$1:$B$6230,0))))</f>
        <v/>
      </c>
      <c r="U822" s="184"/>
      <c r="V822" s="94" t="e">
        <f>IF(C822="",NA(),MATCH($B822&amp;$C822,'[2]Smelter Look-up'!$J:$J,0))</f>
        <v>#N/A</v>
      </c>
      <c r="X822" s="58">
        <f t="shared" si="66"/>
        <v>0</v>
      </c>
      <c r="AB822" s="95" t="str">
        <f t="shared" si="67"/>
        <v/>
      </c>
    </row>
    <row r="823" spans="1:28" s="58" customFormat="1" ht="20.25">
      <c r="A823" s="232"/>
      <c r="B823" s="224" t="s">
        <v>242</v>
      </c>
      <c r="C823" s="225" t="s">
        <v>242</v>
      </c>
      <c r="D823" s="226"/>
      <c r="E823" s="224" t="s">
        <v>242</v>
      </c>
      <c r="F823" s="224" t="s">
        <v>242</v>
      </c>
      <c r="G823" s="224" t="s">
        <v>242</v>
      </c>
      <c r="H823" s="227" t="s">
        <v>242</v>
      </c>
      <c r="I823" s="228" t="s">
        <v>242</v>
      </c>
      <c r="J823" s="228" t="s">
        <v>242</v>
      </c>
      <c r="K823" s="229"/>
      <c r="L823" s="229"/>
      <c r="M823" s="229"/>
      <c r="N823" s="229"/>
      <c r="O823" s="229"/>
      <c r="P823" s="230"/>
      <c r="Q823" s="231"/>
      <c r="R823" s="224" t="s">
        <v>242</v>
      </c>
      <c r="S823" s="232" t="str">
        <f t="shared" ca="1" si="68"/>
        <v/>
      </c>
      <c r="T823" s="232" t="str">
        <f ca="1">IF(B823="","",IF(ISERROR(MATCH($J823,[2]SorP!$B$1:$B$6230,0)),"",INDIRECT("'SorP'!$A$"&amp;MATCH($J823,[2]SorP!$B$1:$B$6230,0))))</f>
        <v/>
      </c>
      <c r="U823" s="184"/>
      <c r="V823" s="94" t="e">
        <f>IF(C823="",NA(),MATCH($B823&amp;$C823,'[2]Smelter Look-up'!$J:$J,0))</f>
        <v>#N/A</v>
      </c>
      <c r="X823" s="58">
        <f t="shared" si="66"/>
        <v>0</v>
      </c>
      <c r="AB823" s="95" t="str">
        <f t="shared" si="67"/>
        <v/>
      </c>
    </row>
    <row r="824" spans="1:28" s="58" customFormat="1" ht="20.25">
      <c r="A824" s="232"/>
      <c r="B824" s="224" t="s">
        <v>242</v>
      </c>
      <c r="C824" s="225" t="s">
        <v>242</v>
      </c>
      <c r="D824" s="226"/>
      <c r="E824" s="224" t="s">
        <v>242</v>
      </c>
      <c r="F824" s="224" t="s">
        <v>242</v>
      </c>
      <c r="G824" s="224" t="s">
        <v>242</v>
      </c>
      <c r="H824" s="227" t="s">
        <v>242</v>
      </c>
      <c r="I824" s="228" t="s">
        <v>242</v>
      </c>
      <c r="J824" s="228" t="s">
        <v>242</v>
      </c>
      <c r="K824" s="229"/>
      <c r="L824" s="229"/>
      <c r="M824" s="229"/>
      <c r="N824" s="229"/>
      <c r="O824" s="229"/>
      <c r="P824" s="230"/>
      <c r="Q824" s="231"/>
      <c r="R824" s="224" t="s">
        <v>242</v>
      </c>
      <c r="S824" s="232" t="str">
        <f t="shared" ca="1" si="68"/>
        <v/>
      </c>
      <c r="T824" s="232" t="str">
        <f ca="1">IF(B824="","",IF(ISERROR(MATCH($J824,[2]SorP!$B$1:$B$6230,0)),"",INDIRECT("'SorP'!$A$"&amp;MATCH($J824,[2]SorP!$B$1:$B$6230,0))))</f>
        <v/>
      </c>
      <c r="U824" s="184"/>
      <c r="V824" s="94" t="e">
        <f>IF(C824="",NA(),MATCH($B824&amp;$C824,'[2]Smelter Look-up'!$J:$J,0))</f>
        <v>#N/A</v>
      </c>
      <c r="X824" s="58">
        <f t="shared" si="66"/>
        <v>0</v>
      </c>
      <c r="AB824" s="95" t="str">
        <f t="shared" si="67"/>
        <v/>
      </c>
    </row>
    <row r="825" spans="1:28" s="58" customFormat="1" ht="20.25">
      <c r="A825" s="232"/>
      <c r="B825" s="224" t="s">
        <v>242</v>
      </c>
      <c r="C825" s="225" t="s">
        <v>242</v>
      </c>
      <c r="D825" s="226"/>
      <c r="E825" s="224" t="s">
        <v>242</v>
      </c>
      <c r="F825" s="224" t="s">
        <v>242</v>
      </c>
      <c r="G825" s="224" t="s">
        <v>242</v>
      </c>
      <c r="H825" s="227" t="s">
        <v>242</v>
      </c>
      <c r="I825" s="228" t="s">
        <v>242</v>
      </c>
      <c r="J825" s="228" t="s">
        <v>242</v>
      </c>
      <c r="K825" s="229"/>
      <c r="L825" s="229"/>
      <c r="M825" s="229"/>
      <c r="N825" s="229"/>
      <c r="O825" s="229"/>
      <c r="P825" s="230"/>
      <c r="Q825" s="231"/>
      <c r="R825" s="224" t="s">
        <v>242</v>
      </c>
      <c r="S825" s="232" t="str">
        <f t="shared" ca="1" si="68"/>
        <v/>
      </c>
      <c r="T825" s="232" t="str">
        <f ca="1">IF(B825="","",IF(ISERROR(MATCH($J825,[2]SorP!$B$1:$B$6230,0)),"",INDIRECT("'SorP'!$A$"&amp;MATCH($J825,[2]SorP!$B$1:$B$6230,0))))</f>
        <v/>
      </c>
      <c r="U825" s="184"/>
      <c r="V825" s="94" t="e">
        <f>IF(C825="",NA(),MATCH($B825&amp;$C825,'[2]Smelter Look-up'!$J:$J,0))</f>
        <v>#N/A</v>
      </c>
      <c r="X825" s="58">
        <f t="shared" si="66"/>
        <v>0</v>
      </c>
      <c r="AB825" s="95" t="str">
        <f t="shared" si="67"/>
        <v/>
      </c>
    </row>
    <row r="826" spans="1:28" s="58" customFormat="1" ht="20.25">
      <c r="A826" s="232"/>
      <c r="B826" s="224" t="s">
        <v>242</v>
      </c>
      <c r="C826" s="225" t="s">
        <v>242</v>
      </c>
      <c r="D826" s="226"/>
      <c r="E826" s="224" t="s">
        <v>242</v>
      </c>
      <c r="F826" s="224" t="s">
        <v>242</v>
      </c>
      <c r="G826" s="224" t="s">
        <v>242</v>
      </c>
      <c r="H826" s="227" t="s">
        <v>242</v>
      </c>
      <c r="I826" s="228" t="s">
        <v>242</v>
      </c>
      <c r="J826" s="228" t="s">
        <v>242</v>
      </c>
      <c r="K826" s="229"/>
      <c r="L826" s="229"/>
      <c r="M826" s="229"/>
      <c r="N826" s="229"/>
      <c r="O826" s="229"/>
      <c r="P826" s="230"/>
      <c r="Q826" s="231"/>
      <c r="R826" s="224" t="s">
        <v>242</v>
      </c>
      <c r="S826" s="232" t="str">
        <f t="shared" ca="1" si="68"/>
        <v/>
      </c>
      <c r="T826" s="232" t="str">
        <f ca="1">IF(B826="","",IF(ISERROR(MATCH($J826,[2]SorP!$B$1:$B$6230,0)),"",INDIRECT("'SorP'!$A$"&amp;MATCH($J826,[2]SorP!$B$1:$B$6230,0))))</f>
        <v/>
      </c>
      <c r="U826" s="184"/>
      <c r="V826" s="94" t="e">
        <f>IF(C826="",NA(),MATCH($B826&amp;$C826,'[2]Smelter Look-up'!$J:$J,0))</f>
        <v>#N/A</v>
      </c>
      <c r="X826" s="58">
        <f t="shared" si="66"/>
        <v>0</v>
      </c>
      <c r="AB826" s="95" t="str">
        <f t="shared" si="67"/>
        <v/>
      </c>
    </row>
    <row r="827" spans="1:28" s="58" customFormat="1" ht="20.25">
      <c r="A827" s="232"/>
      <c r="B827" s="224" t="s">
        <v>242</v>
      </c>
      <c r="C827" s="225" t="s">
        <v>242</v>
      </c>
      <c r="D827" s="226"/>
      <c r="E827" s="224" t="s">
        <v>242</v>
      </c>
      <c r="F827" s="224" t="s">
        <v>242</v>
      </c>
      <c r="G827" s="224" t="s">
        <v>242</v>
      </c>
      <c r="H827" s="227" t="s">
        <v>242</v>
      </c>
      <c r="I827" s="228" t="s">
        <v>242</v>
      </c>
      <c r="J827" s="228" t="s">
        <v>242</v>
      </c>
      <c r="K827" s="229"/>
      <c r="L827" s="229"/>
      <c r="M827" s="229"/>
      <c r="N827" s="229"/>
      <c r="O827" s="229"/>
      <c r="P827" s="230"/>
      <c r="Q827" s="231"/>
      <c r="R827" s="224" t="s">
        <v>242</v>
      </c>
      <c r="S827" s="232" t="str">
        <f t="shared" ref="S827" ca="1" si="69">IF(B827="","",IF(ISERROR(MATCH($E827,CL,0)),"Unknown",INDIRECT("'C'!$A$"&amp;MATCH($E827,CL,0)+1)))</f>
        <v/>
      </c>
      <c r="T827" s="232" t="str">
        <f ca="1">IF(B827="","",IF(ISERROR(MATCH($J827,[2]SorP!$B$1:$B$6230,0)),"",INDIRECT("'SorP'!$A$"&amp;MATCH($J827,[2]SorP!$B$1:$B$6230,0))))</f>
        <v/>
      </c>
      <c r="U827" s="184"/>
      <c r="V827" s="94" t="e">
        <f>IF(C827="",NA(),MATCH($B827&amp;$C827,'[2]Smelter Look-up'!$J:$J,0))</f>
        <v>#N/A</v>
      </c>
      <c r="X827" s="58">
        <f t="shared" si="66"/>
        <v>0</v>
      </c>
      <c r="AB827" s="95" t="str">
        <f t="shared" si="67"/>
        <v/>
      </c>
    </row>
    <row r="828" spans="1:28" s="58" customFormat="1" ht="20.25">
      <c r="A828" s="232"/>
      <c r="B828" s="224" t="s">
        <v>242</v>
      </c>
      <c r="C828" s="225" t="s">
        <v>242</v>
      </c>
      <c r="D828" s="226"/>
      <c r="E828" s="224" t="s">
        <v>242</v>
      </c>
      <c r="F828" s="224" t="s">
        <v>242</v>
      </c>
      <c r="G828" s="224" t="s">
        <v>242</v>
      </c>
      <c r="H828" s="227" t="s">
        <v>242</v>
      </c>
      <c r="I828" s="228" t="s">
        <v>242</v>
      </c>
      <c r="J828" s="228" t="s">
        <v>242</v>
      </c>
      <c r="K828" s="229"/>
      <c r="L828" s="229"/>
      <c r="M828" s="229"/>
      <c r="N828" s="229"/>
      <c r="O828" s="229"/>
      <c r="P828" s="230"/>
      <c r="Q828" s="231"/>
      <c r="R828" s="224" t="s">
        <v>242</v>
      </c>
      <c r="S828" s="232" t="str">
        <f t="shared" ref="S828:S859" ca="1" si="70">IF(B828="","",IF(ISERROR(MATCH($E828,CL,0)),"Unknown",INDIRECT("'C'!$A$"&amp;MATCH($E828,CL,0)+1)))</f>
        <v/>
      </c>
      <c r="T828" s="232" t="str">
        <f ca="1">IF(B828="","",IF(ISERROR(MATCH($J828,[2]SorP!$B$1:$B$6230,0)),"",INDIRECT("'SorP'!$A$"&amp;MATCH($J828,[2]SorP!$B$1:$B$6230,0))))</f>
        <v/>
      </c>
      <c r="U828" s="184"/>
      <c r="V828" s="94" t="e">
        <f>IF(C828="",NA(),MATCH($B828&amp;$C828,'[2]Smelter Look-up'!$J:$J,0))</f>
        <v>#N/A</v>
      </c>
      <c r="X828" s="58">
        <f t="shared" si="66"/>
        <v>0</v>
      </c>
      <c r="AB828" s="95" t="str">
        <f t="shared" si="67"/>
        <v/>
      </c>
    </row>
    <row r="829" spans="1:28" s="58" customFormat="1" ht="20.25">
      <c r="A829" s="232"/>
      <c r="B829" s="224" t="s">
        <v>242</v>
      </c>
      <c r="C829" s="225" t="s">
        <v>242</v>
      </c>
      <c r="D829" s="226"/>
      <c r="E829" s="224" t="s">
        <v>242</v>
      </c>
      <c r="F829" s="224" t="s">
        <v>242</v>
      </c>
      <c r="G829" s="224" t="s">
        <v>242</v>
      </c>
      <c r="H829" s="227" t="s">
        <v>242</v>
      </c>
      <c r="I829" s="228" t="s">
        <v>242</v>
      </c>
      <c r="J829" s="228" t="s">
        <v>242</v>
      </c>
      <c r="K829" s="229"/>
      <c r="L829" s="229"/>
      <c r="M829" s="229"/>
      <c r="N829" s="229"/>
      <c r="O829" s="229"/>
      <c r="P829" s="230"/>
      <c r="Q829" s="231"/>
      <c r="R829" s="224" t="s">
        <v>242</v>
      </c>
      <c r="S829" s="232" t="str">
        <f t="shared" ca="1" si="70"/>
        <v/>
      </c>
      <c r="T829" s="232" t="str">
        <f ca="1">IF(B829="","",IF(ISERROR(MATCH($J829,[2]SorP!$B$1:$B$6230,0)),"",INDIRECT("'SorP'!$A$"&amp;MATCH($J829,[2]SorP!$B$1:$B$6230,0))))</f>
        <v/>
      </c>
      <c r="U829" s="184"/>
      <c r="V829" s="94" t="e">
        <f>IF(C829="",NA(),MATCH($B829&amp;$C829,'[2]Smelter Look-up'!$J:$J,0))</f>
        <v>#N/A</v>
      </c>
      <c r="X829" s="58">
        <f t="shared" si="66"/>
        <v>0</v>
      </c>
      <c r="AB829" s="95" t="str">
        <f t="shared" si="67"/>
        <v/>
      </c>
    </row>
    <row r="830" spans="1:28" s="58" customFormat="1" ht="20.25">
      <c r="A830" s="232"/>
      <c r="B830" s="224" t="s">
        <v>242</v>
      </c>
      <c r="C830" s="225" t="s">
        <v>242</v>
      </c>
      <c r="D830" s="226"/>
      <c r="E830" s="224" t="s">
        <v>242</v>
      </c>
      <c r="F830" s="224" t="s">
        <v>242</v>
      </c>
      <c r="G830" s="224" t="s">
        <v>242</v>
      </c>
      <c r="H830" s="227" t="s">
        <v>242</v>
      </c>
      <c r="I830" s="228" t="s">
        <v>242</v>
      </c>
      <c r="J830" s="228" t="s">
        <v>242</v>
      </c>
      <c r="K830" s="229"/>
      <c r="L830" s="229"/>
      <c r="M830" s="229"/>
      <c r="N830" s="229"/>
      <c r="O830" s="229"/>
      <c r="P830" s="230"/>
      <c r="Q830" s="231"/>
      <c r="R830" s="224" t="s">
        <v>242</v>
      </c>
      <c r="S830" s="232" t="str">
        <f t="shared" ca="1" si="70"/>
        <v/>
      </c>
      <c r="T830" s="232" t="str">
        <f ca="1">IF(B830="","",IF(ISERROR(MATCH($J830,[2]SorP!$B$1:$B$6230,0)),"",INDIRECT("'SorP'!$A$"&amp;MATCH($J830,[2]SorP!$B$1:$B$6230,0))))</f>
        <v/>
      </c>
      <c r="U830" s="184"/>
      <c r="V830" s="94" t="e">
        <f>IF(C830="",NA(),MATCH($B830&amp;$C830,'[2]Smelter Look-up'!$J:$J,0))</f>
        <v>#N/A</v>
      </c>
      <c r="X830" s="58">
        <f t="shared" si="66"/>
        <v>0</v>
      </c>
      <c r="AB830" s="95" t="str">
        <f t="shared" si="67"/>
        <v/>
      </c>
    </row>
    <row r="831" spans="1:28" s="58" customFormat="1" ht="20.25">
      <c r="A831" s="232"/>
      <c r="B831" s="224" t="s">
        <v>242</v>
      </c>
      <c r="C831" s="225" t="s">
        <v>242</v>
      </c>
      <c r="D831" s="226"/>
      <c r="E831" s="224" t="s">
        <v>242</v>
      </c>
      <c r="F831" s="224" t="s">
        <v>242</v>
      </c>
      <c r="G831" s="224" t="s">
        <v>242</v>
      </c>
      <c r="H831" s="227" t="s">
        <v>242</v>
      </c>
      <c r="I831" s="228" t="s">
        <v>242</v>
      </c>
      <c r="J831" s="228" t="s">
        <v>242</v>
      </c>
      <c r="K831" s="229"/>
      <c r="L831" s="229"/>
      <c r="M831" s="229"/>
      <c r="N831" s="229"/>
      <c r="O831" s="229"/>
      <c r="P831" s="230"/>
      <c r="Q831" s="231"/>
      <c r="R831" s="224" t="s">
        <v>242</v>
      </c>
      <c r="S831" s="232" t="str">
        <f t="shared" ca="1" si="70"/>
        <v/>
      </c>
      <c r="T831" s="232" t="str">
        <f ca="1">IF(B831="","",IF(ISERROR(MATCH($J831,[2]SorP!$B$1:$B$6230,0)),"",INDIRECT("'SorP'!$A$"&amp;MATCH($J831,[2]SorP!$B$1:$B$6230,0))))</f>
        <v/>
      </c>
      <c r="U831" s="184"/>
      <c r="V831" s="94" t="e">
        <f>IF(C831="",NA(),MATCH($B831&amp;$C831,'[2]Smelter Look-up'!$J:$J,0))</f>
        <v>#N/A</v>
      </c>
      <c r="X831" s="58">
        <f t="shared" si="66"/>
        <v>0</v>
      </c>
      <c r="AB831" s="95" t="str">
        <f t="shared" si="67"/>
        <v/>
      </c>
    </row>
    <row r="832" spans="1:28" s="58" customFormat="1" ht="20.25">
      <c r="A832" s="232"/>
      <c r="B832" s="224" t="s">
        <v>242</v>
      </c>
      <c r="C832" s="225" t="s">
        <v>242</v>
      </c>
      <c r="D832" s="226"/>
      <c r="E832" s="224" t="s">
        <v>242</v>
      </c>
      <c r="F832" s="224" t="s">
        <v>242</v>
      </c>
      <c r="G832" s="224" t="s">
        <v>242</v>
      </c>
      <c r="H832" s="227" t="s">
        <v>242</v>
      </c>
      <c r="I832" s="228" t="s">
        <v>242</v>
      </c>
      <c r="J832" s="228" t="s">
        <v>242</v>
      </c>
      <c r="K832" s="229"/>
      <c r="L832" s="229"/>
      <c r="M832" s="229"/>
      <c r="N832" s="229"/>
      <c r="O832" s="229"/>
      <c r="P832" s="230"/>
      <c r="Q832" s="231"/>
      <c r="R832" s="224" t="s">
        <v>242</v>
      </c>
      <c r="S832" s="232" t="str">
        <f t="shared" ca="1" si="70"/>
        <v/>
      </c>
      <c r="T832" s="232" t="str">
        <f ca="1">IF(B832="","",IF(ISERROR(MATCH($J832,[2]SorP!$B$1:$B$6230,0)),"",INDIRECT("'SorP'!$A$"&amp;MATCH($J832,[2]SorP!$B$1:$B$6230,0))))</f>
        <v/>
      </c>
      <c r="U832" s="184"/>
      <c r="V832" s="94" t="e">
        <f>IF(C832="",NA(),MATCH($B832&amp;$C832,'[2]Smelter Look-up'!$J:$J,0))</f>
        <v>#N/A</v>
      </c>
      <c r="X832" s="58">
        <f t="shared" si="66"/>
        <v>0</v>
      </c>
      <c r="AB832" s="95" t="str">
        <f t="shared" si="67"/>
        <v/>
      </c>
    </row>
    <row r="833" spans="1:28" s="58" customFormat="1" ht="20.25">
      <c r="A833" s="232"/>
      <c r="B833" s="224" t="s">
        <v>242</v>
      </c>
      <c r="C833" s="225" t="s">
        <v>242</v>
      </c>
      <c r="D833" s="226"/>
      <c r="E833" s="224" t="s">
        <v>242</v>
      </c>
      <c r="F833" s="224" t="s">
        <v>242</v>
      </c>
      <c r="G833" s="224" t="s">
        <v>242</v>
      </c>
      <c r="H833" s="227" t="s">
        <v>242</v>
      </c>
      <c r="I833" s="228" t="s">
        <v>242</v>
      </c>
      <c r="J833" s="228" t="s">
        <v>242</v>
      </c>
      <c r="K833" s="229"/>
      <c r="L833" s="229"/>
      <c r="M833" s="229"/>
      <c r="N833" s="229"/>
      <c r="O833" s="229"/>
      <c r="P833" s="230"/>
      <c r="Q833" s="231"/>
      <c r="R833" s="224" t="s">
        <v>242</v>
      </c>
      <c r="S833" s="232" t="str">
        <f t="shared" ca="1" si="70"/>
        <v/>
      </c>
      <c r="T833" s="232" t="str">
        <f ca="1">IF(B833="","",IF(ISERROR(MATCH($J833,[2]SorP!$B$1:$B$6230,0)),"",INDIRECT("'SorP'!$A$"&amp;MATCH($J833,[2]SorP!$B$1:$B$6230,0))))</f>
        <v/>
      </c>
      <c r="U833" s="184"/>
      <c r="V833" s="94" t="e">
        <f>IF(C833="",NA(),MATCH($B833&amp;$C833,'[2]Smelter Look-up'!$J:$J,0))</f>
        <v>#N/A</v>
      </c>
      <c r="X833" s="58">
        <f t="shared" si="66"/>
        <v>0</v>
      </c>
      <c r="AB833" s="95" t="str">
        <f t="shared" si="67"/>
        <v/>
      </c>
    </row>
    <row r="834" spans="1:28" s="58" customFormat="1" ht="20.25">
      <c r="A834" s="232"/>
      <c r="B834" s="224" t="s">
        <v>242</v>
      </c>
      <c r="C834" s="225" t="s">
        <v>242</v>
      </c>
      <c r="D834" s="226"/>
      <c r="E834" s="224" t="s">
        <v>242</v>
      </c>
      <c r="F834" s="224" t="s">
        <v>242</v>
      </c>
      <c r="G834" s="224" t="s">
        <v>242</v>
      </c>
      <c r="H834" s="227" t="s">
        <v>242</v>
      </c>
      <c r="I834" s="228" t="s">
        <v>242</v>
      </c>
      <c r="J834" s="228" t="s">
        <v>242</v>
      </c>
      <c r="K834" s="229"/>
      <c r="L834" s="229"/>
      <c r="M834" s="229"/>
      <c r="N834" s="229"/>
      <c r="O834" s="229"/>
      <c r="P834" s="230"/>
      <c r="Q834" s="231"/>
      <c r="R834" s="224" t="s">
        <v>242</v>
      </c>
      <c r="S834" s="232" t="str">
        <f t="shared" ca="1" si="70"/>
        <v/>
      </c>
      <c r="T834" s="232" t="str">
        <f ca="1">IF(B834="","",IF(ISERROR(MATCH($J834,[2]SorP!$B$1:$B$6230,0)),"",INDIRECT("'SorP'!$A$"&amp;MATCH($J834,[2]SorP!$B$1:$B$6230,0))))</f>
        <v/>
      </c>
      <c r="U834" s="184"/>
      <c r="V834" s="94" t="e">
        <f>IF(C834="",NA(),MATCH($B834&amp;$C834,'[2]Smelter Look-up'!$J:$J,0))</f>
        <v>#N/A</v>
      </c>
      <c r="X834" s="58">
        <f t="shared" si="66"/>
        <v>0</v>
      </c>
      <c r="AB834" s="95" t="str">
        <f t="shared" si="67"/>
        <v/>
      </c>
    </row>
    <row r="835" spans="1:28" s="58" customFormat="1" ht="20.25">
      <c r="A835" s="232"/>
      <c r="B835" s="224" t="s">
        <v>242</v>
      </c>
      <c r="C835" s="225" t="s">
        <v>242</v>
      </c>
      <c r="D835" s="226"/>
      <c r="E835" s="224" t="s">
        <v>242</v>
      </c>
      <c r="F835" s="224" t="s">
        <v>242</v>
      </c>
      <c r="G835" s="224" t="s">
        <v>242</v>
      </c>
      <c r="H835" s="227" t="s">
        <v>242</v>
      </c>
      <c r="I835" s="228" t="s">
        <v>242</v>
      </c>
      <c r="J835" s="228" t="s">
        <v>242</v>
      </c>
      <c r="K835" s="229"/>
      <c r="L835" s="229"/>
      <c r="M835" s="229"/>
      <c r="N835" s="229"/>
      <c r="O835" s="229"/>
      <c r="P835" s="230"/>
      <c r="Q835" s="231"/>
      <c r="R835" s="224" t="s">
        <v>242</v>
      </c>
      <c r="S835" s="232" t="str">
        <f t="shared" ca="1" si="70"/>
        <v/>
      </c>
      <c r="T835" s="232" t="str">
        <f ca="1">IF(B835="","",IF(ISERROR(MATCH($J835,[2]SorP!$B$1:$B$6230,0)),"",INDIRECT("'SorP'!$A$"&amp;MATCH($J835,[2]SorP!$B$1:$B$6230,0))))</f>
        <v/>
      </c>
      <c r="U835" s="184"/>
      <c r="V835" s="94" t="e">
        <f>IF(C835="",NA(),MATCH($B835&amp;$C835,'[2]Smelter Look-up'!$J:$J,0))</f>
        <v>#N/A</v>
      </c>
      <c r="X835" s="58">
        <f t="shared" si="66"/>
        <v>0</v>
      </c>
      <c r="AB835" s="95" t="str">
        <f t="shared" si="67"/>
        <v/>
      </c>
    </row>
    <row r="836" spans="1:28" s="58" customFormat="1" ht="20.25">
      <c r="A836" s="232"/>
      <c r="B836" s="224" t="s">
        <v>242</v>
      </c>
      <c r="C836" s="225" t="s">
        <v>242</v>
      </c>
      <c r="D836" s="226"/>
      <c r="E836" s="224" t="s">
        <v>242</v>
      </c>
      <c r="F836" s="224" t="s">
        <v>242</v>
      </c>
      <c r="G836" s="224" t="s">
        <v>242</v>
      </c>
      <c r="H836" s="227" t="s">
        <v>242</v>
      </c>
      <c r="I836" s="228" t="s">
        <v>242</v>
      </c>
      <c r="J836" s="228" t="s">
        <v>242</v>
      </c>
      <c r="K836" s="229"/>
      <c r="L836" s="229"/>
      <c r="M836" s="229"/>
      <c r="N836" s="229"/>
      <c r="O836" s="229"/>
      <c r="P836" s="230"/>
      <c r="Q836" s="231"/>
      <c r="R836" s="224" t="s">
        <v>242</v>
      </c>
      <c r="S836" s="232" t="str">
        <f t="shared" ca="1" si="70"/>
        <v/>
      </c>
      <c r="T836" s="232" t="str">
        <f ca="1">IF(B836="","",IF(ISERROR(MATCH($J836,[2]SorP!$B$1:$B$6230,0)),"",INDIRECT("'SorP'!$A$"&amp;MATCH($J836,[2]SorP!$B$1:$B$6230,0))))</f>
        <v/>
      </c>
      <c r="U836" s="184"/>
      <c r="V836" s="94" t="e">
        <f>IF(C836="",NA(),MATCH($B836&amp;$C836,'[2]Smelter Look-up'!$J:$J,0))</f>
        <v>#N/A</v>
      </c>
      <c r="X836" s="58">
        <f t="shared" si="66"/>
        <v>0</v>
      </c>
      <c r="AB836" s="95" t="str">
        <f t="shared" si="67"/>
        <v/>
      </c>
    </row>
    <row r="837" spans="1:28" s="58" customFormat="1" ht="20.25">
      <c r="A837" s="232"/>
      <c r="B837" s="224" t="s">
        <v>242</v>
      </c>
      <c r="C837" s="225" t="s">
        <v>242</v>
      </c>
      <c r="D837" s="226"/>
      <c r="E837" s="224" t="s">
        <v>242</v>
      </c>
      <c r="F837" s="224" t="s">
        <v>242</v>
      </c>
      <c r="G837" s="224" t="s">
        <v>242</v>
      </c>
      <c r="H837" s="227" t="s">
        <v>242</v>
      </c>
      <c r="I837" s="228" t="s">
        <v>242</v>
      </c>
      <c r="J837" s="228" t="s">
        <v>242</v>
      </c>
      <c r="K837" s="229"/>
      <c r="L837" s="229"/>
      <c r="M837" s="229"/>
      <c r="N837" s="229"/>
      <c r="O837" s="229"/>
      <c r="P837" s="230"/>
      <c r="Q837" s="231"/>
      <c r="R837" s="224" t="s">
        <v>242</v>
      </c>
      <c r="S837" s="232" t="str">
        <f t="shared" ca="1" si="70"/>
        <v/>
      </c>
      <c r="T837" s="232" t="str">
        <f ca="1">IF(B837="","",IF(ISERROR(MATCH($J837,[2]SorP!$B$1:$B$6230,0)),"",INDIRECT("'SorP'!$A$"&amp;MATCH($J837,[2]SorP!$B$1:$B$6230,0))))</f>
        <v/>
      </c>
      <c r="U837" s="184"/>
      <c r="V837" s="94" t="e">
        <f>IF(C837="",NA(),MATCH($B837&amp;$C837,'[2]Smelter Look-up'!$J:$J,0))</f>
        <v>#N/A</v>
      </c>
      <c r="X837" s="58">
        <f t="shared" si="66"/>
        <v>0</v>
      </c>
      <c r="AB837" s="95" t="str">
        <f t="shared" si="67"/>
        <v/>
      </c>
    </row>
    <row r="838" spans="1:28" s="58" customFormat="1" ht="20.25">
      <c r="A838" s="232"/>
      <c r="B838" s="224" t="s">
        <v>242</v>
      </c>
      <c r="C838" s="225" t="s">
        <v>242</v>
      </c>
      <c r="D838" s="226"/>
      <c r="E838" s="224" t="s">
        <v>242</v>
      </c>
      <c r="F838" s="224" t="s">
        <v>242</v>
      </c>
      <c r="G838" s="224" t="s">
        <v>242</v>
      </c>
      <c r="H838" s="227" t="s">
        <v>242</v>
      </c>
      <c r="I838" s="228" t="s">
        <v>242</v>
      </c>
      <c r="J838" s="228" t="s">
        <v>242</v>
      </c>
      <c r="K838" s="229"/>
      <c r="L838" s="229"/>
      <c r="M838" s="229"/>
      <c r="N838" s="229"/>
      <c r="O838" s="229"/>
      <c r="P838" s="230"/>
      <c r="Q838" s="231"/>
      <c r="R838" s="224" t="s">
        <v>242</v>
      </c>
      <c r="S838" s="232" t="str">
        <f t="shared" ca="1" si="70"/>
        <v/>
      </c>
      <c r="T838" s="232" t="str">
        <f ca="1">IF(B838="","",IF(ISERROR(MATCH($J838,[2]SorP!$B$1:$B$6230,0)),"",INDIRECT("'SorP'!$A$"&amp;MATCH($J838,[2]SorP!$B$1:$B$6230,0))))</f>
        <v/>
      </c>
      <c r="U838" s="184"/>
      <c r="V838" s="94" t="e">
        <f>IF(C838="",NA(),MATCH($B838&amp;$C838,'[2]Smelter Look-up'!$J:$J,0))</f>
        <v>#N/A</v>
      </c>
      <c r="X838" s="58">
        <f t="shared" si="66"/>
        <v>0</v>
      </c>
      <c r="AB838" s="95" t="str">
        <f t="shared" si="67"/>
        <v/>
      </c>
    </row>
    <row r="839" spans="1:28" s="58" customFormat="1" ht="20.25">
      <c r="A839" s="232"/>
      <c r="B839" s="224" t="s">
        <v>242</v>
      </c>
      <c r="C839" s="225" t="s">
        <v>242</v>
      </c>
      <c r="D839" s="226"/>
      <c r="E839" s="224" t="s">
        <v>242</v>
      </c>
      <c r="F839" s="224" t="s">
        <v>242</v>
      </c>
      <c r="G839" s="224" t="s">
        <v>242</v>
      </c>
      <c r="H839" s="227" t="s">
        <v>242</v>
      </c>
      <c r="I839" s="228" t="s">
        <v>242</v>
      </c>
      <c r="J839" s="228" t="s">
        <v>242</v>
      </c>
      <c r="K839" s="229"/>
      <c r="L839" s="229"/>
      <c r="M839" s="229"/>
      <c r="N839" s="229"/>
      <c r="O839" s="229"/>
      <c r="P839" s="230"/>
      <c r="Q839" s="231"/>
      <c r="R839" s="224" t="s">
        <v>242</v>
      </c>
      <c r="S839" s="232" t="str">
        <f t="shared" ca="1" si="70"/>
        <v/>
      </c>
      <c r="T839" s="232" t="str">
        <f ca="1">IF(B839="","",IF(ISERROR(MATCH($J839,[2]SorP!$B$1:$B$6230,0)),"",INDIRECT("'SorP'!$A$"&amp;MATCH($J839,[2]SorP!$B$1:$B$6230,0))))</f>
        <v/>
      </c>
      <c r="U839" s="184"/>
      <c r="V839" s="94" t="e">
        <f>IF(C839="",NA(),MATCH($B839&amp;$C839,'[2]Smelter Look-up'!$J:$J,0))</f>
        <v>#N/A</v>
      </c>
      <c r="X839" s="58">
        <f t="shared" si="66"/>
        <v>0</v>
      </c>
      <c r="AB839" s="95" t="str">
        <f t="shared" si="67"/>
        <v/>
      </c>
    </row>
    <row r="840" spans="1:28" s="58" customFormat="1" ht="20.25">
      <c r="A840" s="232"/>
      <c r="B840" s="224" t="s">
        <v>242</v>
      </c>
      <c r="C840" s="225" t="s">
        <v>242</v>
      </c>
      <c r="D840" s="226"/>
      <c r="E840" s="224" t="s">
        <v>242</v>
      </c>
      <c r="F840" s="224" t="s">
        <v>242</v>
      </c>
      <c r="G840" s="224" t="s">
        <v>242</v>
      </c>
      <c r="H840" s="227" t="s">
        <v>242</v>
      </c>
      <c r="I840" s="228" t="s">
        <v>242</v>
      </c>
      <c r="J840" s="228" t="s">
        <v>242</v>
      </c>
      <c r="K840" s="229"/>
      <c r="L840" s="229"/>
      <c r="M840" s="229"/>
      <c r="N840" s="229"/>
      <c r="O840" s="229"/>
      <c r="P840" s="230"/>
      <c r="Q840" s="231"/>
      <c r="R840" s="224" t="s">
        <v>242</v>
      </c>
      <c r="S840" s="232" t="str">
        <f t="shared" ca="1" si="70"/>
        <v/>
      </c>
      <c r="T840" s="232" t="str">
        <f ca="1">IF(B840="","",IF(ISERROR(MATCH($J840,[2]SorP!$B$1:$B$6230,0)),"",INDIRECT("'SorP'!$A$"&amp;MATCH($J840,[2]SorP!$B$1:$B$6230,0))))</f>
        <v/>
      </c>
      <c r="U840" s="184"/>
      <c r="V840" s="94" t="e">
        <f>IF(C840="",NA(),MATCH($B840&amp;$C840,'[2]Smelter Look-up'!$J:$J,0))</f>
        <v>#N/A</v>
      </c>
      <c r="X840" s="58">
        <f t="shared" si="66"/>
        <v>0</v>
      </c>
      <c r="AB840" s="95" t="str">
        <f t="shared" si="67"/>
        <v/>
      </c>
    </row>
    <row r="841" spans="1:28" s="58" customFormat="1" ht="20.25">
      <c r="A841" s="232"/>
      <c r="B841" s="224" t="s">
        <v>242</v>
      </c>
      <c r="C841" s="225" t="s">
        <v>242</v>
      </c>
      <c r="D841" s="226"/>
      <c r="E841" s="224" t="s">
        <v>242</v>
      </c>
      <c r="F841" s="224" t="s">
        <v>242</v>
      </c>
      <c r="G841" s="224" t="s">
        <v>242</v>
      </c>
      <c r="H841" s="227" t="s">
        <v>242</v>
      </c>
      <c r="I841" s="228" t="s">
        <v>242</v>
      </c>
      <c r="J841" s="228" t="s">
        <v>242</v>
      </c>
      <c r="K841" s="229"/>
      <c r="L841" s="229"/>
      <c r="M841" s="229"/>
      <c r="N841" s="229"/>
      <c r="O841" s="229"/>
      <c r="P841" s="230"/>
      <c r="Q841" s="231"/>
      <c r="R841" s="224" t="s">
        <v>242</v>
      </c>
      <c r="S841" s="232" t="str">
        <f t="shared" ca="1" si="70"/>
        <v/>
      </c>
      <c r="T841" s="232" t="str">
        <f ca="1">IF(B841="","",IF(ISERROR(MATCH($J841,[2]SorP!$B$1:$B$6230,0)),"",INDIRECT("'SorP'!$A$"&amp;MATCH($J841,[2]SorP!$B$1:$B$6230,0))))</f>
        <v/>
      </c>
      <c r="U841" s="184"/>
      <c r="V841" s="94" t="e">
        <f>IF(C841="",NA(),MATCH($B841&amp;$C841,'[2]Smelter Look-up'!$J:$J,0))</f>
        <v>#N/A</v>
      </c>
      <c r="X841" s="58">
        <f t="shared" si="66"/>
        <v>0</v>
      </c>
      <c r="AB841" s="95" t="str">
        <f t="shared" si="67"/>
        <v/>
      </c>
    </row>
    <row r="842" spans="1:28" s="58" customFormat="1" ht="20.25">
      <c r="A842" s="232"/>
      <c r="B842" s="224" t="s">
        <v>242</v>
      </c>
      <c r="C842" s="225" t="s">
        <v>242</v>
      </c>
      <c r="D842" s="226"/>
      <c r="E842" s="224" t="s">
        <v>242</v>
      </c>
      <c r="F842" s="224" t="s">
        <v>242</v>
      </c>
      <c r="G842" s="224" t="s">
        <v>242</v>
      </c>
      <c r="H842" s="227" t="s">
        <v>242</v>
      </c>
      <c r="I842" s="228" t="s">
        <v>242</v>
      </c>
      <c r="J842" s="228" t="s">
        <v>242</v>
      </c>
      <c r="K842" s="229"/>
      <c r="L842" s="229"/>
      <c r="M842" s="229"/>
      <c r="N842" s="229"/>
      <c r="O842" s="229"/>
      <c r="P842" s="230"/>
      <c r="Q842" s="231"/>
      <c r="R842" s="224" t="s">
        <v>242</v>
      </c>
      <c r="S842" s="232" t="str">
        <f t="shared" ca="1" si="70"/>
        <v/>
      </c>
      <c r="T842" s="232" t="str">
        <f ca="1">IF(B842="","",IF(ISERROR(MATCH($J842,[2]SorP!$B$1:$B$6230,0)),"",INDIRECT("'SorP'!$A$"&amp;MATCH($J842,[2]SorP!$B$1:$B$6230,0))))</f>
        <v/>
      </c>
      <c r="U842" s="184"/>
      <c r="V842" s="94" t="e">
        <f>IF(C842="",NA(),MATCH($B842&amp;$C842,'[2]Smelter Look-up'!$J:$J,0))</f>
        <v>#N/A</v>
      </c>
      <c r="X842" s="58">
        <f t="shared" ref="X842:X905" si="71">IF(AND(C842="Smelter not listed",OR(LEN(D842)=0,LEN(E842)=0)),1,0)</f>
        <v>0</v>
      </c>
      <c r="AB842" s="95" t="str">
        <f t="shared" ref="AB842:AB905" si="72">B842&amp;C842</f>
        <v/>
      </c>
    </row>
    <row r="843" spans="1:28" s="58" customFormat="1" ht="20.25">
      <c r="A843" s="232"/>
      <c r="B843" s="224" t="s">
        <v>242</v>
      </c>
      <c r="C843" s="225" t="s">
        <v>242</v>
      </c>
      <c r="D843" s="226"/>
      <c r="E843" s="224" t="s">
        <v>242</v>
      </c>
      <c r="F843" s="224" t="s">
        <v>242</v>
      </c>
      <c r="G843" s="224" t="s">
        <v>242</v>
      </c>
      <c r="H843" s="227" t="s">
        <v>242</v>
      </c>
      <c r="I843" s="228" t="s">
        <v>242</v>
      </c>
      <c r="J843" s="228" t="s">
        <v>242</v>
      </c>
      <c r="K843" s="229"/>
      <c r="L843" s="229"/>
      <c r="M843" s="229"/>
      <c r="N843" s="229"/>
      <c r="O843" s="229"/>
      <c r="P843" s="230"/>
      <c r="Q843" s="231"/>
      <c r="R843" s="224" t="s">
        <v>242</v>
      </c>
      <c r="S843" s="232" t="str">
        <f t="shared" ca="1" si="70"/>
        <v/>
      </c>
      <c r="T843" s="232" t="str">
        <f ca="1">IF(B843="","",IF(ISERROR(MATCH($J843,[2]SorP!$B$1:$B$6230,0)),"",INDIRECT("'SorP'!$A$"&amp;MATCH($J843,[2]SorP!$B$1:$B$6230,0))))</f>
        <v/>
      </c>
      <c r="U843" s="184"/>
      <c r="V843" s="94" t="e">
        <f>IF(C843="",NA(),MATCH($B843&amp;$C843,'[2]Smelter Look-up'!$J:$J,0))</f>
        <v>#N/A</v>
      </c>
      <c r="X843" s="58">
        <f t="shared" si="71"/>
        <v>0</v>
      </c>
      <c r="AB843" s="95" t="str">
        <f t="shared" si="72"/>
        <v/>
      </c>
    </row>
    <row r="844" spans="1:28" s="58" customFormat="1" ht="20.25">
      <c r="A844" s="232"/>
      <c r="B844" s="224" t="s">
        <v>242</v>
      </c>
      <c r="C844" s="225" t="s">
        <v>242</v>
      </c>
      <c r="D844" s="226"/>
      <c r="E844" s="224" t="s">
        <v>242</v>
      </c>
      <c r="F844" s="224" t="s">
        <v>242</v>
      </c>
      <c r="G844" s="224" t="s">
        <v>242</v>
      </c>
      <c r="H844" s="227" t="s">
        <v>242</v>
      </c>
      <c r="I844" s="228" t="s">
        <v>242</v>
      </c>
      <c r="J844" s="228" t="s">
        <v>242</v>
      </c>
      <c r="K844" s="229"/>
      <c r="L844" s="229"/>
      <c r="M844" s="229"/>
      <c r="N844" s="229"/>
      <c r="O844" s="229"/>
      <c r="P844" s="230"/>
      <c r="Q844" s="231"/>
      <c r="R844" s="224" t="s">
        <v>242</v>
      </c>
      <c r="S844" s="232" t="str">
        <f t="shared" ca="1" si="70"/>
        <v/>
      </c>
      <c r="T844" s="232" t="str">
        <f ca="1">IF(B844="","",IF(ISERROR(MATCH($J844,[2]SorP!$B$1:$B$6230,0)),"",INDIRECT("'SorP'!$A$"&amp;MATCH($J844,[2]SorP!$B$1:$B$6230,0))))</f>
        <v/>
      </c>
      <c r="U844" s="184"/>
      <c r="V844" s="94" t="e">
        <f>IF(C844="",NA(),MATCH($B844&amp;$C844,'[2]Smelter Look-up'!$J:$J,0))</f>
        <v>#N/A</v>
      </c>
      <c r="X844" s="58">
        <f t="shared" si="71"/>
        <v>0</v>
      </c>
      <c r="AB844" s="95" t="str">
        <f t="shared" si="72"/>
        <v/>
      </c>
    </row>
    <row r="845" spans="1:28" s="58" customFormat="1" ht="20.25">
      <c r="A845" s="232"/>
      <c r="B845" s="224" t="s">
        <v>242</v>
      </c>
      <c r="C845" s="225" t="s">
        <v>242</v>
      </c>
      <c r="D845" s="226"/>
      <c r="E845" s="224" t="s">
        <v>242</v>
      </c>
      <c r="F845" s="224" t="s">
        <v>242</v>
      </c>
      <c r="G845" s="224" t="s">
        <v>242</v>
      </c>
      <c r="H845" s="227" t="s">
        <v>242</v>
      </c>
      <c r="I845" s="228" t="s">
        <v>242</v>
      </c>
      <c r="J845" s="228" t="s">
        <v>242</v>
      </c>
      <c r="K845" s="229"/>
      <c r="L845" s="229"/>
      <c r="M845" s="229"/>
      <c r="N845" s="229"/>
      <c r="O845" s="229"/>
      <c r="P845" s="230"/>
      <c r="Q845" s="231"/>
      <c r="R845" s="224" t="s">
        <v>242</v>
      </c>
      <c r="S845" s="232" t="str">
        <f t="shared" ca="1" si="70"/>
        <v/>
      </c>
      <c r="T845" s="232" t="str">
        <f ca="1">IF(B845="","",IF(ISERROR(MATCH($J845,[2]SorP!$B$1:$B$6230,0)),"",INDIRECT("'SorP'!$A$"&amp;MATCH($J845,[2]SorP!$B$1:$B$6230,0))))</f>
        <v/>
      </c>
      <c r="U845" s="184"/>
      <c r="V845" s="94" t="e">
        <f>IF(C845="",NA(),MATCH($B845&amp;$C845,'[2]Smelter Look-up'!$J:$J,0))</f>
        <v>#N/A</v>
      </c>
      <c r="X845" s="58">
        <f t="shared" si="71"/>
        <v>0</v>
      </c>
      <c r="AB845" s="95" t="str">
        <f t="shared" si="72"/>
        <v/>
      </c>
    </row>
    <row r="846" spans="1:28" s="58" customFormat="1" ht="20.25">
      <c r="A846" s="232"/>
      <c r="B846" s="224" t="s">
        <v>242</v>
      </c>
      <c r="C846" s="225" t="s">
        <v>242</v>
      </c>
      <c r="D846" s="226"/>
      <c r="E846" s="224" t="s">
        <v>242</v>
      </c>
      <c r="F846" s="224" t="s">
        <v>242</v>
      </c>
      <c r="G846" s="224" t="s">
        <v>242</v>
      </c>
      <c r="H846" s="227" t="s">
        <v>242</v>
      </c>
      <c r="I846" s="228" t="s">
        <v>242</v>
      </c>
      <c r="J846" s="228" t="s">
        <v>242</v>
      </c>
      <c r="K846" s="229"/>
      <c r="L846" s="229"/>
      <c r="M846" s="229"/>
      <c r="N846" s="229"/>
      <c r="O846" s="229"/>
      <c r="P846" s="230"/>
      <c r="Q846" s="231"/>
      <c r="R846" s="224" t="s">
        <v>242</v>
      </c>
      <c r="S846" s="232" t="str">
        <f t="shared" ca="1" si="70"/>
        <v/>
      </c>
      <c r="T846" s="232" t="str">
        <f ca="1">IF(B846="","",IF(ISERROR(MATCH($J846,[2]SorP!$B$1:$B$6230,0)),"",INDIRECT("'SorP'!$A$"&amp;MATCH($J846,[2]SorP!$B$1:$B$6230,0))))</f>
        <v/>
      </c>
      <c r="U846" s="184"/>
      <c r="V846" s="94" t="e">
        <f>IF(C846="",NA(),MATCH($B846&amp;$C846,'[2]Smelter Look-up'!$J:$J,0))</f>
        <v>#N/A</v>
      </c>
      <c r="X846" s="58">
        <f t="shared" si="71"/>
        <v>0</v>
      </c>
      <c r="AB846" s="95" t="str">
        <f t="shared" si="72"/>
        <v/>
      </c>
    </row>
    <row r="847" spans="1:28" s="58" customFormat="1" ht="20.25">
      <c r="A847" s="232"/>
      <c r="B847" s="224" t="s">
        <v>242</v>
      </c>
      <c r="C847" s="225" t="s">
        <v>242</v>
      </c>
      <c r="D847" s="226"/>
      <c r="E847" s="224" t="s">
        <v>242</v>
      </c>
      <c r="F847" s="224" t="s">
        <v>242</v>
      </c>
      <c r="G847" s="224" t="s">
        <v>242</v>
      </c>
      <c r="H847" s="227" t="s">
        <v>242</v>
      </c>
      <c r="I847" s="228" t="s">
        <v>242</v>
      </c>
      <c r="J847" s="228" t="s">
        <v>242</v>
      </c>
      <c r="K847" s="229"/>
      <c r="L847" s="229"/>
      <c r="M847" s="229"/>
      <c r="N847" s="229"/>
      <c r="O847" s="229"/>
      <c r="P847" s="230"/>
      <c r="Q847" s="231"/>
      <c r="R847" s="224" t="s">
        <v>242</v>
      </c>
      <c r="S847" s="232" t="str">
        <f t="shared" ca="1" si="70"/>
        <v/>
      </c>
      <c r="T847" s="232" t="str">
        <f ca="1">IF(B847="","",IF(ISERROR(MATCH($J847,[2]SorP!$B$1:$B$6230,0)),"",INDIRECT("'SorP'!$A$"&amp;MATCH($J847,[2]SorP!$B$1:$B$6230,0))))</f>
        <v/>
      </c>
      <c r="U847" s="184"/>
      <c r="V847" s="94" t="e">
        <f>IF(C847="",NA(),MATCH($B847&amp;$C847,'[2]Smelter Look-up'!$J:$J,0))</f>
        <v>#N/A</v>
      </c>
      <c r="X847" s="58">
        <f t="shared" si="71"/>
        <v>0</v>
      </c>
      <c r="AB847" s="95" t="str">
        <f t="shared" si="72"/>
        <v/>
      </c>
    </row>
    <row r="848" spans="1:28" s="58" customFormat="1" ht="20.25">
      <c r="A848" s="232"/>
      <c r="B848" s="224" t="s">
        <v>242</v>
      </c>
      <c r="C848" s="225" t="s">
        <v>242</v>
      </c>
      <c r="D848" s="226"/>
      <c r="E848" s="224" t="s">
        <v>242</v>
      </c>
      <c r="F848" s="224" t="s">
        <v>242</v>
      </c>
      <c r="G848" s="224" t="s">
        <v>242</v>
      </c>
      <c r="H848" s="227" t="s">
        <v>242</v>
      </c>
      <c r="I848" s="228" t="s">
        <v>242</v>
      </c>
      <c r="J848" s="228" t="s">
        <v>242</v>
      </c>
      <c r="K848" s="229"/>
      <c r="L848" s="229"/>
      <c r="M848" s="229"/>
      <c r="N848" s="229"/>
      <c r="O848" s="229"/>
      <c r="P848" s="230"/>
      <c r="Q848" s="231"/>
      <c r="R848" s="224" t="s">
        <v>242</v>
      </c>
      <c r="S848" s="232" t="str">
        <f t="shared" ca="1" si="70"/>
        <v/>
      </c>
      <c r="T848" s="232" t="str">
        <f ca="1">IF(B848="","",IF(ISERROR(MATCH($J848,[2]SorP!$B$1:$B$6230,0)),"",INDIRECT("'SorP'!$A$"&amp;MATCH($J848,[2]SorP!$B$1:$B$6230,0))))</f>
        <v/>
      </c>
      <c r="U848" s="184"/>
      <c r="V848" s="94" t="e">
        <f>IF(C848="",NA(),MATCH($B848&amp;$C848,'[2]Smelter Look-up'!$J:$J,0))</f>
        <v>#N/A</v>
      </c>
      <c r="X848" s="58">
        <f t="shared" si="71"/>
        <v>0</v>
      </c>
      <c r="AB848" s="95" t="str">
        <f t="shared" si="72"/>
        <v/>
      </c>
    </row>
    <row r="849" spans="1:28" s="58" customFormat="1" ht="20.25">
      <c r="A849" s="232"/>
      <c r="B849" s="224" t="s">
        <v>242</v>
      </c>
      <c r="C849" s="225" t="s">
        <v>242</v>
      </c>
      <c r="D849" s="226"/>
      <c r="E849" s="224" t="s">
        <v>242</v>
      </c>
      <c r="F849" s="224" t="s">
        <v>242</v>
      </c>
      <c r="G849" s="224" t="s">
        <v>242</v>
      </c>
      <c r="H849" s="227" t="s">
        <v>242</v>
      </c>
      <c r="I849" s="228" t="s">
        <v>242</v>
      </c>
      <c r="J849" s="228" t="s">
        <v>242</v>
      </c>
      <c r="K849" s="229"/>
      <c r="L849" s="229"/>
      <c r="M849" s="229"/>
      <c r="N849" s="229"/>
      <c r="O849" s="229"/>
      <c r="P849" s="230"/>
      <c r="Q849" s="231"/>
      <c r="R849" s="224" t="s">
        <v>242</v>
      </c>
      <c r="S849" s="232" t="str">
        <f t="shared" ca="1" si="70"/>
        <v/>
      </c>
      <c r="T849" s="232" t="str">
        <f ca="1">IF(B849="","",IF(ISERROR(MATCH($J849,[2]SorP!$B$1:$B$6230,0)),"",INDIRECT("'SorP'!$A$"&amp;MATCH($J849,[2]SorP!$B$1:$B$6230,0))))</f>
        <v/>
      </c>
      <c r="U849" s="184"/>
      <c r="V849" s="94" t="e">
        <f>IF(C849="",NA(),MATCH($B849&amp;$C849,'[2]Smelter Look-up'!$J:$J,0))</f>
        <v>#N/A</v>
      </c>
      <c r="X849" s="58">
        <f t="shared" si="71"/>
        <v>0</v>
      </c>
      <c r="AB849" s="95" t="str">
        <f t="shared" si="72"/>
        <v/>
      </c>
    </row>
    <row r="850" spans="1:28" s="58" customFormat="1" ht="20.25">
      <c r="A850" s="232"/>
      <c r="B850" s="224" t="s">
        <v>242</v>
      </c>
      <c r="C850" s="225" t="s">
        <v>242</v>
      </c>
      <c r="D850" s="226"/>
      <c r="E850" s="224" t="s">
        <v>242</v>
      </c>
      <c r="F850" s="224" t="s">
        <v>242</v>
      </c>
      <c r="G850" s="224" t="s">
        <v>242</v>
      </c>
      <c r="H850" s="227" t="s">
        <v>242</v>
      </c>
      <c r="I850" s="228" t="s">
        <v>242</v>
      </c>
      <c r="J850" s="228" t="s">
        <v>242</v>
      </c>
      <c r="K850" s="229"/>
      <c r="L850" s="229"/>
      <c r="M850" s="229"/>
      <c r="N850" s="229"/>
      <c r="O850" s="229"/>
      <c r="P850" s="230"/>
      <c r="Q850" s="231"/>
      <c r="R850" s="224" t="s">
        <v>242</v>
      </c>
      <c r="S850" s="232" t="str">
        <f t="shared" ca="1" si="70"/>
        <v/>
      </c>
      <c r="T850" s="232" t="str">
        <f ca="1">IF(B850="","",IF(ISERROR(MATCH($J850,[2]SorP!$B$1:$B$6230,0)),"",INDIRECT("'SorP'!$A$"&amp;MATCH($J850,[2]SorP!$B$1:$B$6230,0))))</f>
        <v/>
      </c>
      <c r="U850" s="184"/>
      <c r="V850" s="94" t="e">
        <f>IF(C850="",NA(),MATCH($B850&amp;$C850,'[2]Smelter Look-up'!$J:$J,0))</f>
        <v>#N/A</v>
      </c>
      <c r="X850" s="58">
        <f t="shared" si="71"/>
        <v>0</v>
      </c>
      <c r="AB850" s="95" t="str">
        <f t="shared" si="72"/>
        <v/>
      </c>
    </row>
    <row r="851" spans="1:28" s="58" customFormat="1" ht="20.25">
      <c r="A851" s="232"/>
      <c r="B851" s="224" t="s">
        <v>242</v>
      </c>
      <c r="C851" s="225" t="s">
        <v>242</v>
      </c>
      <c r="D851" s="226"/>
      <c r="E851" s="224" t="s">
        <v>242</v>
      </c>
      <c r="F851" s="224" t="s">
        <v>242</v>
      </c>
      <c r="G851" s="224" t="s">
        <v>242</v>
      </c>
      <c r="H851" s="227" t="s">
        <v>242</v>
      </c>
      <c r="I851" s="228" t="s">
        <v>242</v>
      </c>
      <c r="J851" s="228" t="s">
        <v>242</v>
      </c>
      <c r="K851" s="229"/>
      <c r="L851" s="229"/>
      <c r="M851" s="229"/>
      <c r="N851" s="229"/>
      <c r="O851" s="229"/>
      <c r="P851" s="230"/>
      <c r="Q851" s="231"/>
      <c r="R851" s="224" t="s">
        <v>242</v>
      </c>
      <c r="S851" s="232" t="str">
        <f t="shared" ca="1" si="70"/>
        <v/>
      </c>
      <c r="T851" s="232" t="str">
        <f ca="1">IF(B851="","",IF(ISERROR(MATCH($J851,[2]SorP!$B$1:$B$6230,0)),"",INDIRECT("'SorP'!$A$"&amp;MATCH($J851,[2]SorP!$B$1:$B$6230,0))))</f>
        <v/>
      </c>
      <c r="U851" s="184"/>
      <c r="V851" s="94" t="e">
        <f>IF(C851="",NA(),MATCH($B851&amp;$C851,'[2]Smelter Look-up'!$J:$J,0))</f>
        <v>#N/A</v>
      </c>
      <c r="X851" s="58">
        <f t="shared" si="71"/>
        <v>0</v>
      </c>
      <c r="AB851" s="95" t="str">
        <f t="shared" si="72"/>
        <v/>
      </c>
    </row>
    <row r="852" spans="1:28" s="58" customFormat="1" ht="20.25">
      <c r="A852" s="232"/>
      <c r="B852" s="224" t="s">
        <v>242</v>
      </c>
      <c r="C852" s="225" t="s">
        <v>242</v>
      </c>
      <c r="D852" s="226"/>
      <c r="E852" s="224" t="s">
        <v>242</v>
      </c>
      <c r="F852" s="224" t="s">
        <v>242</v>
      </c>
      <c r="G852" s="224" t="s">
        <v>242</v>
      </c>
      <c r="H852" s="227" t="s">
        <v>242</v>
      </c>
      <c r="I852" s="228" t="s">
        <v>242</v>
      </c>
      <c r="J852" s="228" t="s">
        <v>242</v>
      </c>
      <c r="K852" s="229"/>
      <c r="L852" s="229"/>
      <c r="M852" s="229"/>
      <c r="N852" s="229"/>
      <c r="O852" s="229"/>
      <c r="P852" s="230"/>
      <c r="Q852" s="231"/>
      <c r="R852" s="224" t="s">
        <v>242</v>
      </c>
      <c r="S852" s="232" t="str">
        <f t="shared" ca="1" si="70"/>
        <v/>
      </c>
      <c r="T852" s="232" t="str">
        <f ca="1">IF(B852="","",IF(ISERROR(MATCH($J852,[2]SorP!$B$1:$B$6230,0)),"",INDIRECT("'SorP'!$A$"&amp;MATCH($J852,[2]SorP!$B$1:$B$6230,0))))</f>
        <v/>
      </c>
      <c r="U852" s="184"/>
      <c r="V852" s="94" t="e">
        <f>IF(C852="",NA(),MATCH($B852&amp;$C852,'[2]Smelter Look-up'!$J:$J,0))</f>
        <v>#N/A</v>
      </c>
      <c r="X852" s="58">
        <f t="shared" si="71"/>
        <v>0</v>
      </c>
      <c r="AB852" s="95" t="str">
        <f t="shared" si="72"/>
        <v/>
      </c>
    </row>
    <row r="853" spans="1:28" s="58" customFormat="1" ht="20.25">
      <c r="A853" s="232"/>
      <c r="B853" s="224" t="s">
        <v>242</v>
      </c>
      <c r="C853" s="225" t="s">
        <v>242</v>
      </c>
      <c r="D853" s="226"/>
      <c r="E853" s="224" t="s">
        <v>242</v>
      </c>
      <c r="F853" s="224" t="s">
        <v>242</v>
      </c>
      <c r="G853" s="224" t="s">
        <v>242</v>
      </c>
      <c r="H853" s="227" t="s">
        <v>242</v>
      </c>
      <c r="I853" s="228" t="s">
        <v>242</v>
      </c>
      <c r="J853" s="228" t="s">
        <v>242</v>
      </c>
      <c r="K853" s="229"/>
      <c r="L853" s="229"/>
      <c r="M853" s="229"/>
      <c r="N853" s="229"/>
      <c r="O853" s="229"/>
      <c r="P853" s="230"/>
      <c r="Q853" s="231"/>
      <c r="R853" s="224" t="s">
        <v>242</v>
      </c>
      <c r="S853" s="232" t="str">
        <f t="shared" ca="1" si="70"/>
        <v/>
      </c>
      <c r="T853" s="232" t="str">
        <f ca="1">IF(B853="","",IF(ISERROR(MATCH($J853,[2]SorP!$B$1:$B$6230,0)),"",INDIRECT("'SorP'!$A$"&amp;MATCH($J853,[2]SorP!$B$1:$B$6230,0))))</f>
        <v/>
      </c>
      <c r="U853" s="184"/>
      <c r="V853" s="94" t="e">
        <f>IF(C853="",NA(),MATCH($B853&amp;$C853,'[2]Smelter Look-up'!$J:$J,0))</f>
        <v>#N/A</v>
      </c>
      <c r="X853" s="58">
        <f t="shared" si="71"/>
        <v>0</v>
      </c>
      <c r="AB853" s="95" t="str">
        <f t="shared" si="72"/>
        <v/>
      </c>
    </row>
    <row r="854" spans="1:28" s="58" customFormat="1" ht="20.25">
      <c r="A854" s="232"/>
      <c r="B854" s="224" t="s">
        <v>242</v>
      </c>
      <c r="C854" s="225" t="s">
        <v>242</v>
      </c>
      <c r="D854" s="226"/>
      <c r="E854" s="224" t="s">
        <v>242</v>
      </c>
      <c r="F854" s="224" t="s">
        <v>242</v>
      </c>
      <c r="G854" s="224" t="s">
        <v>242</v>
      </c>
      <c r="H854" s="227" t="s">
        <v>242</v>
      </c>
      <c r="I854" s="228" t="s">
        <v>242</v>
      </c>
      <c r="J854" s="228" t="s">
        <v>242</v>
      </c>
      <c r="K854" s="229"/>
      <c r="L854" s="229"/>
      <c r="M854" s="229"/>
      <c r="N854" s="229"/>
      <c r="O854" s="229"/>
      <c r="P854" s="230"/>
      <c r="Q854" s="231"/>
      <c r="R854" s="224" t="s">
        <v>242</v>
      </c>
      <c r="S854" s="232" t="str">
        <f t="shared" ca="1" si="70"/>
        <v/>
      </c>
      <c r="T854" s="232" t="str">
        <f ca="1">IF(B854="","",IF(ISERROR(MATCH($J854,[2]SorP!$B$1:$B$6230,0)),"",INDIRECT("'SorP'!$A$"&amp;MATCH($J854,[2]SorP!$B$1:$B$6230,0))))</f>
        <v/>
      </c>
      <c r="U854" s="184"/>
      <c r="V854" s="94" t="e">
        <f>IF(C854="",NA(),MATCH($B854&amp;$C854,'[2]Smelter Look-up'!$J:$J,0))</f>
        <v>#N/A</v>
      </c>
      <c r="X854" s="58">
        <f t="shared" si="71"/>
        <v>0</v>
      </c>
      <c r="AB854" s="95" t="str">
        <f t="shared" si="72"/>
        <v/>
      </c>
    </row>
    <row r="855" spans="1:28" s="58" customFormat="1" ht="20.25">
      <c r="A855" s="232"/>
      <c r="B855" s="224" t="s">
        <v>242</v>
      </c>
      <c r="C855" s="225" t="s">
        <v>242</v>
      </c>
      <c r="D855" s="226"/>
      <c r="E855" s="224" t="s">
        <v>242</v>
      </c>
      <c r="F855" s="224" t="s">
        <v>242</v>
      </c>
      <c r="G855" s="224" t="s">
        <v>242</v>
      </c>
      <c r="H855" s="227" t="s">
        <v>242</v>
      </c>
      <c r="I855" s="228" t="s">
        <v>242</v>
      </c>
      <c r="J855" s="228" t="s">
        <v>242</v>
      </c>
      <c r="K855" s="229"/>
      <c r="L855" s="229"/>
      <c r="M855" s="229"/>
      <c r="N855" s="229"/>
      <c r="O855" s="229"/>
      <c r="P855" s="230"/>
      <c r="Q855" s="231"/>
      <c r="R855" s="224" t="s">
        <v>242</v>
      </c>
      <c r="S855" s="232" t="str">
        <f t="shared" ca="1" si="70"/>
        <v/>
      </c>
      <c r="T855" s="232" t="str">
        <f ca="1">IF(B855="","",IF(ISERROR(MATCH($J855,[2]SorP!$B$1:$B$6230,0)),"",INDIRECT("'SorP'!$A$"&amp;MATCH($J855,[2]SorP!$B$1:$B$6230,0))))</f>
        <v/>
      </c>
      <c r="U855" s="184"/>
      <c r="V855" s="94" t="e">
        <f>IF(C855="",NA(),MATCH($B855&amp;$C855,'[2]Smelter Look-up'!$J:$J,0))</f>
        <v>#N/A</v>
      </c>
      <c r="X855" s="58">
        <f t="shared" si="71"/>
        <v>0</v>
      </c>
      <c r="AB855" s="95" t="str">
        <f t="shared" si="72"/>
        <v/>
      </c>
    </row>
    <row r="856" spans="1:28" s="58" customFormat="1" ht="20.25">
      <c r="A856" s="232"/>
      <c r="B856" s="224" t="s">
        <v>242</v>
      </c>
      <c r="C856" s="225" t="s">
        <v>242</v>
      </c>
      <c r="D856" s="226"/>
      <c r="E856" s="224" t="s">
        <v>242</v>
      </c>
      <c r="F856" s="224" t="s">
        <v>242</v>
      </c>
      <c r="G856" s="224" t="s">
        <v>242</v>
      </c>
      <c r="H856" s="227" t="s">
        <v>242</v>
      </c>
      <c r="I856" s="228" t="s">
        <v>242</v>
      </c>
      <c r="J856" s="228" t="s">
        <v>242</v>
      </c>
      <c r="K856" s="229"/>
      <c r="L856" s="229"/>
      <c r="M856" s="229"/>
      <c r="N856" s="229"/>
      <c r="O856" s="229"/>
      <c r="P856" s="230"/>
      <c r="Q856" s="231"/>
      <c r="R856" s="224" t="s">
        <v>242</v>
      </c>
      <c r="S856" s="232" t="str">
        <f t="shared" ca="1" si="70"/>
        <v/>
      </c>
      <c r="T856" s="232" t="str">
        <f ca="1">IF(B856="","",IF(ISERROR(MATCH($J856,[2]SorP!$B$1:$B$6230,0)),"",INDIRECT("'SorP'!$A$"&amp;MATCH($J856,[2]SorP!$B$1:$B$6230,0))))</f>
        <v/>
      </c>
      <c r="U856" s="184"/>
      <c r="V856" s="94" t="e">
        <f>IF(C856="",NA(),MATCH($B856&amp;$C856,'[2]Smelter Look-up'!$J:$J,0))</f>
        <v>#N/A</v>
      </c>
      <c r="X856" s="58">
        <f t="shared" si="71"/>
        <v>0</v>
      </c>
      <c r="AB856" s="95" t="str">
        <f t="shared" si="72"/>
        <v/>
      </c>
    </row>
    <row r="857" spans="1:28" s="58" customFormat="1" ht="20.25">
      <c r="A857" s="232"/>
      <c r="B857" s="224" t="s">
        <v>242</v>
      </c>
      <c r="C857" s="225" t="s">
        <v>242</v>
      </c>
      <c r="D857" s="226"/>
      <c r="E857" s="224" t="s">
        <v>242</v>
      </c>
      <c r="F857" s="224" t="s">
        <v>242</v>
      </c>
      <c r="G857" s="224" t="s">
        <v>242</v>
      </c>
      <c r="H857" s="227" t="s">
        <v>242</v>
      </c>
      <c r="I857" s="228" t="s">
        <v>242</v>
      </c>
      <c r="J857" s="228" t="s">
        <v>242</v>
      </c>
      <c r="K857" s="229"/>
      <c r="L857" s="229"/>
      <c r="M857" s="229"/>
      <c r="N857" s="229"/>
      <c r="O857" s="229"/>
      <c r="P857" s="230"/>
      <c r="Q857" s="231"/>
      <c r="R857" s="224" t="s">
        <v>242</v>
      </c>
      <c r="S857" s="232" t="str">
        <f t="shared" ca="1" si="70"/>
        <v/>
      </c>
      <c r="T857" s="232" t="str">
        <f ca="1">IF(B857="","",IF(ISERROR(MATCH($J857,[2]SorP!$B$1:$B$6230,0)),"",INDIRECT("'SorP'!$A$"&amp;MATCH($J857,[2]SorP!$B$1:$B$6230,0))))</f>
        <v/>
      </c>
      <c r="U857" s="184"/>
      <c r="V857" s="94" t="e">
        <f>IF(C857="",NA(),MATCH($B857&amp;$C857,'[2]Smelter Look-up'!$J:$J,0))</f>
        <v>#N/A</v>
      </c>
      <c r="X857" s="58">
        <f t="shared" si="71"/>
        <v>0</v>
      </c>
      <c r="AB857" s="95" t="str">
        <f t="shared" si="72"/>
        <v/>
      </c>
    </row>
    <row r="858" spans="1:28" s="58" customFormat="1" ht="20.25">
      <c r="A858" s="232"/>
      <c r="B858" s="224" t="s">
        <v>242</v>
      </c>
      <c r="C858" s="225" t="s">
        <v>242</v>
      </c>
      <c r="D858" s="226"/>
      <c r="E858" s="224" t="s">
        <v>242</v>
      </c>
      <c r="F858" s="224" t="s">
        <v>242</v>
      </c>
      <c r="G858" s="224" t="s">
        <v>242</v>
      </c>
      <c r="H858" s="227" t="s">
        <v>242</v>
      </c>
      <c r="I858" s="228" t="s">
        <v>242</v>
      </c>
      <c r="J858" s="228" t="s">
        <v>242</v>
      </c>
      <c r="K858" s="229"/>
      <c r="L858" s="229"/>
      <c r="M858" s="229"/>
      <c r="N858" s="229"/>
      <c r="O858" s="229"/>
      <c r="P858" s="230"/>
      <c r="Q858" s="231"/>
      <c r="R858" s="224" t="s">
        <v>242</v>
      </c>
      <c r="S858" s="232" t="str">
        <f t="shared" ca="1" si="70"/>
        <v/>
      </c>
      <c r="T858" s="232" t="str">
        <f ca="1">IF(B858="","",IF(ISERROR(MATCH($J858,[2]SorP!$B$1:$B$6230,0)),"",INDIRECT("'SorP'!$A$"&amp;MATCH($J858,[2]SorP!$B$1:$B$6230,0))))</f>
        <v/>
      </c>
      <c r="U858" s="184"/>
      <c r="V858" s="94" t="e">
        <f>IF(C858="",NA(),MATCH($B858&amp;$C858,'[2]Smelter Look-up'!$J:$J,0))</f>
        <v>#N/A</v>
      </c>
      <c r="X858" s="58">
        <f t="shared" si="71"/>
        <v>0</v>
      </c>
      <c r="AB858" s="95" t="str">
        <f t="shared" si="72"/>
        <v/>
      </c>
    </row>
    <row r="859" spans="1:28" s="58" customFormat="1" ht="20.25">
      <c r="A859" s="232"/>
      <c r="B859" s="224" t="s">
        <v>242</v>
      </c>
      <c r="C859" s="225" t="s">
        <v>242</v>
      </c>
      <c r="D859" s="226"/>
      <c r="E859" s="224" t="s">
        <v>242</v>
      </c>
      <c r="F859" s="224" t="s">
        <v>242</v>
      </c>
      <c r="G859" s="224" t="s">
        <v>242</v>
      </c>
      <c r="H859" s="227" t="s">
        <v>242</v>
      </c>
      <c r="I859" s="228" t="s">
        <v>242</v>
      </c>
      <c r="J859" s="228" t="s">
        <v>242</v>
      </c>
      <c r="K859" s="229"/>
      <c r="L859" s="229"/>
      <c r="M859" s="229"/>
      <c r="N859" s="229"/>
      <c r="O859" s="229"/>
      <c r="P859" s="230"/>
      <c r="Q859" s="231"/>
      <c r="R859" s="224" t="s">
        <v>242</v>
      </c>
      <c r="S859" s="232" t="str">
        <f t="shared" ca="1" si="70"/>
        <v/>
      </c>
      <c r="T859" s="232" t="str">
        <f ca="1">IF(B859="","",IF(ISERROR(MATCH($J859,[2]SorP!$B$1:$B$6230,0)),"",INDIRECT("'SorP'!$A$"&amp;MATCH($J859,[2]SorP!$B$1:$B$6230,0))))</f>
        <v/>
      </c>
      <c r="U859" s="184"/>
      <c r="V859" s="94" t="e">
        <f>IF(C859="",NA(),MATCH($B859&amp;$C859,'[2]Smelter Look-up'!$J:$J,0))</f>
        <v>#N/A</v>
      </c>
      <c r="X859" s="58">
        <f t="shared" si="71"/>
        <v>0</v>
      </c>
      <c r="AB859" s="95" t="str">
        <f t="shared" si="72"/>
        <v/>
      </c>
    </row>
    <row r="860" spans="1:28" s="58" customFormat="1" ht="20.25">
      <c r="A860" s="232"/>
      <c r="B860" s="224" t="s">
        <v>242</v>
      </c>
      <c r="C860" s="225" t="s">
        <v>242</v>
      </c>
      <c r="D860" s="226"/>
      <c r="E860" s="224" t="s">
        <v>242</v>
      </c>
      <c r="F860" s="224" t="s">
        <v>242</v>
      </c>
      <c r="G860" s="224" t="s">
        <v>242</v>
      </c>
      <c r="H860" s="227" t="s">
        <v>242</v>
      </c>
      <c r="I860" s="228" t="s">
        <v>242</v>
      </c>
      <c r="J860" s="228" t="s">
        <v>242</v>
      </c>
      <c r="K860" s="229"/>
      <c r="L860" s="229"/>
      <c r="M860" s="229"/>
      <c r="N860" s="229"/>
      <c r="O860" s="229"/>
      <c r="P860" s="230"/>
      <c r="Q860" s="231"/>
      <c r="R860" s="224" t="s">
        <v>242</v>
      </c>
      <c r="S860" s="232" t="str">
        <f t="shared" ref="S860:S890" ca="1" si="73">IF(B860="","",IF(ISERROR(MATCH($E860,CL,0)),"Unknown",INDIRECT("'C'!$A$"&amp;MATCH($E860,CL,0)+1)))</f>
        <v/>
      </c>
      <c r="T860" s="232" t="str">
        <f ca="1">IF(B860="","",IF(ISERROR(MATCH($J860,[2]SorP!$B$1:$B$6230,0)),"",INDIRECT("'SorP'!$A$"&amp;MATCH($J860,[2]SorP!$B$1:$B$6230,0))))</f>
        <v/>
      </c>
      <c r="U860" s="184"/>
      <c r="V860" s="94" t="e">
        <f>IF(C860="",NA(),MATCH($B860&amp;$C860,'[2]Smelter Look-up'!$J:$J,0))</f>
        <v>#N/A</v>
      </c>
      <c r="X860" s="58">
        <f t="shared" si="71"/>
        <v>0</v>
      </c>
      <c r="AB860" s="95" t="str">
        <f t="shared" si="72"/>
        <v/>
      </c>
    </row>
    <row r="861" spans="1:28" s="58" customFormat="1" ht="20.25">
      <c r="A861" s="232"/>
      <c r="B861" s="224" t="s">
        <v>242</v>
      </c>
      <c r="C861" s="225" t="s">
        <v>242</v>
      </c>
      <c r="D861" s="226"/>
      <c r="E861" s="224" t="s">
        <v>242</v>
      </c>
      <c r="F861" s="224" t="s">
        <v>242</v>
      </c>
      <c r="G861" s="224" t="s">
        <v>242</v>
      </c>
      <c r="H861" s="227" t="s">
        <v>242</v>
      </c>
      <c r="I861" s="228" t="s">
        <v>242</v>
      </c>
      <c r="J861" s="228" t="s">
        <v>242</v>
      </c>
      <c r="K861" s="229"/>
      <c r="L861" s="229"/>
      <c r="M861" s="229"/>
      <c r="N861" s="229"/>
      <c r="O861" s="229"/>
      <c r="P861" s="230"/>
      <c r="Q861" s="231"/>
      <c r="R861" s="224" t="s">
        <v>242</v>
      </c>
      <c r="S861" s="232" t="str">
        <f t="shared" ca="1" si="73"/>
        <v/>
      </c>
      <c r="T861" s="232" t="str">
        <f ca="1">IF(B861="","",IF(ISERROR(MATCH($J861,[2]SorP!$B$1:$B$6230,0)),"",INDIRECT("'SorP'!$A$"&amp;MATCH($J861,[2]SorP!$B$1:$B$6230,0))))</f>
        <v/>
      </c>
      <c r="U861" s="184"/>
      <c r="V861" s="94" t="e">
        <f>IF(C861="",NA(),MATCH($B861&amp;$C861,'[2]Smelter Look-up'!$J:$J,0))</f>
        <v>#N/A</v>
      </c>
      <c r="X861" s="58">
        <f t="shared" si="71"/>
        <v>0</v>
      </c>
      <c r="AB861" s="95" t="str">
        <f t="shared" si="72"/>
        <v/>
      </c>
    </row>
    <row r="862" spans="1:28" s="58" customFormat="1" ht="20.25">
      <c r="A862" s="232"/>
      <c r="B862" s="224" t="s">
        <v>242</v>
      </c>
      <c r="C862" s="225" t="s">
        <v>242</v>
      </c>
      <c r="D862" s="226"/>
      <c r="E862" s="224" t="s">
        <v>242</v>
      </c>
      <c r="F862" s="224" t="s">
        <v>242</v>
      </c>
      <c r="G862" s="224" t="s">
        <v>242</v>
      </c>
      <c r="H862" s="227" t="s">
        <v>242</v>
      </c>
      <c r="I862" s="228" t="s">
        <v>242</v>
      </c>
      <c r="J862" s="228" t="s">
        <v>242</v>
      </c>
      <c r="K862" s="229"/>
      <c r="L862" s="229"/>
      <c r="M862" s="229"/>
      <c r="N862" s="229"/>
      <c r="O862" s="229"/>
      <c r="P862" s="230"/>
      <c r="Q862" s="231"/>
      <c r="R862" s="224" t="s">
        <v>242</v>
      </c>
      <c r="S862" s="232" t="str">
        <f t="shared" ca="1" si="73"/>
        <v/>
      </c>
      <c r="T862" s="232" t="str">
        <f ca="1">IF(B862="","",IF(ISERROR(MATCH($J862,[2]SorP!$B$1:$B$6230,0)),"",INDIRECT("'SorP'!$A$"&amp;MATCH($J862,[2]SorP!$B$1:$B$6230,0))))</f>
        <v/>
      </c>
      <c r="U862" s="184"/>
      <c r="V862" s="94" t="e">
        <f>IF(C862="",NA(),MATCH($B862&amp;$C862,'[2]Smelter Look-up'!$J:$J,0))</f>
        <v>#N/A</v>
      </c>
      <c r="X862" s="58">
        <f t="shared" si="71"/>
        <v>0</v>
      </c>
      <c r="AB862" s="95" t="str">
        <f t="shared" si="72"/>
        <v/>
      </c>
    </row>
    <row r="863" spans="1:28" s="58" customFormat="1" ht="20.25">
      <c r="A863" s="232"/>
      <c r="B863" s="224" t="s">
        <v>242</v>
      </c>
      <c r="C863" s="225" t="s">
        <v>242</v>
      </c>
      <c r="D863" s="226"/>
      <c r="E863" s="224" t="s">
        <v>242</v>
      </c>
      <c r="F863" s="224" t="s">
        <v>242</v>
      </c>
      <c r="G863" s="224" t="s">
        <v>242</v>
      </c>
      <c r="H863" s="227" t="s">
        <v>242</v>
      </c>
      <c r="I863" s="228" t="s">
        <v>242</v>
      </c>
      <c r="J863" s="228" t="s">
        <v>242</v>
      </c>
      <c r="K863" s="229"/>
      <c r="L863" s="229"/>
      <c r="M863" s="229"/>
      <c r="N863" s="229"/>
      <c r="O863" s="229"/>
      <c r="P863" s="230"/>
      <c r="Q863" s="231"/>
      <c r="R863" s="224" t="s">
        <v>242</v>
      </c>
      <c r="S863" s="232" t="str">
        <f t="shared" ca="1" si="73"/>
        <v/>
      </c>
      <c r="T863" s="232" t="str">
        <f ca="1">IF(B863="","",IF(ISERROR(MATCH($J863,[2]SorP!$B$1:$B$6230,0)),"",INDIRECT("'SorP'!$A$"&amp;MATCH($J863,[2]SorP!$B$1:$B$6230,0))))</f>
        <v/>
      </c>
      <c r="U863" s="184"/>
      <c r="V863" s="94" t="e">
        <f>IF(C863="",NA(),MATCH($B863&amp;$C863,'[2]Smelter Look-up'!$J:$J,0))</f>
        <v>#N/A</v>
      </c>
      <c r="X863" s="58">
        <f t="shared" si="71"/>
        <v>0</v>
      </c>
      <c r="AB863" s="95" t="str">
        <f t="shared" si="72"/>
        <v/>
      </c>
    </row>
    <row r="864" spans="1:28" s="58" customFormat="1" ht="20.25">
      <c r="A864" s="232"/>
      <c r="B864" s="224" t="s">
        <v>242</v>
      </c>
      <c r="C864" s="225" t="s">
        <v>242</v>
      </c>
      <c r="D864" s="226"/>
      <c r="E864" s="224" t="s">
        <v>242</v>
      </c>
      <c r="F864" s="224" t="s">
        <v>242</v>
      </c>
      <c r="G864" s="224" t="s">
        <v>242</v>
      </c>
      <c r="H864" s="227" t="s">
        <v>242</v>
      </c>
      <c r="I864" s="228" t="s">
        <v>242</v>
      </c>
      <c r="J864" s="228" t="s">
        <v>242</v>
      </c>
      <c r="K864" s="229"/>
      <c r="L864" s="229"/>
      <c r="M864" s="229"/>
      <c r="N864" s="229"/>
      <c r="O864" s="229"/>
      <c r="P864" s="230"/>
      <c r="Q864" s="231"/>
      <c r="R864" s="224" t="s">
        <v>242</v>
      </c>
      <c r="S864" s="232" t="str">
        <f t="shared" ca="1" si="73"/>
        <v/>
      </c>
      <c r="T864" s="232" t="str">
        <f ca="1">IF(B864="","",IF(ISERROR(MATCH($J864,[2]SorP!$B$1:$B$6230,0)),"",INDIRECT("'SorP'!$A$"&amp;MATCH($J864,[2]SorP!$B$1:$B$6230,0))))</f>
        <v/>
      </c>
      <c r="U864" s="184"/>
      <c r="V864" s="94" t="e">
        <f>IF(C864="",NA(),MATCH($B864&amp;$C864,'[2]Smelter Look-up'!$J:$J,0))</f>
        <v>#N/A</v>
      </c>
      <c r="X864" s="58">
        <f t="shared" si="71"/>
        <v>0</v>
      </c>
      <c r="AB864" s="95" t="str">
        <f t="shared" si="72"/>
        <v/>
      </c>
    </row>
    <row r="865" spans="1:28" s="58" customFormat="1" ht="20.25">
      <c r="A865" s="232"/>
      <c r="B865" s="224" t="s">
        <v>242</v>
      </c>
      <c r="C865" s="225" t="s">
        <v>242</v>
      </c>
      <c r="D865" s="226"/>
      <c r="E865" s="224" t="s">
        <v>242</v>
      </c>
      <c r="F865" s="224" t="s">
        <v>242</v>
      </c>
      <c r="G865" s="224" t="s">
        <v>242</v>
      </c>
      <c r="H865" s="227" t="s">
        <v>242</v>
      </c>
      <c r="I865" s="228" t="s">
        <v>242</v>
      </c>
      <c r="J865" s="228" t="s">
        <v>242</v>
      </c>
      <c r="K865" s="229"/>
      <c r="L865" s="229"/>
      <c r="M865" s="229"/>
      <c r="N865" s="229"/>
      <c r="O865" s="229"/>
      <c r="P865" s="230"/>
      <c r="Q865" s="231"/>
      <c r="R865" s="224" t="s">
        <v>242</v>
      </c>
      <c r="S865" s="232" t="str">
        <f t="shared" ca="1" si="73"/>
        <v/>
      </c>
      <c r="T865" s="232" t="str">
        <f ca="1">IF(B865="","",IF(ISERROR(MATCH($J865,[2]SorP!$B$1:$B$6230,0)),"",INDIRECT("'SorP'!$A$"&amp;MATCH($J865,[2]SorP!$B$1:$B$6230,0))))</f>
        <v/>
      </c>
      <c r="U865" s="184"/>
      <c r="V865" s="94" t="e">
        <f>IF(C865="",NA(),MATCH($B865&amp;$C865,'[2]Smelter Look-up'!$J:$J,0))</f>
        <v>#N/A</v>
      </c>
      <c r="X865" s="58">
        <f t="shared" si="71"/>
        <v>0</v>
      </c>
      <c r="AB865" s="95" t="str">
        <f t="shared" si="72"/>
        <v/>
      </c>
    </row>
    <row r="866" spans="1:28" s="58" customFormat="1" ht="20.25">
      <c r="A866" s="232"/>
      <c r="B866" s="224" t="s">
        <v>242</v>
      </c>
      <c r="C866" s="225" t="s">
        <v>242</v>
      </c>
      <c r="D866" s="226"/>
      <c r="E866" s="224" t="s">
        <v>242</v>
      </c>
      <c r="F866" s="224" t="s">
        <v>242</v>
      </c>
      <c r="G866" s="224" t="s">
        <v>242</v>
      </c>
      <c r="H866" s="227" t="s">
        <v>242</v>
      </c>
      <c r="I866" s="228" t="s">
        <v>242</v>
      </c>
      <c r="J866" s="228" t="s">
        <v>242</v>
      </c>
      <c r="K866" s="229"/>
      <c r="L866" s="229"/>
      <c r="M866" s="229"/>
      <c r="N866" s="229"/>
      <c r="O866" s="229"/>
      <c r="P866" s="230"/>
      <c r="Q866" s="231"/>
      <c r="R866" s="224" t="s">
        <v>242</v>
      </c>
      <c r="S866" s="232" t="str">
        <f t="shared" ca="1" si="73"/>
        <v/>
      </c>
      <c r="T866" s="232" t="str">
        <f ca="1">IF(B866="","",IF(ISERROR(MATCH($J866,[2]SorP!$B$1:$B$6230,0)),"",INDIRECT("'SorP'!$A$"&amp;MATCH($J866,[2]SorP!$B$1:$B$6230,0))))</f>
        <v/>
      </c>
      <c r="U866" s="184"/>
      <c r="V866" s="94" t="e">
        <f>IF(C866="",NA(),MATCH($B866&amp;$C866,'[2]Smelter Look-up'!$J:$J,0))</f>
        <v>#N/A</v>
      </c>
      <c r="X866" s="58">
        <f t="shared" si="71"/>
        <v>0</v>
      </c>
      <c r="AB866" s="95" t="str">
        <f t="shared" si="72"/>
        <v/>
      </c>
    </row>
    <row r="867" spans="1:28" s="58" customFormat="1" ht="20.25">
      <c r="A867" s="232"/>
      <c r="B867" s="224" t="s">
        <v>242</v>
      </c>
      <c r="C867" s="225" t="s">
        <v>242</v>
      </c>
      <c r="D867" s="226"/>
      <c r="E867" s="224" t="s">
        <v>242</v>
      </c>
      <c r="F867" s="224" t="s">
        <v>242</v>
      </c>
      <c r="G867" s="224" t="s">
        <v>242</v>
      </c>
      <c r="H867" s="227" t="s">
        <v>242</v>
      </c>
      <c r="I867" s="228" t="s">
        <v>242</v>
      </c>
      <c r="J867" s="228" t="s">
        <v>242</v>
      </c>
      <c r="K867" s="229"/>
      <c r="L867" s="229"/>
      <c r="M867" s="229"/>
      <c r="N867" s="229"/>
      <c r="O867" s="229"/>
      <c r="P867" s="230"/>
      <c r="Q867" s="231"/>
      <c r="R867" s="224" t="s">
        <v>242</v>
      </c>
      <c r="S867" s="232" t="str">
        <f t="shared" ca="1" si="73"/>
        <v/>
      </c>
      <c r="T867" s="232" t="str">
        <f ca="1">IF(B867="","",IF(ISERROR(MATCH($J867,[2]SorP!$B$1:$B$6230,0)),"",INDIRECT("'SorP'!$A$"&amp;MATCH($J867,[2]SorP!$B$1:$B$6230,0))))</f>
        <v/>
      </c>
      <c r="U867" s="184"/>
      <c r="V867" s="94" t="e">
        <f>IF(C867="",NA(),MATCH($B867&amp;$C867,'[2]Smelter Look-up'!$J:$J,0))</f>
        <v>#N/A</v>
      </c>
      <c r="X867" s="58">
        <f t="shared" si="71"/>
        <v>0</v>
      </c>
      <c r="AB867" s="95" t="str">
        <f t="shared" si="72"/>
        <v/>
      </c>
    </row>
    <row r="868" spans="1:28" s="58" customFormat="1" ht="20.25">
      <c r="A868" s="232"/>
      <c r="B868" s="224" t="s">
        <v>242</v>
      </c>
      <c r="C868" s="225" t="s">
        <v>242</v>
      </c>
      <c r="D868" s="226"/>
      <c r="E868" s="224" t="s">
        <v>242</v>
      </c>
      <c r="F868" s="224" t="s">
        <v>242</v>
      </c>
      <c r="G868" s="224" t="s">
        <v>242</v>
      </c>
      <c r="H868" s="227" t="s">
        <v>242</v>
      </c>
      <c r="I868" s="228" t="s">
        <v>242</v>
      </c>
      <c r="J868" s="228" t="s">
        <v>242</v>
      </c>
      <c r="K868" s="229"/>
      <c r="L868" s="229"/>
      <c r="M868" s="229"/>
      <c r="N868" s="229"/>
      <c r="O868" s="229"/>
      <c r="P868" s="230"/>
      <c r="Q868" s="231"/>
      <c r="R868" s="224" t="s">
        <v>242</v>
      </c>
      <c r="S868" s="232" t="str">
        <f t="shared" ca="1" si="73"/>
        <v/>
      </c>
      <c r="T868" s="232" t="str">
        <f ca="1">IF(B868="","",IF(ISERROR(MATCH($J868,[2]SorP!$B$1:$B$6230,0)),"",INDIRECT("'SorP'!$A$"&amp;MATCH($J868,[2]SorP!$B$1:$B$6230,0))))</f>
        <v/>
      </c>
      <c r="U868" s="184"/>
      <c r="V868" s="94" t="e">
        <f>IF(C868="",NA(),MATCH($B868&amp;$C868,'[2]Smelter Look-up'!$J:$J,0))</f>
        <v>#N/A</v>
      </c>
      <c r="X868" s="58">
        <f t="shared" si="71"/>
        <v>0</v>
      </c>
      <c r="AB868" s="95" t="str">
        <f t="shared" si="72"/>
        <v/>
      </c>
    </row>
    <row r="869" spans="1:28" s="58" customFormat="1" ht="20.25">
      <c r="A869" s="232"/>
      <c r="B869" s="224" t="s">
        <v>242</v>
      </c>
      <c r="C869" s="225" t="s">
        <v>242</v>
      </c>
      <c r="D869" s="226"/>
      <c r="E869" s="224" t="s">
        <v>242</v>
      </c>
      <c r="F869" s="224" t="s">
        <v>242</v>
      </c>
      <c r="G869" s="224" t="s">
        <v>242</v>
      </c>
      <c r="H869" s="227" t="s">
        <v>242</v>
      </c>
      <c r="I869" s="228" t="s">
        <v>242</v>
      </c>
      <c r="J869" s="228" t="s">
        <v>242</v>
      </c>
      <c r="K869" s="229"/>
      <c r="L869" s="229"/>
      <c r="M869" s="229"/>
      <c r="N869" s="229"/>
      <c r="O869" s="229"/>
      <c r="P869" s="230"/>
      <c r="Q869" s="231"/>
      <c r="R869" s="224" t="s">
        <v>242</v>
      </c>
      <c r="S869" s="232" t="str">
        <f t="shared" ca="1" si="73"/>
        <v/>
      </c>
      <c r="T869" s="232" t="str">
        <f ca="1">IF(B869="","",IF(ISERROR(MATCH($J869,[2]SorP!$B$1:$B$6230,0)),"",INDIRECT("'SorP'!$A$"&amp;MATCH($J869,[2]SorP!$B$1:$B$6230,0))))</f>
        <v/>
      </c>
      <c r="U869" s="184"/>
      <c r="V869" s="94" t="e">
        <f>IF(C869="",NA(),MATCH($B869&amp;$C869,'[2]Smelter Look-up'!$J:$J,0))</f>
        <v>#N/A</v>
      </c>
      <c r="X869" s="58">
        <f t="shared" si="71"/>
        <v>0</v>
      </c>
      <c r="AB869" s="95" t="str">
        <f t="shared" si="72"/>
        <v/>
      </c>
    </row>
    <row r="870" spans="1:28" s="58" customFormat="1" ht="20.25">
      <c r="A870" s="232"/>
      <c r="B870" s="224" t="s">
        <v>242</v>
      </c>
      <c r="C870" s="225" t="s">
        <v>242</v>
      </c>
      <c r="D870" s="226"/>
      <c r="E870" s="224" t="s">
        <v>242</v>
      </c>
      <c r="F870" s="224" t="s">
        <v>242</v>
      </c>
      <c r="G870" s="224" t="s">
        <v>242</v>
      </c>
      <c r="H870" s="227" t="s">
        <v>242</v>
      </c>
      <c r="I870" s="228" t="s">
        <v>242</v>
      </c>
      <c r="J870" s="228" t="s">
        <v>242</v>
      </c>
      <c r="K870" s="229"/>
      <c r="L870" s="229"/>
      <c r="M870" s="229"/>
      <c r="N870" s="229"/>
      <c r="O870" s="229"/>
      <c r="P870" s="230"/>
      <c r="Q870" s="231"/>
      <c r="R870" s="224" t="s">
        <v>242</v>
      </c>
      <c r="S870" s="232" t="str">
        <f t="shared" ca="1" si="73"/>
        <v/>
      </c>
      <c r="T870" s="232" t="str">
        <f ca="1">IF(B870="","",IF(ISERROR(MATCH($J870,[2]SorP!$B$1:$B$6230,0)),"",INDIRECT("'SorP'!$A$"&amp;MATCH($J870,[2]SorP!$B$1:$B$6230,0))))</f>
        <v/>
      </c>
      <c r="U870" s="184"/>
      <c r="V870" s="94" t="e">
        <f>IF(C870="",NA(),MATCH($B870&amp;$C870,'[2]Smelter Look-up'!$J:$J,0))</f>
        <v>#N/A</v>
      </c>
      <c r="X870" s="58">
        <f t="shared" si="71"/>
        <v>0</v>
      </c>
      <c r="AB870" s="95" t="str">
        <f t="shared" si="72"/>
        <v/>
      </c>
    </row>
    <row r="871" spans="1:28" s="58" customFormat="1" ht="20.25">
      <c r="A871" s="232"/>
      <c r="B871" s="224" t="s">
        <v>242</v>
      </c>
      <c r="C871" s="225" t="s">
        <v>242</v>
      </c>
      <c r="D871" s="226"/>
      <c r="E871" s="224" t="s">
        <v>242</v>
      </c>
      <c r="F871" s="224" t="s">
        <v>242</v>
      </c>
      <c r="G871" s="224" t="s">
        <v>242</v>
      </c>
      <c r="H871" s="227" t="s">
        <v>242</v>
      </c>
      <c r="I871" s="228" t="s">
        <v>242</v>
      </c>
      <c r="J871" s="228" t="s">
        <v>242</v>
      </c>
      <c r="K871" s="229"/>
      <c r="L871" s="229"/>
      <c r="M871" s="229"/>
      <c r="N871" s="229"/>
      <c r="O871" s="229"/>
      <c r="P871" s="230"/>
      <c r="Q871" s="231"/>
      <c r="R871" s="224" t="s">
        <v>242</v>
      </c>
      <c r="S871" s="232" t="str">
        <f t="shared" ca="1" si="73"/>
        <v/>
      </c>
      <c r="T871" s="232" t="str">
        <f ca="1">IF(B871="","",IF(ISERROR(MATCH($J871,[2]SorP!$B$1:$B$6230,0)),"",INDIRECT("'SorP'!$A$"&amp;MATCH($J871,[2]SorP!$B$1:$B$6230,0))))</f>
        <v/>
      </c>
      <c r="U871" s="184"/>
      <c r="V871" s="94" t="e">
        <f>IF(C871="",NA(),MATCH($B871&amp;$C871,'[2]Smelter Look-up'!$J:$J,0))</f>
        <v>#N/A</v>
      </c>
      <c r="X871" s="58">
        <f t="shared" si="71"/>
        <v>0</v>
      </c>
      <c r="AB871" s="95" t="str">
        <f t="shared" si="72"/>
        <v/>
      </c>
    </row>
    <row r="872" spans="1:28" s="58" customFormat="1" ht="20.25">
      <c r="A872" s="232"/>
      <c r="B872" s="224" t="s">
        <v>242</v>
      </c>
      <c r="C872" s="225" t="s">
        <v>242</v>
      </c>
      <c r="D872" s="226"/>
      <c r="E872" s="224" t="s">
        <v>242</v>
      </c>
      <c r="F872" s="224" t="s">
        <v>242</v>
      </c>
      <c r="G872" s="224" t="s">
        <v>242</v>
      </c>
      <c r="H872" s="227" t="s">
        <v>242</v>
      </c>
      <c r="I872" s="228" t="s">
        <v>242</v>
      </c>
      <c r="J872" s="228" t="s">
        <v>242</v>
      </c>
      <c r="K872" s="229"/>
      <c r="L872" s="229"/>
      <c r="M872" s="229"/>
      <c r="N872" s="229"/>
      <c r="O872" s="229"/>
      <c r="P872" s="230"/>
      <c r="Q872" s="231"/>
      <c r="R872" s="224" t="s">
        <v>242</v>
      </c>
      <c r="S872" s="232" t="str">
        <f t="shared" ca="1" si="73"/>
        <v/>
      </c>
      <c r="T872" s="232" t="str">
        <f ca="1">IF(B872="","",IF(ISERROR(MATCH($J872,[2]SorP!$B$1:$B$6230,0)),"",INDIRECT("'SorP'!$A$"&amp;MATCH($J872,[2]SorP!$B$1:$B$6230,0))))</f>
        <v/>
      </c>
      <c r="U872" s="184"/>
      <c r="V872" s="94" t="e">
        <f>IF(C872="",NA(),MATCH($B872&amp;$C872,'[2]Smelter Look-up'!$J:$J,0))</f>
        <v>#N/A</v>
      </c>
      <c r="X872" s="58">
        <f t="shared" si="71"/>
        <v>0</v>
      </c>
      <c r="AB872" s="95" t="str">
        <f t="shared" si="72"/>
        <v/>
      </c>
    </row>
    <row r="873" spans="1:28" s="58" customFormat="1" ht="20.25">
      <c r="A873" s="232"/>
      <c r="B873" s="224" t="s">
        <v>242</v>
      </c>
      <c r="C873" s="225" t="s">
        <v>242</v>
      </c>
      <c r="D873" s="226"/>
      <c r="E873" s="224" t="s">
        <v>242</v>
      </c>
      <c r="F873" s="224" t="s">
        <v>242</v>
      </c>
      <c r="G873" s="224" t="s">
        <v>242</v>
      </c>
      <c r="H873" s="227" t="s">
        <v>242</v>
      </c>
      <c r="I873" s="228" t="s">
        <v>242</v>
      </c>
      <c r="J873" s="228" t="s">
        <v>242</v>
      </c>
      <c r="K873" s="229"/>
      <c r="L873" s="229"/>
      <c r="M873" s="229"/>
      <c r="N873" s="229"/>
      <c r="O873" s="229"/>
      <c r="P873" s="230"/>
      <c r="Q873" s="231"/>
      <c r="R873" s="224" t="s">
        <v>242</v>
      </c>
      <c r="S873" s="232" t="str">
        <f t="shared" ca="1" si="73"/>
        <v/>
      </c>
      <c r="T873" s="232" t="str">
        <f ca="1">IF(B873="","",IF(ISERROR(MATCH($J873,[2]SorP!$B$1:$B$6230,0)),"",INDIRECT("'SorP'!$A$"&amp;MATCH($J873,[2]SorP!$B$1:$B$6230,0))))</f>
        <v/>
      </c>
      <c r="U873" s="184"/>
      <c r="V873" s="94" t="e">
        <f>IF(C873="",NA(),MATCH($B873&amp;$C873,'[2]Smelter Look-up'!$J:$J,0))</f>
        <v>#N/A</v>
      </c>
      <c r="X873" s="58">
        <f t="shared" si="71"/>
        <v>0</v>
      </c>
      <c r="AB873" s="95" t="str">
        <f t="shared" si="72"/>
        <v/>
      </c>
    </row>
    <row r="874" spans="1:28" s="58" customFormat="1" ht="20.25">
      <c r="A874" s="232"/>
      <c r="B874" s="224" t="s">
        <v>242</v>
      </c>
      <c r="C874" s="225" t="s">
        <v>242</v>
      </c>
      <c r="D874" s="226"/>
      <c r="E874" s="224" t="s">
        <v>242</v>
      </c>
      <c r="F874" s="224" t="s">
        <v>242</v>
      </c>
      <c r="G874" s="224" t="s">
        <v>242</v>
      </c>
      <c r="H874" s="227" t="s">
        <v>242</v>
      </c>
      <c r="I874" s="228" t="s">
        <v>242</v>
      </c>
      <c r="J874" s="228" t="s">
        <v>242</v>
      </c>
      <c r="K874" s="229"/>
      <c r="L874" s="229"/>
      <c r="M874" s="229"/>
      <c r="N874" s="229"/>
      <c r="O874" s="229"/>
      <c r="P874" s="230"/>
      <c r="Q874" s="231"/>
      <c r="R874" s="224" t="s">
        <v>242</v>
      </c>
      <c r="S874" s="232" t="str">
        <f t="shared" ca="1" si="73"/>
        <v/>
      </c>
      <c r="T874" s="232" t="str">
        <f ca="1">IF(B874="","",IF(ISERROR(MATCH($J874,[2]SorP!$B$1:$B$6230,0)),"",INDIRECT("'SorP'!$A$"&amp;MATCH($J874,[2]SorP!$B$1:$B$6230,0))))</f>
        <v/>
      </c>
      <c r="U874" s="184"/>
      <c r="V874" s="94" t="e">
        <f>IF(C874="",NA(),MATCH($B874&amp;$C874,'[2]Smelter Look-up'!$J:$J,0))</f>
        <v>#N/A</v>
      </c>
      <c r="X874" s="58">
        <f t="shared" si="71"/>
        <v>0</v>
      </c>
      <c r="AB874" s="95" t="str">
        <f t="shared" si="72"/>
        <v/>
      </c>
    </row>
    <row r="875" spans="1:28" s="58" customFormat="1" ht="20.25">
      <c r="A875" s="232"/>
      <c r="B875" s="224" t="s">
        <v>242</v>
      </c>
      <c r="C875" s="225" t="s">
        <v>242</v>
      </c>
      <c r="D875" s="226"/>
      <c r="E875" s="224" t="s">
        <v>242</v>
      </c>
      <c r="F875" s="224" t="s">
        <v>242</v>
      </c>
      <c r="G875" s="224" t="s">
        <v>242</v>
      </c>
      <c r="H875" s="227" t="s">
        <v>242</v>
      </c>
      <c r="I875" s="228" t="s">
        <v>242</v>
      </c>
      <c r="J875" s="228" t="s">
        <v>242</v>
      </c>
      <c r="K875" s="229"/>
      <c r="L875" s="229"/>
      <c r="M875" s="229"/>
      <c r="N875" s="229"/>
      <c r="O875" s="229"/>
      <c r="P875" s="230"/>
      <c r="Q875" s="231"/>
      <c r="R875" s="224" t="s">
        <v>242</v>
      </c>
      <c r="S875" s="232" t="str">
        <f t="shared" ca="1" si="73"/>
        <v/>
      </c>
      <c r="T875" s="232" t="str">
        <f ca="1">IF(B875="","",IF(ISERROR(MATCH($J875,[2]SorP!$B$1:$B$6230,0)),"",INDIRECT("'SorP'!$A$"&amp;MATCH($J875,[2]SorP!$B$1:$B$6230,0))))</f>
        <v/>
      </c>
      <c r="U875" s="184"/>
      <c r="V875" s="94" t="e">
        <f>IF(C875="",NA(),MATCH($B875&amp;$C875,'[2]Smelter Look-up'!$J:$J,0))</f>
        <v>#N/A</v>
      </c>
      <c r="X875" s="58">
        <f t="shared" si="71"/>
        <v>0</v>
      </c>
      <c r="AB875" s="95" t="str">
        <f t="shared" si="72"/>
        <v/>
      </c>
    </row>
    <row r="876" spans="1:28" s="58" customFormat="1" ht="20.25">
      <c r="A876" s="232"/>
      <c r="B876" s="224" t="s">
        <v>242</v>
      </c>
      <c r="C876" s="225" t="s">
        <v>242</v>
      </c>
      <c r="D876" s="226"/>
      <c r="E876" s="224" t="s">
        <v>242</v>
      </c>
      <c r="F876" s="224" t="s">
        <v>242</v>
      </c>
      <c r="G876" s="224" t="s">
        <v>242</v>
      </c>
      <c r="H876" s="227" t="s">
        <v>242</v>
      </c>
      <c r="I876" s="228" t="s">
        <v>242</v>
      </c>
      <c r="J876" s="228" t="s">
        <v>242</v>
      </c>
      <c r="K876" s="229"/>
      <c r="L876" s="229"/>
      <c r="M876" s="229"/>
      <c r="N876" s="229"/>
      <c r="O876" s="229"/>
      <c r="P876" s="230"/>
      <c r="Q876" s="231"/>
      <c r="R876" s="224" t="s">
        <v>242</v>
      </c>
      <c r="S876" s="232" t="str">
        <f t="shared" ca="1" si="73"/>
        <v/>
      </c>
      <c r="T876" s="232" t="str">
        <f ca="1">IF(B876="","",IF(ISERROR(MATCH($J876,[2]SorP!$B$1:$B$6230,0)),"",INDIRECT("'SorP'!$A$"&amp;MATCH($J876,[2]SorP!$B$1:$B$6230,0))))</f>
        <v/>
      </c>
      <c r="U876" s="184"/>
      <c r="V876" s="94" t="e">
        <f>IF(C876="",NA(),MATCH($B876&amp;$C876,'[2]Smelter Look-up'!$J:$J,0))</f>
        <v>#N/A</v>
      </c>
      <c r="X876" s="58">
        <f t="shared" si="71"/>
        <v>0</v>
      </c>
      <c r="AB876" s="95" t="str">
        <f t="shared" si="72"/>
        <v/>
      </c>
    </row>
    <row r="877" spans="1:28" s="58" customFormat="1" ht="20.25">
      <c r="A877" s="232"/>
      <c r="B877" s="224" t="s">
        <v>242</v>
      </c>
      <c r="C877" s="225" t="s">
        <v>242</v>
      </c>
      <c r="D877" s="226"/>
      <c r="E877" s="224" t="s">
        <v>242</v>
      </c>
      <c r="F877" s="224" t="s">
        <v>242</v>
      </c>
      <c r="G877" s="224" t="s">
        <v>242</v>
      </c>
      <c r="H877" s="227" t="s">
        <v>242</v>
      </c>
      <c r="I877" s="228" t="s">
        <v>242</v>
      </c>
      <c r="J877" s="228" t="s">
        <v>242</v>
      </c>
      <c r="K877" s="229"/>
      <c r="L877" s="229"/>
      <c r="M877" s="229"/>
      <c r="N877" s="229"/>
      <c r="O877" s="229"/>
      <c r="P877" s="230"/>
      <c r="Q877" s="231"/>
      <c r="R877" s="224" t="s">
        <v>242</v>
      </c>
      <c r="S877" s="232" t="str">
        <f t="shared" ca="1" si="73"/>
        <v/>
      </c>
      <c r="T877" s="232" t="str">
        <f ca="1">IF(B877="","",IF(ISERROR(MATCH($J877,[2]SorP!$B$1:$B$6230,0)),"",INDIRECT("'SorP'!$A$"&amp;MATCH($J877,[2]SorP!$B$1:$B$6230,0))))</f>
        <v/>
      </c>
      <c r="U877" s="184"/>
      <c r="V877" s="94" t="e">
        <f>IF(C877="",NA(),MATCH($B877&amp;$C877,'[2]Smelter Look-up'!$J:$J,0))</f>
        <v>#N/A</v>
      </c>
      <c r="X877" s="58">
        <f t="shared" si="71"/>
        <v>0</v>
      </c>
      <c r="AB877" s="95" t="str">
        <f t="shared" si="72"/>
        <v/>
      </c>
    </row>
    <row r="878" spans="1:28" s="58" customFormat="1" ht="20.25">
      <c r="A878" s="232"/>
      <c r="B878" s="224" t="s">
        <v>242</v>
      </c>
      <c r="C878" s="225" t="s">
        <v>242</v>
      </c>
      <c r="D878" s="226"/>
      <c r="E878" s="224" t="s">
        <v>242</v>
      </c>
      <c r="F878" s="224" t="s">
        <v>242</v>
      </c>
      <c r="G878" s="224" t="s">
        <v>242</v>
      </c>
      <c r="H878" s="227" t="s">
        <v>242</v>
      </c>
      <c r="I878" s="228" t="s">
        <v>242</v>
      </c>
      <c r="J878" s="228" t="s">
        <v>242</v>
      </c>
      <c r="K878" s="229"/>
      <c r="L878" s="229"/>
      <c r="M878" s="229"/>
      <c r="N878" s="229"/>
      <c r="O878" s="229"/>
      <c r="P878" s="230"/>
      <c r="Q878" s="231"/>
      <c r="R878" s="224" t="s">
        <v>242</v>
      </c>
      <c r="S878" s="232" t="str">
        <f t="shared" ca="1" si="73"/>
        <v/>
      </c>
      <c r="T878" s="232" t="str">
        <f ca="1">IF(B878="","",IF(ISERROR(MATCH($J878,[2]SorP!$B$1:$B$6230,0)),"",INDIRECT("'SorP'!$A$"&amp;MATCH($J878,[2]SorP!$B$1:$B$6230,0))))</f>
        <v/>
      </c>
      <c r="U878" s="184"/>
      <c r="V878" s="94" t="e">
        <f>IF(C878="",NA(),MATCH($B878&amp;$C878,'[2]Smelter Look-up'!$J:$J,0))</f>
        <v>#N/A</v>
      </c>
      <c r="X878" s="58">
        <f t="shared" si="71"/>
        <v>0</v>
      </c>
      <c r="AB878" s="95" t="str">
        <f t="shared" si="72"/>
        <v/>
      </c>
    </row>
    <row r="879" spans="1:28" s="58" customFormat="1" ht="20.25">
      <c r="A879" s="232"/>
      <c r="B879" s="224" t="s">
        <v>242</v>
      </c>
      <c r="C879" s="225" t="s">
        <v>242</v>
      </c>
      <c r="D879" s="226"/>
      <c r="E879" s="224" t="s">
        <v>242</v>
      </c>
      <c r="F879" s="224" t="s">
        <v>242</v>
      </c>
      <c r="G879" s="224" t="s">
        <v>242</v>
      </c>
      <c r="H879" s="227" t="s">
        <v>242</v>
      </c>
      <c r="I879" s="228" t="s">
        <v>242</v>
      </c>
      <c r="J879" s="228" t="s">
        <v>242</v>
      </c>
      <c r="K879" s="229"/>
      <c r="L879" s="229"/>
      <c r="M879" s="229"/>
      <c r="N879" s="229"/>
      <c r="O879" s="229"/>
      <c r="P879" s="230"/>
      <c r="Q879" s="231"/>
      <c r="R879" s="224" t="s">
        <v>242</v>
      </c>
      <c r="S879" s="232" t="str">
        <f t="shared" ca="1" si="73"/>
        <v/>
      </c>
      <c r="T879" s="232" t="str">
        <f ca="1">IF(B879="","",IF(ISERROR(MATCH($J879,[2]SorP!$B$1:$B$6230,0)),"",INDIRECT("'SorP'!$A$"&amp;MATCH($J879,[2]SorP!$B$1:$B$6230,0))))</f>
        <v/>
      </c>
      <c r="U879" s="184"/>
      <c r="V879" s="94" t="e">
        <f>IF(C879="",NA(),MATCH($B879&amp;$C879,'[2]Smelter Look-up'!$J:$J,0))</f>
        <v>#N/A</v>
      </c>
      <c r="X879" s="58">
        <f t="shared" si="71"/>
        <v>0</v>
      </c>
      <c r="AB879" s="95" t="str">
        <f t="shared" si="72"/>
        <v/>
      </c>
    </row>
    <row r="880" spans="1:28" s="58" customFormat="1" ht="20.25">
      <c r="A880" s="232"/>
      <c r="B880" s="224" t="s">
        <v>242</v>
      </c>
      <c r="C880" s="225" t="s">
        <v>242</v>
      </c>
      <c r="D880" s="226"/>
      <c r="E880" s="224" t="s">
        <v>242</v>
      </c>
      <c r="F880" s="224" t="s">
        <v>242</v>
      </c>
      <c r="G880" s="224" t="s">
        <v>242</v>
      </c>
      <c r="H880" s="227" t="s">
        <v>242</v>
      </c>
      <c r="I880" s="228" t="s">
        <v>242</v>
      </c>
      <c r="J880" s="228" t="s">
        <v>242</v>
      </c>
      <c r="K880" s="229"/>
      <c r="L880" s="229"/>
      <c r="M880" s="229"/>
      <c r="N880" s="229"/>
      <c r="O880" s="229"/>
      <c r="P880" s="230"/>
      <c r="Q880" s="231"/>
      <c r="R880" s="224" t="s">
        <v>242</v>
      </c>
      <c r="S880" s="232" t="str">
        <f t="shared" ca="1" si="73"/>
        <v/>
      </c>
      <c r="T880" s="232" t="str">
        <f ca="1">IF(B880="","",IF(ISERROR(MATCH($J880,[2]SorP!$B$1:$B$6230,0)),"",INDIRECT("'SorP'!$A$"&amp;MATCH($J880,[2]SorP!$B$1:$B$6230,0))))</f>
        <v/>
      </c>
      <c r="U880" s="184"/>
      <c r="V880" s="94" t="e">
        <f>IF(C880="",NA(),MATCH($B880&amp;$C880,'[2]Smelter Look-up'!$J:$J,0))</f>
        <v>#N/A</v>
      </c>
      <c r="X880" s="58">
        <f t="shared" si="71"/>
        <v>0</v>
      </c>
      <c r="AB880" s="95" t="str">
        <f t="shared" si="72"/>
        <v/>
      </c>
    </row>
    <row r="881" spans="1:28" s="58" customFormat="1" ht="20.25">
      <c r="A881" s="232"/>
      <c r="B881" s="224" t="s">
        <v>242</v>
      </c>
      <c r="C881" s="225" t="s">
        <v>242</v>
      </c>
      <c r="D881" s="226"/>
      <c r="E881" s="224" t="s">
        <v>242</v>
      </c>
      <c r="F881" s="224" t="s">
        <v>242</v>
      </c>
      <c r="G881" s="224" t="s">
        <v>242</v>
      </c>
      <c r="H881" s="227" t="s">
        <v>242</v>
      </c>
      <c r="I881" s="228" t="s">
        <v>242</v>
      </c>
      <c r="J881" s="228" t="s">
        <v>242</v>
      </c>
      <c r="K881" s="229"/>
      <c r="L881" s="229"/>
      <c r="M881" s="229"/>
      <c r="N881" s="229"/>
      <c r="O881" s="229"/>
      <c r="P881" s="230"/>
      <c r="Q881" s="231"/>
      <c r="R881" s="224" t="s">
        <v>242</v>
      </c>
      <c r="S881" s="232" t="str">
        <f t="shared" ca="1" si="73"/>
        <v/>
      </c>
      <c r="T881" s="232" t="str">
        <f ca="1">IF(B881="","",IF(ISERROR(MATCH($J881,[2]SorP!$B$1:$B$6230,0)),"",INDIRECT("'SorP'!$A$"&amp;MATCH($J881,[2]SorP!$B$1:$B$6230,0))))</f>
        <v/>
      </c>
      <c r="U881" s="184"/>
      <c r="V881" s="94" t="e">
        <f>IF(C881="",NA(),MATCH($B881&amp;$C881,'[2]Smelter Look-up'!$J:$J,0))</f>
        <v>#N/A</v>
      </c>
      <c r="X881" s="58">
        <f t="shared" si="71"/>
        <v>0</v>
      </c>
      <c r="AB881" s="95" t="str">
        <f t="shared" si="72"/>
        <v/>
      </c>
    </row>
    <row r="882" spans="1:28" s="58" customFormat="1" ht="20.25">
      <c r="A882" s="232"/>
      <c r="B882" s="224" t="s">
        <v>242</v>
      </c>
      <c r="C882" s="225" t="s">
        <v>242</v>
      </c>
      <c r="D882" s="226"/>
      <c r="E882" s="224" t="s">
        <v>242</v>
      </c>
      <c r="F882" s="224" t="s">
        <v>242</v>
      </c>
      <c r="G882" s="224" t="s">
        <v>242</v>
      </c>
      <c r="H882" s="227" t="s">
        <v>242</v>
      </c>
      <c r="I882" s="228" t="s">
        <v>242</v>
      </c>
      <c r="J882" s="228" t="s">
        <v>242</v>
      </c>
      <c r="K882" s="229"/>
      <c r="L882" s="229"/>
      <c r="M882" s="229"/>
      <c r="N882" s="229"/>
      <c r="O882" s="229"/>
      <c r="P882" s="230"/>
      <c r="Q882" s="231"/>
      <c r="R882" s="224" t="s">
        <v>242</v>
      </c>
      <c r="S882" s="232" t="str">
        <f t="shared" ca="1" si="73"/>
        <v/>
      </c>
      <c r="T882" s="232" t="str">
        <f ca="1">IF(B882="","",IF(ISERROR(MATCH($J882,[2]SorP!$B$1:$B$6230,0)),"",INDIRECT("'SorP'!$A$"&amp;MATCH($J882,[2]SorP!$B$1:$B$6230,0))))</f>
        <v/>
      </c>
      <c r="U882" s="184"/>
      <c r="V882" s="94" t="e">
        <f>IF(C882="",NA(),MATCH($B882&amp;$C882,'[2]Smelter Look-up'!$J:$J,0))</f>
        <v>#N/A</v>
      </c>
      <c r="X882" s="58">
        <f t="shared" si="71"/>
        <v>0</v>
      </c>
      <c r="AB882" s="95" t="str">
        <f t="shared" si="72"/>
        <v/>
      </c>
    </row>
    <row r="883" spans="1:28" s="58" customFormat="1" ht="20.25">
      <c r="A883" s="232"/>
      <c r="B883" s="224" t="s">
        <v>242</v>
      </c>
      <c r="C883" s="225" t="s">
        <v>242</v>
      </c>
      <c r="D883" s="226"/>
      <c r="E883" s="224" t="s">
        <v>242</v>
      </c>
      <c r="F883" s="224" t="s">
        <v>242</v>
      </c>
      <c r="G883" s="224" t="s">
        <v>242</v>
      </c>
      <c r="H883" s="227" t="s">
        <v>242</v>
      </c>
      <c r="I883" s="228" t="s">
        <v>242</v>
      </c>
      <c r="J883" s="228" t="s">
        <v>242</v>
      </c>
      <c r="K883" s="229"/>
      <c r="L883" s="229"/>
      <c r="M883" s="229"/>
      <c r="N883" s="229"/>
      <c r="O883" s="229"/>
      <c r="P883" s="230"/>
      <c r="Q883" s="231"/>
      <c r="R883" s="224" t="s">
        <v>242</v>
      </c>
      <c r="S883" s="232" t="str">
        <f t="shared" ca="1" si="73"/>
        <v/>
      </c>
      <c r="T883" s="232" t="str">
        <f ca="1">IF(B883="","",IF(ISERROR(MATCH($J883,[2]SorP!$B$1:$B$6230,0)),"",INDIRECT("'SorP'!$A$"&amp;MATCH($J883,[2]SorP!$B$1:$B$6230,0))))</f>
        <v/>
      </c>
      <c r="U883" s="184"/>
      <c r="V883" s="94" t="e">
        <f>IF(C883="",NA(),MATCH($B883&amp;$C883,'[2]Smelter Look-up'!$J:$J,0))</f>
        <v>#N/A</v>
      </c>
      <c r="X883" s="58">
        <f t="shared" si="71"/>
        <v>0</v>
      </c>
      <c r="AB883" s="95" t="str">
        <f t="shared" si="72"/>
        <v/>
      </c>
    </row>
    <row r="884" spans="1:28" s="58" customFormat="1" ht="20.25">
      <c r="A884" s="232"/>
      <c r="B884" s="224" t="s">
        <v>242</v>
      </c>
      <c r="C884" s="225" t="s">
        <v>242</v>
      </c>
      <c r="D884" s="226"/>
      <c r="E884" s="224" t="s">
        <v>242</v>
      </c>
      <c r="F884" s="224" t="s">
        <v>242</v>
      </c>
      <c r="G884" s="224" t="s">
        <v>242</v>
      </c>
      <c r="H884" s="227" t="s">
        <v>242</v>
      </c>
      <c r="I884" s="228" t="s">
        <v>242</v>
      </c>
      <c r="J884" s="228" t="s">
        <v>242</v>
      </c>
      <c r="K884" s="229"/>
      <c r="L884" s="229"/>
      <c r="M884" s="229"/>
      <c r="N884" s="229"/>
      <c r="O884" s="229"/>
      <c r="P884" s="230"/>
      <c r="Q884" s="231"/>
      <c r="R884" s="224" t="s">
        <v>242</v>
      </c>
      <c r="S884" s="232" t="str">
        <f t="shared" ca="1" si="73"/>
        <v/>
      </c>
      <c r="T884" s="232" t="str">
        <f ca="1">IF(B884="","",IF(ISERROR(MATCH($J884,[2]SorP!$B$1:$B$6230,0)),"",INDIRECT("'SorP'!$A$"&amp;MATCH($J884,[2]SorP!$B$1:$B$6230,0))))</f>
        <v/>
      </c>
      <c r="U884" s="184"/>
      <c r="V884" s="94" t="e">
        <f>IF(C884="",NA(),MATCH($B884&amp;$C884,'[2]Smelter Look-up'!$J:$J,0))</f>
        <v>#N/A</v>
      </c>
      <c r="X884" s="58">
        <f t="shared" si="71"/>
        <v>0</v>
      </c>
      <c r="AB884" s="95" t="str">
        <f t="shared" si="72"/>
        <v/>
      </c>
    </row>
    <row r="885" spans="1:28" s="58" customFormat="1" ht="20.25">
      <c r="A885" s="232"/>
      <c r="B885" s="224" t="s">
        <v>242</v>
      </c>
      <c r="C885" s="225" t="s">
        <v>242</v>
      </c>
      <c r="D885" s="226"/>
      <c r="E885" s="224" t="s">
        <v>242</v>
      </c>
      <c r="F885" s="224" t="s">
        <v>242</v>
      </c>
      <c r="G885" s="224" t="s">
        <v>242</v>
      </c>
      <c r="H885" s="227" t="s">
        <v>242</v>
      </c>
      <c r="I885" s="228" t="s">
        <v>242</v>
      </c>
      <c r="J885" s="228" t="s">
        <v>242</v>
      </c>
      <c r="K885" s="229"/>
      <c r="L885" s="229"/>
      <c r="M885" s="229"/>
      <c r="N885" s="229"/>
      <c r="O885" s="229"/>
      <c r="P885" s="230"/>
      <c r="Q885" s="231"/>
      <c r="R885" s="224" t="s">
        <v>242</v>
      </c>
      <c r="S885" s="232" t="str">
        <f t="shared" ca="1" si="73"/>
        <v/>
      </c>
      <c r="T885" s="232" t="str">
        <f ca="1">IF(B885="","",IF(ISERROR(MATCH($J885,[2]SorP!$B$1:$B$6230,0)),"",INDIRECT("'SorP'!$A$"&amp;MATCH($J885,[2]SorP!$B$1:$B$6230,0))))</f>
        <v/>
      </c>
      <c r="U885" s="184"/>
      <c r="V885" s="94" t="e">
        <f>IF(C885="",NA(),MATCH($B885&amp;$C885,'[2]Smelter Look-up'!$J:$J,0))</f>
        <v>#N/A</v>
      </c>
      <c r="X885" s="58">
        <f t="shared" si="71"/>
        <v>0</v>
      </c>
      <c r="AB885" s="95" t="str">
        <f t="shared" si="72"/>
        <v/>
      </c>
    </row>
    <row r="886" spans="1:28" s="58" customFormat="1" ht="20.25">
      <c r="A886" s="232"/>
      <c r="B886" s="224" t="s">
        <v>242</v>
      </c>
      <c r="C886" s="225" t="s">
        <v>242</v>
      </c>
      <c r="D886" s="226"/>
      <c r="E886" s="224" t="s">
        <v>242</v>
      </c>
      <c r="F886" s="224" t="s">
        <v>242</v>
      </c>
      <c r="G886" s="224" t="s">
        <v>242</v>
      </c>
      <c r="H886" s="227" t="s">
        <v>242</v>
      </c>
      <c r="I886" s="228" t="s">
        <v>242</v>
      </c>
      <c r="J886" s="228" t="s">
        <v>242</v>
      </c>
      <c r="K886" s="229"/>
      <c r="L886" s="229"/>
      <c r="M886" s="229"/>
      <c r="N886" s="229"/>
      <c r="O886" s="229"/>
      <c r="P886" s="230"/>
      <c r="Q886" s="231"/>
      <c r="R886" s="224" t="s">
        <v>242</v>
      </c>
      <c r="S886" s="232" t="str">
        <f t="shared" ca="1" si="73"/>
        <v/>
      </c>
      <c r="T886" s="232" t="str">
        <f ca="1">IF(B886="","",IF(ISERROR(MATCH($J886,[2]SorP!$B$1:$B$6230,0)),"",INDIRECT("'SorP'!$A$"&amp;MATCH($J886,[2]SorP!$B$1:$B$6230,0))))</f>
        <v/>
      </c>
      <c r="U886" s="184"/>
      <c r="V886" s="94" t="e">
        <f>IF(C886="",NA(),MATCH($B886&amp;$C886,'[2]Smelter Look-up'!$J:$J,0))</f>
        <v>#N/A</v>
      </c>
      <c r="X886" s="58">
        <f t="shared" si="71"/>
        <v>0</v>
      </c>
      <c r="AB886" s="95" t="str">
        <f t="shared" si="72"/>
        <v/>
      </c>
    </row>
    <row r="887" spans="1:28" s="58" customFormat="1" ht="20.25">
      <c r="A887" s="232"/>
      <c r="B887" s="224" t="s">
        <v>242</v>
      </c>
      <c r="C887" s="225" t="s">
        <v>242</v>
      </c>
      <c r="D887" s="226"/>
      <c r="E887" s="224" t="s">
        <v>242</v>
      </c>
      <c r="F887" s="224" t="s">
        <v>242</v>
      </c>
      <c r="G887" s="224" t="s">
        <v>242</v>
      </c>
      <c r="H887" s="227" t="s">
        <v>242</v>
      </c>
      <c r="I887" s="228" t="s">
        <v>242</v>
      </c>
      <c r="J887" s="228" t="s">
        <v>242</v>
      </c>
      <c r="K887" s="229"/>
      <c r="L887" s="229"/>
      <c r="M887" s="229"/>
      <c r="N887" s="229"/>
      <c r="O887" s="229"/>
      <c r="P887" s="230"/>
      <c r="Q887" s="231"/>
      <c r="R887" s="224" t="s">
        <v>242</v>
      </c>
      <c r="S887" s="232" t="str">
        <f t="shared" ca="1" si="73"/>
        <v/>
      </c>
      <c r="T887" s="232" t="str">
        <f ca="1">IF(B887="","",IF(ISERROR(MATCH($J887,[2]SorP!$B$1:$B$6230,0)),"",INDIRECT("'SorP'!$A$"&amp;MATCH($J887,[2]SorP!$B$1:$B$6230,0))))</f>
        <v/>
      </c>
      <c r="U887" s="184"/>
      <c r="V887" s="94" t="e">
        <f>IF(C887="",NA(),MATCH($B887&amp;$C887,'[2]Smelter Look-up'!$J:$J,0))</f>
        <v>#N/A</v>
      </c>
      <c r="X887" s="58">
        <f t="shared" si="71"/>
        <v>0</v>
      </c>
      <c r="AB887" s="95" t="str">
        <f t="shared" si="72"/>
        <v/>
      </c>
    </row>
    <row r="888" spans="1:28" s="58" customFormat="1" ht="20.25">
      <c r="A888" s="232"/>
      <c r="B888" s="224" t="s">
        <v>242</v>
      </c>
      <c r="C888" s="225" t="s">
        <v>242</v>
      </c>
      <c r="D888" s="226"/>
      <c r="E888" s="224" t="s">
        <v>242</v>
      </c>
      <c r="F888" s="224" t="s">
        <v>242</v>
      </c>
      <c r="G888" s="224" t="s">
        <v>242</v>
      </c>
      <c r="H888" s="227" t="s">
        <v>242</v>
      </c>
      <c r="I888" s="228" t="s">
        <v>242</v>
      </c>
      <c r="J888" s="228" t="s">
        <v>242</v>
      </c>
      <c r="K888" s="229"/>
      <c r="L888" s="229"/>
      <c r="M888" s="229"/>
      <c r="N888" s="229"/>
      <c r="O888" s="229"/>
      <c r="P888" s="230"/>
      <c r="Q888" s="231"/>
      <c r="R888" s="224" t="s">
        <v>242</v>
      </c>
      <c r="S888" s="232" t="str">
        <f t="shared" ca="1" si="73"/>
        <v/>
      </c>
      <c r="T888" s="232" t="str">
        <f ca="1">IF(B888="","",IF(ISERROR(MATCH($J888,[2]SorP!$B$1:$B$6230,0)),"",INDIRECT("'SorP'!$A$"&amp;MATCH($J888,[2]SorP!$B$1:$B$6230,0))))</f>
        <v/>
      </c>
      <c r="U888" s="184"/>
      <c r="V888" s="94" t="e">
        <f>IF(C888="",NA(),MATCH($B888&amp;$C888,'[2]Smelter Look-up'!$J:$J,0))</f>
        <v>#N/A</v>
      </c>
      <c r="X888" s="58">
        <f t="shared" si="71"/>
        <v>0</v>
      </c>
      <c r="AB888" s="95" t="str">
        <f t="shared" si="72"/>
        <v/>
      </c>
    </row>
    <row r="889" spans="1:28" s="58" customFormat="1" ht="20.25">
      <c r="A889" s="232"/>
      <c r="B889" s="224" t="s">
        <v>242</v>
      </c>
      <c r="C889" s="225" t="s">
        <v>242</v>
      </c>
      <c r="D889" s="226"/>
      <c r="E889" s="224" t="s">
        <v>242</v>
      </c>
      <c r="F889" s="224" t="s">
        <v>242</v>
      </c>
      <c r="G889" s="224" t="s">
        <v>242</v>
      </c>
      <c r="H889" s="227" t="s">
        <v>242</v>
      </c>
      <c r="I889" s="228" t="s">
        <v>242</v>
      </c>
      <c r="J889" s="228" t="s">
        <v>242</v>
      </c>
      <c r="K889" s="229"/>
      <c r="L889" s="229"/>
      <c r="M889" s="229"/>
      <c r="N889" s="229"/>
      <c r="O889" s="229"/>
      <c r="P889" s="230"/>
      <c r="Q889" s="231"/>
      <c r="R889" s="224" t="s">
        <v>242</v>
      </c>
      <c r="S889" s="232" t="str">
        <f t="shared" ca="1" si="73"/>
        <v/>
      </c>
      <c r="T889" s="232" t="str">
        <f ca="1">IF(B889="","",IF(ISERROR(MATCH($J889,[2]SorP!$B$1:$B$6230,0)),"",INDIRECT("'SorP'!$A$"&amp;MATCH($J889,[2]SorP!$B$1:$B$6230,0))))</f>
        <v/>
      </c>
      <c r="U889" s="184"/>
      <c r="V889" s="94" t="e">
        <f>IF(C889="",NA(),MATCH($B889&amp;$C889,'[2]Smelter Look-up'!$J:$J,0))</f>
        <v>#N/A</v>
      </c>
      <c r="X889" s="58">
        <f t="shared" si="71"/>
        <v>0</v>
      </c>
      <c r="AB889" s="95" t="str">
        <f t="shared" si="72"/>
        <v/>
      </c>
    </row>
    <row r="890" spans="1:28" s="58" customFormat="1" ht="20.25">
      <c r="A890" s="232"/>
      <c r="B890" s="224" t="s">
        <v>242</v>
      </c>
      <c r="C890" s="225" t="s">
        <v>242</v>
      </c>
      <c r="D890" s="226"/>
      <c r="E890" s="224" t="s">
        <v>242</v>
      </c>
      <c r="F890" s="224" t="s">
        <v>242</v>
      </c>
      <c r="G890" s="224" t="s">
        <v>242</v>
      </c>
      <c r="H890" s="227" t="s">
        <v>242</v>
      </c>
      <c r="I890" s="228" t="s">
        <v>242</v>
      </c>
      <c r="J890" s="228" t="s">
        <v>242</v>
      </c>
      <c r="K890" s="229"/>
      <c r="L890" s="229"/>
      <c r="M890" s="229"/>
      <c r="N890" s="229"/>
      <c r="O890" s="229"/>
      <c r="P890" s="230"/>
      <c r="Q890" s="231"/>
      <c r="R890" s="224" t="s">
        <v>242</v>
      </c>
      <c r="S890" s="232" t="str">
        <f t="shared" ca="1" si="73"/>
        <v/>
      </c>
      <c r="T890" s="232" t="str">
        <f ca="1">IF(B890="","",IF(ISERROR(MATCH($J890,[2]SorP!$B$1:$B$6230,0)),"",INDIRECT("'SorP'!$A$"&amp;MATCH($J890,[2]SorP!$B$1:$B$6230,0))))</f>
        <v/>
      </c>
      <c r="U890" s="184"/>
      <c r="V890" s="94" t="e">
        <f>IF(C890="",NA(),MATCH($B890&amp;$C890,'[2]Smelter Look-up'!$J:$J,0))</f>
        <v>#N/A</v>
      </c>
      <c r="X890" s="58">
        <f t="shared" si="71"/>
        <v>0</v>
      </c>
      <c r="AB890" s="95" t="str">
        <f t="shared" si="72"/>
        <v/>
      </c>
    </row>
    <row r="891" spans="1:28" s="58" customFormat="1" ht="20.25">
      <c r="A891" s="232"/>
      <c r="B891" s="224" t="s">
        <v>242</v>
      </c>
      <c r="C891" s="225" t="s">
        <v>242</v>
      </c>
      <c r="D891" s="226"/>
      <c r="E891" s="224" t="s">
        <v>242</v>
      </c>
      <c r="F891" s="224" t="s">
        <v>242</v>
      </c>
      <c r="G891" s="224" t="s">
        <v>242</v>
      </c>
      <c r="H891" s="227" t="s">
        <v>242</v>
      </c>
      <c r="I891" s="228" t="s">
        <v>242</v>
      </c>
      <c r="J891" s="228" t="s">
        <v>242</v>
      </c>
      <c r="K891" s="229"/>
      <c r="L891" s="229"/>
      <c r="M891" s="229"/>
      <c r="N891" s="229"/>
      <c r="O891" s="229"/>
      <c r="P891" s="230"/>
      <c r="Q891" s="231"/>
      <c r="R891" s="224" t="s">
        <v>242</v>
      </c>
      <c r="S891" s="232" t="str">
        <f t="shared" ref="S891" ca="1" si="74">IF(B891="","",IF(ISERROR(MATCH($E891,CL,0)),"Unknown",INDIRECT("'C'!$A$"&amp;MATCH($E891,CL,0)+1)))</f>
        <v/>
      </c>
      <c r="T891" s="232" t="str">
        <f ca="1">IF(B891="","",IF(ISERROR(MATCH($J891,[2]SorP!$B$1:$B$6230,0)),"",INDIRECT("'SorP'!$A$"&amp;MATCH($J891,[2]SorP!$B$1:$B$6230,0))))</f>
        <v/>
      </c>
      <c r="U891" s="184"/>
      <c r="V891" s="94" t="e">
        <f>IF(C891="",NA(),MATCH($B891&amp;$C891,'[2]Smelter Look-up'!$J:$J,0))</f>
        <v>#N/A</v>
      </c>
      <c r="X891" s="58">
        <f t="shared" si="71"/>
        <v>0</v>
      </c>
      <c r="AB891" s="95" t="str">
        <f t="shared" si="72"/>
        <v/>
      </c>
    </row>
    <row r="892" spans="1:28" s="58" customFormat="1" ht="20.25">
      <c r="A892" s="232"/>
      <c r="B892" s="224" t="s">
        <v>242</v>
      </c>
      <c r="C892" s="225" t="s">
        <v>242</v>
      </c>
      <c r="D892" s="226"/>
      <c r="E892" s="224" t="s">
        <v>242</v>
      </c>
      <c r="F892" s="224" t="s">
        <v>242</v>
      </c>
      <c r="G892" s="224" t="s">
        <v>242</v>
      </c>
      <c r="H892" s="227" t="s">
        <v>242</v>
      </c>
      <c r="I892" s="228" t="s">
        <v>242</v>
      </c>
      <c r="J892" s="228" t="s">
        <v>242</v>
      </c>
      <c r="K892" s="229"/>
      <c r="L892" s="229"/>
      <c r="M892" s="229"/>
      <c r="N892" s="229"/>
      <c r="O892" s="229"/>
      <c r="P892" s="230"/>
      <c r="Q892" s="231"/>
      <c r="R892" s="224" t="s">
        <v>242</v>
      </c>
      <c r="S892" s="232" t="str">
        <f t="shared" ref="S892:S923" ca="1" si="75">IF(B892="","",IF(ISERROR(MATCH($E892,CL,0)),"Unknown",INDIRECT("'C'!$A$"&amp;MATCH($E892,CL,0)+1)))</f>
        <v/>
      </c>
      <c r="T892" s="232" t="str">
        <f ca="1">IF(B892="","",IF(ISERROR(MATCH($J892,[2]SorP!$B$1:$B$6230,0)),"",INDIRECT("'SorP'!$A$"&amp;MATCH($J892,[2]SorP!$B$1:$B$6230,0))))</f>
        <v/>
      </c>
      <c r="U892" s="184"/>
      <c r="V892" s="94" t="e">
        <f>IF(C892="",NA(),MATCH($B892&amp;$C892,'[2]Smelter Look-up'!$J:$J,0))</f>
        <v>#N/A</v>
      </c>
      <c r="X892" s="58">
        <f t="shared" si="71"/>
        <v>0</v>
      </c>
      <c r="AB892" s="95" t="str">
        <f t="shared" si="72"/>
        <v/>
      </c>
    </row>
    <row r="893" spans="1:28" s="58" customFormat="1" ht="20.25">
      <c r="A893" s="232"/>
      <c r="B893" s="224" t="s">
        <v>242</v>
      </c>
      <c r="C893" s="225" t="s">
        <v>242</v>
      </c>
      <c r="D893" s="226"/>
      <c r="E893" s="224" t="s">
        <v>242</v>
      </c>
      <c r="F893" s="224" t="s">
        <v>242</v>
      </c>
      <c r="G893" s="224" t="s">
        <v>242</v>
      </c>
      <c r="H893" s="227" t="s">
        <v>242</v>
      </c>
      <c r="I893" s="228" t="s">
        <v>242</v>
      </c>
      <c r="J893" s="228" t="s">
        <v>242</v>
      </c>
      <c r="K893" s="229"/>
      <c r="L893" s="229"/>
      <c r="M893" s="229"/>
      <c r="N893" s="229"/>
      <c r="O893" s="229"/>
      <c r="P893" s="230"/>
      <c r="Q893" s="231"/>
      <c r="R893" s="224" t="s">
        <v>242</v>
      </c>
      <c r="S893" s="232" t="str">
        <f t="shared" ca="1" si="75"/>
        <v/>
      </c>
      <c r="T893" s="232" t="str">
        <f ca="1">IF(B893="","",IF(ISERROR(MATCH($J893,[2]SorP!$B$1:$B$6230,0)),"",INDIRECT("'SorP'!$A$"&amp;MATCH($J893,[2]SorP!$B$1:$B$6230,0))))</f>
        <v/>
      </c>
      <c r="U893" s="184"/>
      <c r="V893" s="94" t="e">
        <f>IF(C893="",NA(),MATCH($B893&amp;$C893,'[2]Smelter Look-up'!$J:$J,0))</f>
        <v>#N/A</v>
      </c>
      <c r="X893" s="58">
        <f t="shared" si="71"/>
        <v>0</v>
      </c>
      <c r="AB893" s="95" t="str">
        <f t="shared" si="72"/>
        <v/>
      </c>
    </row>
    <row r="894" spans="1:28" s="58" customFormat="1" ht="20.25">
      <c r="A894" s="232"/>
      <c r="B894" s="224" t="s">
        <v>242</v>
      </c>
      <c r="C894" s="225" t="s">
        <v>242</v>
      </c>
      <c r="D894" s="226"/>
      <c r="E894" s="224" t="s">
        <v>242</v>
      </c>
      <c r="F894" s="224" t="s">
        <v>242</v>
      </c>
      <c r="G894" s="224" t="s">
        <v>242</v>
      </c>
      <c r="H894" s="227" t="s">
        <v>242</v>
      </c>
      <c r="I894" s="228" t="s">
        <v>242</v>
      </c>
      <c r="J894" s="228" t="s">
        <v>242</v>
      </c>
      <c r="K894" s="229"/>
      <c r="L894" s="229"/>
      <c r="M894" s="229"/>
      <c r="N894" s="229"/>
      <c r="O894" s="229"/>
      <c r="P894" s="230"/>
      <c r="Q894" s="231"/>
      <c r="R894" s="224" t="s">
        <v>242</v>
      </c>
      <c r="S894" s="232" t="str">
        <f t="shared" ca="1" si="75"/>
        <v/>
      </c>
      <c r="T894" s="232" t="str">
        <f ca="1">IF(B894="","",IF(ISERROR(MATCH($J894,[2]SorP!$B$1:$B$6230,0)),"",INDIRECT("'SorP'!$A$"&amp;MATCH($J894,[2]SorP!$B$1:$B$6230,0))))</f>
        <v/>
      </c>
      <c r="U894" s="184"/>
      <c r="V894" s="94" t="e">
        <f>IF(C894="",NA(),MATCH($B894&amp;$C894,'[2]Smelter Look-up'!$J:$J,0))</f>
        <v>#N/A</v>
      </c>
      <c r="X894" s="58">
        <f t="shared" si="71"/>
        <v>0</v>
      </c>
      <c r="AB894" s="95" t="str">
        <f t="shared" si="72"/>
        <v/>
      </c>
    </row>
    <row r="895" spans="1:28" s="58" customFormat="1" ht="20.25">
      <c r="A895" s="232"/>
      <c r="B895" s="224" t="s">
        <v>242</v>
      </c>
      <c r="C895" s="225" t="s">
        <v>242</v>
      </c>
      <c r="D895" s="226"/>
      <c r="E895" s="224" t="s">
        <v>242</v>
      </c>
      <c r="F895" s="224" t="s">
        <v>242</v>
      </c>
      <c r="G895" s="224" t="s">
        <v>242</v>
      </c>
      <c r="H895" s="227" t="s">
        <v>242</v>
      </c>
      <c r="I895" s="228" t="s">
        <v>242</v>
      </c>
      <c r="J895" s="228" t="s">
        <v>242</v>
      </c>
      <c r="K895" s="229"/>
      <c r="L895" s="229"/>
      <c r="M895" s="229"/>
      <c r="N895" s="229"/>
      <c r="O895" s="229"/>
      <c r="P895" s="230"/>
      <c r="Q895" s="231"/>
      <c r="R895" s="224" t="s">
        <v>242</v>
      </c>
      <c r="S895" s="232" t="str">
        <f t="shared" ca="1" si="75"/>
        <v/>
      </c>
      <c r="T895" s="232" t="str">
        <f ca="1">IF(B895="","",IF(ISERROR(MATCH($J895,[2]SorP!$B$1:$B$6230,0)),"",INDIRECT("'SorP'!$A$"&amp;MATCH($J895,[2]SorP!$B$1:$B$6230,0))))</f>
        <v/>
      </c>
      <c r="U895" s="184"/>
      <c r="V895" s="94" t="e">
        <f>IF(C895="",NA(),MATCH($B895&amp;$C895,'[2]Smelter Look-up'!$J:$J,0))</f>
        <v>#N/A</v>
      </c>
      <c r="X895" s="58">
        <f t="shared" si="71"/>
        <v>0</v>
      </c>
      <c r="AB895" s="95" t="str">
        <f t="shared" si="72"/>
        <v/>
      </c>
    </row>
    <row r="896" spans="1:28" s="58" customFormat="1" ht="20.25">
      <c r="A896" s="232"/>
      <c r="B896" s="224" t="s">
        <v>242</v>
      </c>
      <c r="C896" s="225" t="s">
        <v>242</v>
      </c>
      <c r="D896" s="226"/>
      <c r="E896" s="224" t="s">
        <v>242</v>
      </c>
      <c r="F896" s="224" t="s">
        <v>242</v>
      </c>
      <c r="G896" s="224" t="s">
        <v>242</v>
      </c>
      <c r="H896" s="227" t="s">
        <v>242</v>
      </c>
      <c r="I896" s="228" t="s">
        <v>242</v>
      </c>
      <c r="J896" s="228" t="s">
        <v>242</v>
      </c>
      <c r="K896" s="229"/>
      <c r="L896" s="229"/>
      <c r="M896" s="229"/>
      <c r="N896" s="229"/>
      <c r="O896" s="229"/>
      <c r="P896" s="230"/>
      <c r="Q896" s="231"/>
      <c r="R896" s="224" t="s">
        <v>242</v>
      </c>
      <c r="S896" s="232" t="str">
        <f t="shared" ca="1" si="75"/>
        <v/>
      </c>
      <c r="T896" s="232" t="str">
        <f ca="1">IF(B896="","",IF(ISERROR(MATCH($J896,[2]SorP!$B$1:$B$6230,0)),"",INDIRECT("'SorP'!$A$"&amp;MATCH($J896,[2]SorP!$B$1:$B$6230,0))))</f>
        <v/>
      </c>
      <c r="U896" s="184"/>
      <c r="V896" s="94" t="e">
        <f>IF(C896="",NA(),MATCH($B896&amp;$C896,'[2]Smelter Look-up'!$J:$J,0))</f>
        <v>#N/A</v>
      </c>
      <c r="X896" s="58">
        <f t="shared" si="71"/>
        <v>0</v>
      </c>
      <c r="AB896" s="95" t="str">
        <f t="shared" si="72"/>
        <v/>
      </c>
    </row>
    <row r="897" spans="1:28" s="58" customFormat="1" ht="20.25">
      <c r="A897" s="232"/>
      <c r="B897" s="224" t="s">
        <v>242</v>
      </c>
      <c r="C897" s="225" t="s">
        <v>242</v>
      </c>
      <c r="D897" s="226"/>
      <c r="E897" s="224" t="s">
        <v>242</v>
      </c>
      <c r="F897" s="224" t="s">
        <v>242</v>
      </c>
      <c r="G897" s="224" t="s">
        <v>242</v>
      </c>
      <c r="H897" s="227" t="s">
        <v>242</v>
      </c>
      <c r="I897" s="228" t="s">
        <v>242</v>
      </c>
      <c r="J897" s="228" t="s">
        <v>242</v>
      </c>
      <c r="K897" s="229"/>
      <c r="L897" s="229"/>
      <c r="M897" s="229"/>
      <c r="N897" s="229"/>
      <c r="O897" s="229"/>
      <c r="P897" s="230"/>
      <c r="Q897" s="231"/>
      <c r="R897" s="224" t="s">
        <v>242</v>
      </c>
      <c r="S897" s="232" t="str">
        <f t="shared" ca="1" si="75"/>
        <v/>
      </c>
      <c r="T897" s="232" t="str">
        <f ca="1">IF(B897="","",IF(ISERROR(MATCH($J897,[2]SorP!$B$1:$B$6230,0)),"",INDIRECT("'SorP'!$A$"&amp;MATCH($J897,[2]SorP!$B$1:$B$6230,0))))</f>
        <v/>
      </c>
      <c r="U897" s="184"/>
      <c r="V897" s="94" t="e">
        <f>IF(C897="",NA(),MATCH($B897&amp;$C897,'[2]Smelter Look-up'!$J:$J,0))</f>
        <v>#N/A</v>
      </c>
      <c r="X897" s="58">
        <f t="shared" si="71"/>
        <v>0</v>
      </c>
      <c r="AB897" s="95" t="str">
        <f t="shared" si="72"/>
        <v/>
      </c>
    </row>
    <row r="898" spans="1:28" s="58" customFormat="1" ht="20.25">
      <c r="A898" s="232"/>
      <c r="B898" s="224" t="s">
        <v>242</v>
      </c>
      <c r="C898" s="225" t="s">
        <v>242</v>
      </c>
      <c r="D898" s="226"/>
      <c r="E898" s="224" t="s">
        <v>242</v>
      </c>
      <c r="F898" s="224" t="s">
        <v>242</v>
      </c>
      <c r="G898" s="224" t="s">
        <v>242</v>
      </c>
      <c r="H898" s="227" t="s">
        <v>242</v>
      </c>
      <c r="I898" s="228" t="s">
        <v>242</v>
      </c>
      <c r="J898" s="228" t="s">
        <v>242</v>
      </c>
      <c r="K898" s="229"/>
      <c r="L898" s="229"/>
      <c r="M898" s="229"/>
      <c r="N898" s="229"/>
      <c r="O898" s="229"/>
      <c r="P898" s="230"/>
      <c r="Q898" s="231"/>
      <c r="R898" s="224" t="s">
        <v>242</v>
      </c>
      <c r="S898" s="232" t="str">
        <f t="shared" ca="1" si="75"/>
        <v/>
      </c>
      <c r="T898" s="232" t="str">
        <f ca="1">IF(B898="","",IF(ISERROR(MATCH($J898,[2]SorP!$B$1:$B$6230,0)),"",INDIRECT("'SorP'!$A$"&amp;MATCH($J898,[2]SorP!$B$1:$B$6230,0))))</f>
        <v/>
      </c>
      <c r="U898" s="184"/>
      <c r="V898" s="94" t="e">
        <f>IF(C898="",NA(),MATCH($B898&amp;$C898,'[2]Smelter Look-up'!$J:$J,0))</f>
        <v>#N/A</v>
      </c>
      <c r="X898" s="58">
        <f t="shared" si="71"/>
        <v>0</v>
      </c>
      <c r="AB898" s="95" t="str">
        <f t="shared" si="72"/>
        <v/>
      </c>
    </row>
    <row r="899" spans="1:28" s="58" customFormat="1" ht="20.25">
      <c r="A899" s="232"/>
      <c r="B899" s="224" t="s">
        <v>242</v>
      </c>
      <c r="C899" s="225" t="s">
        <v>242</v>
      </c>
      <c r="D899" s="226"/>
      <c r="E899" s="224" t="s">
        <v>242</v>
      </c>
      <c r="F899" s="224" t="s">
        <v>242</v>
      </c>
      <c r="G899" s="224" t="s">
        <v>242</v>
      </c>
      <c r="H899" s="227" t="s">
        <v>242</v>
      </c>
      <c r="I899" s="228" t="s">
        <v>242</v>
      </c>
      <c r="J899" s="228" t="s">
        <v>242</v>
      </c>
      <c r="K899" s="229"/>
      <c r="L899" s="229"/>
      <c r="M899" s="229"/>
      <c r="N899" s="229"/>
      <c r="O899" s="229"/>
      <c r="P899" s="230"/>
      <c r="Q899" s="231"/>
      <c r="R899" s="224" t="s">
        <v>242</v>
      </c>
      <c r="S899" s="232" t="str">
        <f t="shared" ca="1" si="75"/>
        <v/>
      </c>
      <c r="T899" s="232" t="str">
        <f ca="1">IF(B899="","",IF(ISERROR(MATCH($J899,[2]SorP!$B$1:$B$6230,0)),"",INDIRECT("'SorP'!$A$"&amp;MATCH($J899,[2]SorP!$B$1:$B$6230,0))))</f>
        <v/>
      </c>
      <c r="U899" s="184"/>
      <c r="V899" s="94" t="e">
        <f>IF(C899="",NA(),MATCH($B899&amp;$C899,'[2]Smelter Look-up'!$J:$J,0))</f>
        <v>#N/A</v>
      </c>
      <c r="X899" s="58">
        <f t="shared" si="71"/>
        <v>0</v>
      </c>
      <c r="AB899" s="95" t="str">
        <f t="shared" si="72"/>
        <v/>
      </c>
    </row>
    <row r="900" spans="1:28" s="58" customFormat="1" ht="20.25">
      <c r="A900" s="232"/>
      <c r="B900" s="224" t="s">
        <v>242</v>
      </c>
      <c r="C900" s="225" t="s">
        <v>242</v>
      </c>
      <c r="D900" s="226"/>
      <c r="E900" s="224" t="s">
        <v>242</v>
      </c>
      <c r="F900" s="224" t="s">
        <v>242</v>
      </c>
      <c r="G900" s="224" t="s">
        <v>242</v>
      </c>
      <c r="H900" s="227" t="s">
        <v>242</v>
      </c>
      <c r="I900" s="228" t="s">
        <v>242</v>
      </c>
      <c r="J900" s="228" t="s">
        <v>242</v>
      </c>
      <c r="K900" s="229"/>
      <c r="L900" s="229"/>
      <c r="M900" s="229"/>
      <c r="N900" s="229"/>
      <c r="O900" s="229"/>
      <c r="P900" s="230"/>
      <c r="Q900" s="231"/>
      <c r="R900" s="224" t="s">
        <v>242</v>
      </c>
      <c r="S900" s="232" t="str">
        <f t="shared" ca="1" si="75"/>
        <v/>
      </c>
      <c r="T900" s="232" t="str">
        <f ca="1">IF(B900="","",IF(ISERROR(MATCH($J900,[2]SorP!$B$1:$B$6230,0)),"",INDIRECT("'SorP'!$A$"&amp;MATCH($J900,[2]SorP!$B$1:$B$6230,0))))</f>
        <v/>
      </c>
      <c r="U900" s="184"/>
      <c r="V900" s="94" t="e">
        <f>IF(C900="",NA(),MATCH($B900&amp;$C900,'[2]Smelter Look-up'!$J:$J,0))</f>
        <v>#N/A</v>
      </c>
      <c r="X900" s="58">
        <f t="shared" si="71"/>
        <v>0</v>
      </c>
      <c r="AB900" s="95" t="str">
        <f t="shared" si="72"/>
        <v/>
      </c>
    </row>
    <row r="901" spans="1:28" s="58" customFormat="1" ht="20.25">
      <c r="A901" s="232"/>
      <c r="B901" s="224" t="s">
        <v>242</v>
      </c>
      <c r="C901" s="225" t="s">
        <v>242</v>
      </c>
      <c r="D901" s="226"/>
      <c r="E901" s="224" t="s">
        <v>242</v>
      </c>
      <c r="F901" s="224" t="s">
        <v>242</v>
      </c>
      <c r="G901" s="224" t="s">
        <v>242</v>
      </c>
      <c r="H901" s="227" t="s">
        <v>242</v>
      </c>
      <c r="I901" s="228" t="s">
        <v>242</v>
      </c>
      <c r="J901" s="228" t="s">
        <v>242</v>
      </c>
      <c r="K901" s="229"/>
      <c r="L901" s="229"/>
      <c r="M901" s="229"/>
      <c r="N901" s="229"/>
      <c r="O901" s="229"/>
      <c r="P901" s="230"/>
      <c r="Q901" s="231"/>
      <c r="R901" s="224" t="s">
        <v>242</v>
      </c>
      <c r="S901" s="232" t="str">
        <f t="shared" ca="1" si="75"/>
        <v/>
      </c>
      <c r="T901" s="232" t="str">
        <f ca="1">IF(B901="","",IF(ISERROR(MATCH($J901,[2]SorP!$B$1:$B$6230,0)),"",INDIRECT("'SorP'!$A$"&amp;MATCH($J901,[2]SorP!$B$1:$B$6230,0))))</f>
        <v/>
      </c>
      <c r="U901" s="184"/>
      <c r="V901" s="94" t="e">
        <f>IF(C901="",NA(),MATCH($B901&amp;$C901,'[2]Smelter Look-up'!$J:$J,0))</f>
        <v>#N/A</v>
      </c>
      <c r="X901" s="58">
        <f t="shared" si="71"/>
        <v>0</v>
      </c>
      <c r="AB901" s="95" t="str">
        <f t="shared" si="72"/>
        <v/>
      </c>
    </row>
    <row r="902" spans="1:28" s="58" customFormat="1" ht="20.25">
      <c r="A902" s="232"/>
      <c r="B902" s="224" t="s">
        <v>242</v>
      </c>
      <c r="C902" s="225" t="s">
        <v>242</v>
      </c>
      <c r="D902" s="226"/>
      <c r="E902" s="224" t="s">
        <v>242</v>
      </c>
      <c r="F902" s="224" t="s">
        <v>242</v>
      </c>
      <c r="G902" s="224" t="s">
        <v>242</v>
      </c>
      <c r="H902" s="227" t="s">
        <v>242</v>
      </c>
      <c r="I902" s="228" t="s">
        <v>242</v>
      </c>
      <c r="J902" s="228" t="s">
        <v>242</v>
      </c>
      <c r="K902" s="229"/>
      <c r="L902" s="229"/>
      <c r="M902" s="229"/>
      <c r="N902" s="229"/>
      <c r="O902" s="229"/>
      <c r="P902" s="230"/>
      <c r="Q902" s="231"/>
      <c r="R902" s="224" t="s">
        <v>242</v>
      </c>
      <c r="S902" s="232" t="str">
        <f t="shared" ca="1" si="75"/>
        <v/>
      </c>
      <c r="T902" s="232" t="str">
        <f ca="1">IF(B902="","",IF(ISERROR(MATCH($J902,[2]SorP!$B$1:$B$6230,0)),"",INDIRECT("'SorP'!$A$"&amp;MATCH($J902,[2]SorP!$B$1:$B$6230,0))))</f>
        <v/>
      </c>
      <c r="U902" s="184"/>
      <c r="V902" s="94" t="e">
        <f>IF(C902="",NA(),MATCH($B902&amp;$C902,'[2]Smelter Look-up'!$J:$J,0))</f>
        <v>#N/A</v>
      </c>
      <c r="X902" s="58">
        <f t="shared" si="71"/>
        <v>0</v>
      </c>
      <c r="AB902" s="95" t="str">
        <f t="shared" si="72"/>
        <v/>
      </c>
    </row>
    <row r="903" spans="1:28" s="58" customFormat="1" ht="20.25">
      <c r="A903" s="232"/>
      <c r="B903" s="224" t="s">
        <v>242</v>
      </c>
      <c r="C903" s="225" t="s">
        <v>242</v>
      </c>
      <c r="D903" s="226"/>
      <c r="E903" s="224" t="s">
        <v>242</v>
      </c>
      <c r="F903" s="224" t="s">
        <v>242</v>
      </c>
      <c r="G903" s="224" t="s">
        <v>242</v>
      </c>
      <c r="H903" s="227" t="s">
        <v>242</v>
      </c>
      <c r="I903" s="228" t="s">
        <v>242</v>
      </c>
      <c r="J903" s="228" t="s">
        <v>242</v>
      </c>
      <c r="K903" s="229"/>
      <c r="L903" s="229"/>
      <c r="M903" s="229"/>
      <c r="N903" s="229"/>
      <c r="O903" s="229"/>
      <c r="P903" s="230"/>
      <c r="Q903" s="231"/>
      <c r="R903" s="224" t="s">
        <v>242</v>
      </c>
      <c r="S903" s="232" t="str">
        <f t="shared" ca="1" si="75"/>
        <v/>
      </c>
      <c r="T903" s="232" t="str">
        <f ca="1">IF(B903="","",IF(ISERROR(MATCH($J903,[2]SorP!$B$1:$B$6230,0)),"",INDIRECT("'SorP'!$A$"&amp;MATCH($J903,[2]SorP!$B$1:$B$6230,0))))</f>
        <v/>
      </c>
      <c r="U903" s="184"/>
      <c r="V903" s="94" t="e">
        <f>IF(C903="",NA(),MATCH($B903&amp;$C903,'[2]Smelter Look-up'!$J:$J,0))</f>
        <v>#N/A</v>
      </c>
      <c r="X903" s="58">
        <f t="shared" si="71"/>
        <v>0</v>
      </c>
      <c r="AB903" s="95" t="str">
        <f t="shared" si="72"/>
        <v/>
      </c>
    </row>
    <row r="904" spans="1:28" s="58" customFormat="1" ht="20.25">
      <c r="A904" s="232"/>
      <c r="B904" s="224" t="s">
        <v>242</v>
      </c>
      <c r="C904" s="225" t="s">
        <v>242</v>
      </c>
      <c r="D904" s="226"/>
      <c r="E904" s="224" t="s">
        <v>242</v>
      </c>
      <c r="F904" s="224" t="s">
        <v>242</v>
      </c>
      <c r="G904" s="224" t="s">
        <v>242</v>
      </c>
      <c r="H904" s="227" t="s">
        <v>242</v>
      </c>
      <c r="I904" s="228" t="s">
        <v>242</v>
      </c>
      <c r="J904" s="228" t="s">
        <v>242</v>
      </c>
      <c r="K904" s="229"/>
      <c r="L904" s="229"/>
      <c r="M904" s="229"/>
      <c r="N904" s="229"/>
      <c r="O904" s="229"/>
      <c r="P904" s="230"/>
      <c r="Q904" s="231"/>
      <c r="R904" s="224" t="s">
        <v>242</v>
      </c>
      <c r="S904" s="232" t="str">
        <f t="shared" ca="1" si="75"/>
        <v/>
      </c>
      <c r="T904" s="232" t="str">
        <f ca="1">IF(B904="","",IF(ISERROR(MATCH($J904,[2]SorP!$B$1:$B$6230,0)),"",INDIRECT("'SorP'!$A$"&amp;MATCH($J904,[2]SorP!$B$1:$B$6230,0))))</f>
        <v/>
      </c>
      <c r="U904" s="184"/>
      <c r="V904" s="94" t="e">
        <f>IF(C904="",NA(),MATCH($B904&amp;$C904,'[2]Smelter Look-up'!$J:$J,0))</f>
        <v>#N/A</v>
      </c>
      <c r="X904" s="58">
        <f t="shared" si="71"/>
        <v>0</v>
      </c>
      <c r="AB904" s="95" t="str">
        <f t="shared" si="72"/>
        <v/>
      </c>
    </row>
    <row r="905" spans="1:28" s="58" customFormat="1" ht="20.25">
      <c r="A905" s="232"/>
      <c r="B905" s="224" t="s">
        <v>242</v>
      </c>
      <c r="C905" s="225" t="s">
        <v>242</v>
      </c>
      <c r="D905" s="226"/>
      <c r="E905" s="224" t="s">
        <v>242</v>
      </c>
      <c r="F905" s="224" t="s">
        <v>242</v>
      </c>
      <c r="G905" s="224" t="s">
        <v>242</v>
      </c>
      <c r="H905" s="227" t="s">
        <v>242</v>
      </c>
      <c r="I905" s="228" t="s">
        <v>242</v>
      </c>
      <c r="J905" s="228" t="s">
        <v>242</v>
      </c>
      <c r="K905" s="229"/>
      <c r="L905" s="229"/>
      <c r="M905" s="229"/>
      <c r="N905" s="229"/>
      <c r="O905" s="229"/>
      <c r="P905" s="230"/>
      <c r="Q905" s="231"/>
      <c r="R905" s="224" t="s">
        <v>242</v>
      </c>
      <c r="S905" s="232" t="str">
        <f t="shared" ca="1" si="75"/>
        <v/>
      </c>
      <c r="T905" s="232" t="str">
        <f ca="1">IF(B905="","",IF(ISERROR(MATCH($J905,[2]SorP!$B$1:$B$6230,0)),"",INDIRECT("'SorP'!$A$"&amp;MATCH($J905,[2]SorP!$B$1:$B$6230,0))))</f>
        <v/>
      </c>
      <c r="U905" s="184"/>
      <c r="V905" s="94" t="e">
        <f>IF(C905="",NA(),MATCH($B905&amp;$C905,'[2]Smelter Look-up'!$J:$J,0))</f>
        <v>#N/A</v>
      </c>
      <c r="X905" s="58">
        <f t="shared" si="71"/>
        <v>0</v>
      </c>
      <c r="AB905" s="95" t="str">
        <f t="shared" si="72"/>
        <v/>
      </c>
    </row>
    <row r="906" spans="1:28" s="58" customFormat="1" ht="20.25">
      <c r="A906" s="232"/>
      <c r="B906" s="224" t="s">
        <v>242</v>
      </c>
      <c r="C906" s="225" t="s">
        <v>242</v>
      </c>
      <c r="D906" s="226"/>
      <c r="E906" s="224" t="s">
        <v>242</v>
      </c>
      <c r="F906" s="224" t="s">
        <v>242</v>
      </c>
      <c r="G906" s="224" t="s">
        <v>242</v>
      </c>
      <c r="H906" s="227" t="s">
        <v>242</v>
      </c>
      <c r="I906" s="228" t="s">
        <v>242</v>
      </c>
      <c r="J906" s="228" t="s">
        <v>242</v>
      </c>
      <c r="K906" s="229"/>
      <c r="L906" s="229"/>
      <c r="M906" s="229"/>
      <c r="N906" s="229"/>
      <c r="O906" s="229"/>
      <c r="P906" s="230"/>
      <c r="Q906" s="231"/>
      <c r="R906" s="224" t="s">
        <v>242</v>
      </c>
      <c r="S906" s="232" t="str">
        <f t="shared" ca="1" si="75"/>
        <v/>
      </c>
      <c r="T906" s="232" t="str">
        <f ca="1">IF(B906="","",IF(ISERROR(MATCH($J906,[2]SorP!$B$1:$B$6230,0)),"",INDIRECT("'SorP'!$A$"&amp;MATCH($J906,[2]SorP!$B$1:$B$6230,0))))</f>
        <v/>
      </c>
      <c r="U906" s="184"/>
      <c r="V906" s="94" t="e">
        <f>IF(C906="",NA(),MATCH($B906&amp;$C906,'[2]Smelter Look-up'!$J:$J,0))</f>
        <v>#N/A</v>
      </c>
      <c r="X906" s="58">
        <f t="shared" ref="X906:X969" si="76">IF(AND(C906="Smelter not listed",OR(LEN(D906)=0,LEN(E906)=0)),1,0)</f>
        <v>0</v>
      </c>
      <c r="AB906" s="95" t="str">
        <f t="shared" ref="AB906:AB969" si="77">B906&amp;C906</f>
        <v/>
      </c>
    </row>
    <row r="907" spans="1:28" s="58" customFormat="1" ht="20.25">
      <c r="A907" s="232"/>
      <c r="B907" s="224" t="s">
        <v>242</v>
      </c>
      <c r="C907" s="225" t="s">
        <v>242</v>
      </c>
      <c r="D907" s="226"/>
      <c r="E907" s="224" t="s">
        <v>242</v>
      </c>
      <c r="F907" s="224" t="s">
        <v>242</v>
      </c>
      <c r="G907" s="224" t="s">
        <v>242</v>
      </c>
      <c r="H907" s="227" t="s">
        <v>242</v>
      </c>
      <c r="I907" s="228" t="s">
        <v>242</v>
      </c>
      <c r="J907" s="228" t="s">
        <v>242</v>
      </c>
      <c r="K907" s="229"/>
      <c r="L907" s="229"/>
      <c r="M907" s="229"/>
      <c r="N907" s="229"/>
      <c r="O907" s="229"/>
      <c r="P907" s="230"/>
      <c r="Q907" s="231"/>
      <c r="R907" s="224" t="s">
        <v>242</v>
      </c>
      <c r="S907" s="232" t="str">
        <f t="shared" ca="1" si="75"/>
        <v/>
      </c>
      <c r="T907" s="232" t="str">
        <f ca="1">IF(B907="","",IF(ISERROR(MATCH($J907,[2]SorP!$B$1:$B$6230,0)),"",INDIRECT("'SorP'!$A$"&amp;MATCH($J907,[2]SorP!$B$1:$B$6230,0))))</f>
        <v/>
      </c>
      <c r="U907" s="184"/>
      <c r="V907" s="94" t="e">
        <f>IF(C907="",NA(),MATCH($B907&amp;$C907,'[2]Smelter Look-up'!$J:$J,0))</f>
        <v>#N/A</v>
      </c>
      <c r="X907" s="58">
        <f t="shared" si="76"/>
        <v>0</v>
      </c>
      <c r="AB907" s="95" t="str">
        <f t="shared" si="77"/>
        <v/>
      </c>
    </row>
    <row r="908" spans="1:28" s="58" customFormat="1" ht="20.25">
      <c r="A908" s="232"/>
      <c r="B908" s="224" t="s">
        <v>242</v>
      </c>
      <c r="C908" s="225" t="s">
        <v>242</v>
      </c>
      <c r="D908" s="226"/>
      <c r="E908" s="224" t="s">
        <v>242</v>
      </c>
      <c r="F908" s="224" t="s">
        <v>242</v>
      </c>
      <c r="G908" s="224" t="s">
        <v>242</v>
      </c>
      <c r="H908" s="227" t="s">
        <v>242</v>
      </c>
      <c r="I908" s="228" t="s">
        <v>242</v>
      </c>
      <c r="J908" s="228" t="s">
        <v>242</v>
      </c>
      <c r="K908" s="229"/>
      <c r="L908" s="229"/>
      <c r="M908" s="229"/>
      <c r="N908" s="229"/>
      <c r="O908" s="229"/>
      <c r="P908" s="230"/>
      <c r="Q908" s="231"/>
      <c r="R908" s="224" t="s">
        <v>242</v>
      </c>
      <c r="S908" s="232" t="str">
        <f t="shared" ca="1" si="75"/>
        <v/>
      </c>
      <c r="T908" s="232" t="str">
        <f ca="1">IF(B908="","",IF(ISERROR(MATCH($J908,[2]SorP!$B$1:$B$6230,0)),"",INDIRECT("'SorP'!$A$"&amp;MATCH($J908,[2]SorP!$B$1:$B$6230,0))))</f>
        <v/>
      </c>
      <c r="U908" s="184"/>
      <c r="V908" s="94" t="e">
        <f>IF(C908="",NA(),MATCH($B908&amp;$C908,'[2]Smelter Look-up'!$J:$J,0))</f>
        <v>#N/A</v>
      </c>
      <c r="X908" s="58">
        <f t="shared" si="76"/>
        <v>0</v>
      </c>
      <c r="AB908" s="95" t="str">
        <f t="shared" si="77"/>
        <v/>
      </c>
    </row>
    <row r="909" spans="1:28" s="58" customFormat="1" ht="20.25">
      <c r="A909" s="232"/>
      <c r="B909" s="224" t="s">
        <v>242</v>
      </c>
      <c r="C909" s="225" t="s">
        <v>242</v>
      </c>
      <c r="D909" s="226"/>
      <c r="E909" s="224" t="s">
        <v>242</v>
      </c>
      <c r="F909" s="224" t="s">
        <v>242</v>
      </c>
      <c r="G909" s="224" t="s">
        <v>242</v>
      </c>
      <c r="H909" s="227" t="s">
        <v>242</v>
      </c>
      <c r="I909" s="228" t="s">
        <v>242</v>
      </c>
      <c r="J909" s="228" t="s">
        <v>242</v>
      </c>
      <c r="K909" s="229"/>
      <c r="L909" s="229"/>
      <c r="M909" s="229"/>
      <c r="N909" s="229"/>
      <c r="O909" s="229"/>
      <c r="P909" s="230"/>
      <c r="Q909" s="231"/>
      <c r="R909" s="224" t="s">
        <v>242</v>
      </c>
      <c r="S909" s="232" t="str">
        <f t="shared" ca="1" si="75"/>
        <v/>
      </c>
      <c r="T909" s="232" t="str">
        <f ca="1">IF(B909="","",IF(ISERROR(MATCH($J909,[2]SorP!$B$1:$B$6230,0)),"",INDIRECT("'SorP'!$A$"&amp;MATCH($J909,[2]SorP!$B$1:$B$6230,0))))</f>
        <v/>
      </c>
      <c r="U909" s="184"/>
      <c r="V909" s="94" t="e">
        <f>IF(C909="",NA(),MATCH($B909&amp;$C909,'[2]Smelter Look-up'!$J:$J,0))</f>
        <v>#N/A</v>
      </c>
      <c r="X909" s="58">
        <f t="shared" si="76"/>
        <v>0</v>
      </c>
      <c r="AB909" s="95" t="str">
        <f t="shared" si="77"/>
        <v/>
      </c>
    </row>
    <row r="910" spans="1:28" s="58" customFormat="1" ht="20.25">
      <c r="A910" s="232"/>
      <c r="B910" s="224" t="s">
        <v>242</v>
      </c>
      <c r="C910" s="225" t="s">
        <v>242</v>
      </c>
      <c r="D910" s="226"/>
      <c r="E910" s="224" t="s">
        <v>242</v>
      </c>
      <c r="F910" s="224" t="s">
        <v>242</v>
      </c>
      <c r="G910" s="224" t="s">
        <v>242</v>
      </c>
      <c r="H910" s="227" t="s">
        <v>242</v>
      </c>
      <c r="I910" s="228" t="s">
        <v>242</v>
      </c>
      <c r="J910" s="228" t="s">
        <v>242</v>
      </c>
      <c r="K910" s="229"/>
      <c r="L910" s="229"/>
      <c r="M910" s="229"/>
      <c r="N910" s="229"/>
      <c r="O910" s="229"/>
      <c r="P910" s="230"/>
      <c r="Q910" s="231"/>
      <c r="R910" s="224" t="s">
        <v>242</v>
      </c>
      <c r="S910" s="232" t="str">
        <f t="shared" ca="1" si="75"/>
        <v/>
      </c>
      <c r="T910" s="232" t="str">
        <f ca="1">IF(B910="","",IF(ISERROR(MATCH($J910,[2]SorP!$B$1:$B$6230,0)),"",INDIRECT("'SorP'!$A$"&amp;MATCH($J910,[2]SorP!$B$1:$B$6230,0))))</f>
        <v/>
      </c>
      <c r="U910" s="184"/>
      <c r="V910" s="94" t="e">
        <f>IF(C910="",NA(),MATCH($B910&amp;$C910,'[2]Smelter Look-up'!$J:$J,0))</f>
        <v>#N/A</v>
      </c>
      <c r="X910" s="58">
        <f t="shared" si="76"/>
        <v>0</v>
      </c>
      <c r="AB910" s="95" t="str">
        <f t="shared" si="77"/>
        <v/>
      </c>
    </row>
    <row r="911" spans="1:28" s="58" customFormat="1" ht="20.25">
      <c r="A911" s="232"/>
      <c r="B911" s="224" t="s">
        <v>242</v>
      </c>
      <c r="C911" s="225" t="s">
        <v>242</v>
      </c>
      <c r="D911" s="226"/>
      <c r="E911" s="224" t="s">
        <v>242</v>
      </c>
      <c r="F911" s="224" t="s">
        <v>242</v>
      </c>
      <c r="G911" s="224" t="s">
        <v>242</v>
      </c>
      <c r="H911" s="227" t="s">
        <v>242</v>
      </c>
      <c r="I911" s="228" t="s">
        <v>242</v>
      </c>
      <c r="J911" s="228" t="s">
        <v>242</v>
      </c>
      <c r="K911" s="229"/>
      <c r="L911" s="229"/>
      <c r="M911" s="229"/>
      <c r="N911" s="229"/>
      <c r="O911" s="229"/>
      <c r="P911" s="230"/>
      <c r="Q911" s="231"/>
      <c r="R911" s="224" t="s">
        <v>242</v>
      </c>
      <c r="S911" s="232" t="str">
        <f t="shared" ca="1" si="75"/>
        <v/>
      </c>
      <c r="T911" s="232" t="str">
        <f ca="1">IF(B911="","",IF(ISERROR(MATCH($J911,[2]SorP!$B$1:$B$6230,0)),"",INDIRECT("'SorP'!$A$"&amp;MATCH($J911,[2]SorP!$B$1:$B$6230,0))))</f>
        <v/>
      </c>
      <c r="U911" s="184"/>
      <c r="V911" s="94" t="e">
        <f>IF(C911="",NA(),MATCH($B911&amp;$C911,'[2]Smelter Look-up'!$J:$J,0))</f>
        <v>#N/A</v>
      </c>
      <c r="X911" s="58">
        <f t="shared" si="76"/>
        <v>0</v>
      </c>
      <c r="AB911" s="95" t="str">
        <f t="shared" si="77"/>
        <v/>
      </c>
    </row>
    <row r="912" spans="1:28" s="58" customFormat="1" ht="20.25">
      <c r="A912" s="232"/>
      <c r="B912" s="224" t="s">
        <v>242</v>
      </c>
      <c r="C912" s="225" t="s">
        <v>242</v>
      </c>
      <c r="D912" s="226"/>
      <c r="E912" s="224" t="s">
        <v>242</v>
      </c>
      <c r="F912" s="224" t="s">
        <v>242</v>
      </c>
      <c r="G912" s="224" t="s">
        <v>242</v>
      </c>
      <c r="H912" s="227" t="s">
        <v>242</v>
      </c>
      <c r="I912" s="228" t="s">
        <v>242</v>
      </c>
      <c r="J912" s="228" t="s">
        <v>242</v>
      </c>
      <c r="K912" s="229"/>
      <c r="L912" s="229"/>
      <c r="M912" s="229"/>
      <c r="N912" s="229"/>
      <c r="O912" s="229"/>
      <c r="P912" s="230"/>
      <c r="Q912" s="231"/>
      <c r="R912" s="224" t="s">
        <v>242</v>
      </c>
      <c r="S912" s="232" t="str">
        <f t="shared" ca="1" si="75"/>
        <v/>
      </c>
      <c r="T912" s="232" t="str">
        <f ca="1">IF(B912="","",IF(ISERROR(MATCH($J912,[2]SorP!$B$1:$B$6230,0)),"",INDIRECT("'SorP'!$A$"&amp;MATCH($J912,[2]SorP!$B$1:$B$6230,0))))</f>
        <v/>
      </c>
      <c r="U912" s="184"/>
      <c r="V912" s="94" t="e">
        <f>IF(C912="",NA(),MATCH($B912&amp;$C912,'[2]Smelter Look-up'!$J:$J,0))</f>
        <v>#N/A</v>
      </c>
      <c r="X912" s="58">
        <f t="shared" si="76"/>
        <v>0</v>
      </c>
      <c r="AB912" s="95" t="str">
        <f t="shared" si="77"/>
        <v/>
      </c>
    </row>
    <row r="913" spans="1:28" s="58" customFormat="1" ht="20.25">
      <c r="A913" s="232"/>
      <c r="B913" s="224" t="s">
        <v>242</v>
      </c>
      <c r="C913" s="225" t="s">
        <v>242</v>
      </c>
      <c r="D913" s="226"/>
      <c r="E913" s="224" t="s">
        <v>242</v>
      </c>
      <c r="F913" s="224" t="s">
        <v>242</v>
      </c>
      <c r="G913" s="224" t="s">
        <v>242</v>
      </c>
      <c r="H913" s="227" t="s">
        <v>242</v>
      </c>
      <c r="I913" s="228" t="s">
        <v>242</v>
      </c>
      <c r="J913" s="228" t="s">
        <v>242</v>
      </c>
      <c r="K913" s="229"/>
      <c r="L913" s="229"/>
      <c r="M913" s="229"/>
      <c r="N913" s="229"/>
      <c r="O913" s="229"/>
      <c r="P913" s="230"/>
      <c r="Q913" s="231"/>
      <c r="R913" s="224" t="s">
        <v>242</v>
      </c>
      <c r="S913" s="232" t="str">
        <f t="shared" ca="1" si="75"/>
        <v/>
      </c>
      <c r="T913" s="232" t="str">
        <f ca="1">IF(B913="","",IF(ISERROR(MATCH($J913,[2]SorP!$B$1:$B$6230,0)),"",INDIRECT("'SorP'!$A$"&amp;MATCH($J913,[2]SorP!$B$1:$B$6230,0))))</f>
        <v/>
      </c>
      <c r="U913" s="184"/>
      <c r="V913" s="94" t="e">
        <f>IF(C913="",NA(),MATCH($B913&amp;$C913,'[2]Smelter Look-up'!$J:$J,0))</f>
        <v>#N/A</v>
      </c>
      <c r="X913" s="58">
        <f t="shared" si="76"/>
        <v>0</v>
      </c>
      <c r="AB913" s="95" t="str">
        <f t="shared" si="77"/>
        <v/>
      </c>
    </row>
    <row r="914" spans="1:28" s="58" customFormat="1" ht="20.25">
      <c r="A914" s="232"/>
      <c r="B914" s="224" t="s">
        <v>242</v>
      </c>
      <c r="C914" s="225" t="s">
        <v>242</v>
      </c>
      <c r="D914" s="226"/>
      <c r="E914" s="224" t="s">
        <v>242</v>
      </c>
      <c r="F914" s="224" t="s">
        <v>242</v>
      </c>
      <c r="G914" s="224" t="s">
        <v>242</v>
      </c>
      <c r="H914" s="227" t="s">
        <v>242</v>
      </c>
      <c r="I914" s="228" t="s">
        <v>242</v>
      </c>
      <c r="J914" s="228" t="s">
        <v>242</v>
      </c>
      <c r="K914" s="229"/>
      <c r="L914" s="229"/>
      <c r="M914" s="229"/>
      <c r="N914" s="229"/>
      <c r="O914" s="229"/>
      <c r="P914" s="230"/>
      <c r="Q914" s="231"/>
      <c r="R914" s="224" t="s">
        <v>242</v>
      </c>
      <c r="S914" s="232" t="str">
        <f t="shared" ca="1" si="75"/>
        <v/>
      </c>
      <c r="T914" s="232" t="str">
        <f ca="1">IF(B914="","",IF(ISERROR(MATCH($J914,[2]SorP!$B$1:$B$6230,0)),"",INDIRECT("'SorP'!$A$"&amp;MATCH($J914,[2]SorP!$B$1:$B$6230,0))))</f>
        <v/>
      </c>
      <c r="U914" s="184"/>
      <c r="V914" s="94" t="e">
        <f>IF(C914="",NA(),MATCH($B914&amp;$C914,'[2]Smelter Look-up'!$J:$J,0))</f>
        <v>#N/A</v>
      </c>
      <c r="X914" s="58">
        <f t="shared" si="76"/>
        <v>0</v>
      </c>
      <c r="AB914" s="95" t="str">
        <f t="shared" si="77"/>
        <v/>
      </c>
    </row>
    <row r="915" spans="1:28" s="58" customFormat="1" ht="20.25">
      <c r="A915" s="232"/>
      <c r="B915" s="224" t="s">
        <v>242</v>
      </c>
      <c r="C915" s="225" t="s">
        <v>242</v>
      </c>
      <c r="D915" s="226"/>
      <c r="E915" s="224" t="s">
        <v>242</v>
      </c>
      <c r="F915" s="224" t="s">
        <v>242</v>
      </c>
      <c r="G915" s="224" t="s">
        <v>242</v>
      </c>
      <c r="H915" s="227" t="s">
        <v>242</v>
      </c>
      <c r="I915" s="228" t="s">
        <v>242</v>
      </c>
      <c r="J915" s="228" t="s">
        <v>242</v>
      </c>
      <c r="K915" s="229"/>
      <c r="L915" s="229"/>
      <c r="M915" s="229"/>
      <c r="N915" s="229"/>
      <c r="O915" s="229"/>
      <c r="P915" s="230"/>
      <c r="Q915" s="231"/>
      <c r="R915" s="224" t="s">
        <v>242</v>
      </c>
      <c r="S915" s="232" t="str">
        <f t="shared" ca="1" si="75"/>
        <v/>
      </c>
      <c r="T915" s="232" t="str">
        <f ca="1">IF(B915="","",IF(ISERROR(MATCH($J915,[2]SorP!$B$1:$B$6230,0)),"",INDIRECT("'SorP'!$A$"&amp;MATCH($J915,[2]SorP!$B$1:$B$6230,0))))</f>
        <v/>
      </c>
      <c r="U915" s="184"/>
      <c r="V915" s="94" t="e">
        <f>IF(C915="",NA(),MATCH($B915&amp;$C915,'[2]Smelter Look-up'!$J:$J,0))</f>
        <v>#N/A</v>
      </c>
      <c r="X915" s="58">
        <f t="shared" si="76"/>
        <v>0</v>
      </c>
      <c r="AB915" s="95" t="str">
        <f t="shared" si="77"/>
        <v/>
      </c>
    </row>
    <row r="916" spans="1:28" s="58" customFormat="1" ht="20.25">
      <c r="A916" s="232"/>
      <c r="B916" s="224" t="s">
        <v>242</v>
      </c>
      <c r="C916" s="225" t="s">
        <v>242</v>
      </c>
      <c r="D916" s="226"/>
      <c r="E916" s="224" t="s">
        <v>242</v>
      </c>
      <c r="F916" s="224" t="s">
        <v>242</v>
      </c>
      <c r="G916" s="224" t="s">
        <v>242</v>
      </c>
      <c r="H916" s="227" t="s">
        <v>242</v>
      </c>
      <c r="I916" s="228" t="s">
        <v>242</v>
      </c>
      <c r="J916" s="228" t="s">
        <v>242</v>
      </c>
      <c r="K916" s="229"/>
      <c r="L916" s="229"/>
      <c r="M916" s="229"/>
      <c r="N916" s="229"/>
      <c r="O916" s="229"/>
      <c r="P916" s="230"/>
      <c r="Q916" s="231"/>
      <c r="R916" s="224" t="s">
        <v>242</v>
      </c>
      <c r="S916" s="232" t="str">
        <f t="shared" ca="1" si="75"/>
        <v/>
      </c>
      <c r="T916" s="232" t="str">
        <f ca="1">IF(B916="","",IF(ISERROR(MATCH($J916,[2]SorP!$B$1:$B$6230,0)),"",INDIRECT("'SorP'!$A$"&amp;MATCH($J916,[2]SorP!$B$1:$B$6230,0))))</f>
        <v/>
      </c>
      <c r="U916" s="184"/>
      <c r="V916" s="94" t="e">
        <f>IF(C916="",NA(),MATCH($B916&amp;$C916,'[2]Smelter Look-up'!$J:$J,0))</f>
        <v>#N/A</v>
      </c>
      <c r="X916" s="58">
        <f t="shared" si="76"/>
        <v>0</v>
      </c>
      <c r="AB916" s="95" t="str">
        <f t="shared" si="77"/>
        <v/>
      </c>
    </row>
    <row r="917" spans="1:28" s="58" customFormat="1" ht="20.25">
      <c r="A917" s="232"/>
      <c r="B917" s="224" t="s">
        <v>242</v>
      </c>
      <c r="C917" s="225" t="s">
        <v>242</v>
      </c>
      <c r="D917" s="226"/>
      <c r="E917" s="224" t="s">
        <v>242</v>
      </c>
      <c r="F917" s="224" t="s">
        <v>242</v>
      </c>
      <c r="G917" s="224" t="s">
        <v>242</v>
      </c>
      <c r="H917" s="227" t="s">
        <v>242</v>
      </c>
      <c r="I917" s="228" t="s">
        <v>242</v>
      </c>
      <c r="J917" s="228" t="s">
        <v>242</v>
      </c>
      <c r="K917" s="229"/>
      <c r="L917" s="229"/>
      <c r="M917" s="229"/>
      <c r="N917" s="229"/>
      <c r="O917" s="229"/>
      <c r="P917" s="230"/>
      <c r="Q917" s="231"/>
      <c r="R917" s="224" t="s">
        <v>242</v>
      </c>
      <c r="S917" s="232" t="str">
        <f t="shared" ca="1" si="75"/>
        <v/>
      </c>
      <c r="T917" s="232" t="str">
        <f ca="1">IF(B917="","",IF(ISERROR(MATCH($J917,[2]SorP!$B$1:$B$6230,0)),"",INDIRECT("'SorP'!$A$"&amp;MATCH($J917,[2]SorP!$B$1:$B$6230,0))))</f>
        <v/>
      </c>
      <c r="U917" s="184"/>
      <c r="V917" s="94" t="e">
        <f>IF(C917="",NA(),MATCH($B917&amp;$C917,'[2]Smelter Look-up'!$J:$J,0))</f>
        <v>#N/A</v>
      </c>
      <c r="X917" s="58">
        <f t="shared" si="76"/>
        <v>0</v>
      </c>
      <c r="AB917" s="95" t="str">
        <f t="shared" si="77"/>
        <v/>
      </c>
    </row>
    <row r="918" spans="1:28" s="58" customFormat="1" ht="20.25">
      <c r="A918" s="232"/>
      <c r="B918" s="224" t="s">
        <v>242</v>
      </c>
      <c r="C918" s="225" t="s">
        <v>242</v>
      </c>
      <c r="D918" s="226"/>
      <c r="E918" s="224" t="s">
        <v>242</v>
      </c>
      <c r="F918" s="224" t="s">
        <v>242</v>
      </c>
      <c r="G918" s="224" t="s">
        <v>242</v>
      </c>
      <c r="H918" s="227" t="s">
        <v>242</v>
      </c>
      <c r="I918" s="228" t="s">
        <v>242</v>
      </c>
      <c r="J918" s="228" t="s">
        <v>242</v>
      </c>
      <c r="K918" s="229"/>
      <c r="L918" s="229"/>
      <c r="M918" s="229"/>
      <c r="N918" s="229"/>
      <c r="O918" s="229"/>
      <c r="P918" s="230"/>
      <c r="Q918" s="231"/>
      <c r="R918" s="224" t="s">
        <v>242</v>
      </c>
      <c r="S918" s="232" t="str">
        <f t="shared" ca="1" si="75"/>
        <v/>
      </c>
      <c r="T918" s="232" t="str">
        <f ca="1">IF(B918="","",IF(ISERROR(MATCH($J918,[2]SorP!$B$1:$B$6230,0)),"",INDIRECT("'SorP'!$A$"&amp;MATCH($J918,[2]SorP!$B$1:$B$6230,0))))</f>
        <v/>
      </c>
      <c r="U918" s="184"/>
      <c r="V918" s="94" t="e">
        <f>IF(C918="",NA(),MATCH($B918&amp;$C918,'[2]Smelter Look-up'!$J:$J,0))</f>
        <v>#N/A</v>
      </c>
      <c r="X918" s="58">
        <f t="shared" si="76"/>
        <v>0</v>
      </c>
      <c r="AB918" s="95" t="str">
        <f t="shared" si="77"/>
        <v/>
      </c>
    </row>
    <row r="919" spans="1:28" s="58" customFormat="1" ht="20.25">
      <c r="A919" s="232"/>
      <c r="B919" s="224" t="s">
        <v>242</v>
      </c>
      <c r="C919" s="225" t="s">
        <v>242</v>
      </c>
      <c r="D919" s="226"/>
      <c r="E919" s="224" t="s">
        <v>242</v>
      </c>
      <c r="F919" s="224" t="s">
        <v>242</v>
      </c>
      <c r="G919" s="224" t="s">
        <v>242</v>
      </c>
      <c r="H919" s="227" t="s">
        <v>242</v>
      </c>
      <c r="I919" s="228" t="s">
        <v>242</v>
      </c>
      <c r="J919" s="228" t="s">
        <v>242</v>
      </c>
      <c r="K919" s="229"/>
      <c r="L919" s="229"/>
      <c r="M919" s="229"/>
      <c r="N919" s="229"/>
      <c r="O919" s="229"/>
      <c r="P919" s="230"/>
      <c r="Q919" s="231"/>
      <c r="R919" s="224" t="s">
        <v>242</v>
      </c>
      <c r="S919" s="232" t="str">
        <f t="shared" ca="1" si="75"/>
        <v/>
      </c>
      <c r="T919" s="232" t="str">
        <f ca="1">IF(B919="","",IF(ISERROR(MATCH($J919,[2]SorP!$B$1:$B$6230,0)),"",INDIRECT("'SorP'!$A$"&amp;MATCH($J919,[2]SorP!$B$1:$B$6230,0))))</f>
        <v/>
      </c>
      <c r="U919" s="184"/>
      <c r="V919" s="94" t="e">
        <f>IF(C919="",NA(),MATCH($B919&amp;$C919,'[2]Smelter Look-up'!$J:$J,0))</f>
        <v>#N/A</v>
      </c>
      <c r="X919" s="58">
        <f t="shared" si="76"/>
        <v>0</v>
      </c>
      <c r="AB919" s="95" t="str">
        <f t="shared" si="77"/>
        <v/>
      </c>
    </row>
    <row r="920" spans="1:28" s="58" customFormat="1" ht="20.25">
      <c r="A920" s="232"/>
      <c r="B920" s="224" t="s">
        <v>242</v>
      </c>
      <c r="C920" s="225" t="s">
        <v>242</v>
      </c>
      <c r="D920" s="226"/>
      <c r="E920" s="224" t="s">
        <v>242</v>
      </c>
      <c r="F920" s="224" t="s">
        <v>242</v>
      </c>
      <c r="G920" s="224" t="s">
        <v>242</v>
      </c>
      <c r="H920" s="227" t="s">
        <v>242</v>
      </c>
      <c r="I920" s="228" t="s">
        <v>242</v>
      </c>
      <c r="J920" s="228" t="s">
        <v>242</v>
      </c>
      <c r="K920" s="229"/>
      <c r="L920" s="229"/>
      <c r="M920" s="229"/>
      <c r="N920" s="229"/>
      <c r="O920" s="229"/>
      <c r="P920" s="230"/>
      <c r="Q920" s="231"/>
      <c r="R920" s="224" t="s">
        <v>242</v>
      </c>
      <c r="S920" s="232" t="str">
        <f t="shared" ca="1" si="75"/>
        <v/>
      </c>
      <c r="T920" s="232" t="str">
        <f ca="1">IF(B920="","",IF(ISERROR(MATCH($J920,[2]SorP!$B$1:$B$6230,0)),"",INDIRECT("'SorP'!$A$"&amp;MATCH($J920,[2]SorP!$B$1:$B$6230,0))))</f>
        <v/>
      </c>
      <c r="U920" s="184"/>
      <c r="V920" s="94" t="e">
        <f>IF(C920="",NA(),MATCH($B920&amp;$C920,'[2]Smelter Look-up'!$J:$J,0))</f>
        <v>#N/A</v>
      </c>
      <c r="X920" s="58">
        <f t="shared" si="76"/>
        <v>0</v>
      </c>
      <c r="AB920" s="95" t="str">
        <f t="shared" si="77"/>
        <v/>
      </c>
    </row>
    <row r="921" spans="1:28" s="58" customFormat="1" ht="20.25">
      <c r="A921" s="232"/>
      <c r="B921" s="224" t="s">
        <v>242</v>
      </c>
      <c r="C921" s="225" t="s">
        <v>242</v>
      </c>
      <c r="D921" s="226"/>
      <c r="E921" s="224" t="s">
        <v>242</v>
      </c>
      <c r="F921" s="224" t="s">
        <v>242</v>
      </c>
      <c r="G921" s="224" t="s">
        <v>242</v>
      </c>
      <c r="H921" s="227" t="s">
        <v>242</v>
      </c>
      <c r="I921" s="228" t="s">
        <v>242</v>
      </c>
      <c r="J921" s="228" t="s">
        <v>242</v>
      </c>
      <c r="K921" s="229"/>
      <c r="L921" s="229"/>
      <c r="M921" s="229"/>
      <c r="N921" s="229"/>
      <c r="O921" s="229"/>
      <c r="P921" s="230"/>
      <c r="Q921" s="231"/>
      <c r="R921" s="224" t="s">
        <v>242</v>
      </c>
      <c r="S921" s="232" t="str">
        <f t="shared" ca="1" si="75"/>
        <v/>
      </c>
      <c r="T921" s="232" t="str">
        <f ca="1">IF(B921="","",IF(ISERROR(MATCH($J921,[2]SorP!$B$1:$B$6230,0)),"",INDIRECT("'SorP'!$A$"&amp;MATCH($J921,[2]SorP!$B$1:$B$6230,0))))</f>
        <v/>
      </c>
      <c r="U921" s="184"/>
      <c r="V921" s="94" t="e">
        <f>IF(C921="",NA(),MATCH($B921&amp;$C921,'[2]Smelter Look-up'!$J:$J,0))</f>
        <v>#N/A</v>
      </c>
      <c r="X921" s="58">
        <f t="shared" si="76"/>
        <v>0</v>
      </c>
      <c r="AB921" s="95" t="str">
        <f t="shared" si="77"/>
        <v/>
      </c>
    </row>
    <row r="922" spans="1:28" s="58" customFormat="1" ht="20.25">
      <c r="A922" s="232"/>
      <c r="B922" s="224" t="s">
        <v>242</v>
      </c>
      <c r="C922" s="225" t="s">
        <v>242</v>
      </c>
      <c r="D922" s="226"/>
      <c r="E922" s="224" t="s">
        <v>242</v>
      </c>
      <c r="F922" s="224" t="s">
        <v>242</v>
      </c>
      <c r="G922" s="224" t="s">
        <v>242</v>
      </c>
      <c r="H922" s="227" t="s">
        <v>242</v>
      </c>
      <c r="I922" s="228" t="s">
        <v>242</v>
      </c>
      <c r="J922" s="228" t="s">
        <v>242</v>
      </c>
      <c r="K922" s="229"/>
      <c r="L922" s="229"/>
      <c r="M922" s="229"/>
      <c r="N922" s="229"/>
      <c r="O922" s="229"/>
      <c r="P922" s="230"/>
      <c r="Q922" s="231"/>
      <c r="R922" s="224" t="s">
        <v>242</v>
      </c>
      <c r="S922" s="232" t="str">
        <f t="shared" ca="1" si="75"/>
        <v/>
      </c>
      <c r="T922" s="232" t="str">
        <f ca="1">IF(B922="","",IF(ISERROR(MATCH($J922,[2]SorP!$B$1:$B$6230,0)),"",INDIRECT("'SorP'!$A$"&amp;MATCH($J922,[2]SorP!$B$1:$B$6230,0))))</f>
        <v/>
      </c>
      <c r="U922" s="184"/>
      <c r="V922" s="94" t="e">
        <f>IF(C922="",NA(),MATCH($B922&amp;$C922,'[2]Smelter Look-up'!$J:$J,0))</f>
        <v>#N/A</v>
      </c>
      <c r="X922" s="58">
        <f t="shared" si="76"/>
        <v>0</v>
      </c>
      <c r="AB922" s="95" t="str">
        <f t="shared" si="77"/>
        <v/>
      </c>
    </row>
    <row r="923" spans="1:28" s="58" customFormat="1" ht="20.25">
      <c r="A923" s="232"/>
      <c r="B923" s="224" t="s">
        <v>242</v>
      </c>
      <c r="C923" s="225" t="s">
        <v>242</v>
      </c>
      <c r="D923" s="226"/>
      <c r="E923" s="224" t="s">
        <v>242</v>
      </c>
      <c r="F923" s="224" t="s">
        <v>242</v>
      </c>
      <c r="G923" s="224" t="s">
        <v>242</v>
      </c>
      <c r="H923" s="227" t="s">
        <v>242</v>
      </c>
      <c r="I923" s="228" t="s">
        <v>242</v>
      </c>
      <c r="J923" s="228" t="s">
        <v>242</v>
      </c>
      <c r="K923" s="229"/>
      <c r="L923" s="229"/>
      <c r="M923" s="229"/>
      <c r="N923" s="229"/>
      <c r="O923" s="229"/>
      <c r="P923" s="230"/>
      <c r="Q923" s="231"/>
      <c r="R923" s="224" t="s">
        <v>242</v>
      </c>
      <c r="S923" s="232" t="str">
        <f t="shared" ca="1" si="75"/>
        <v/>
      </c>
      <c r="T923" s="232" t="str">
        <f ca="1">IF(B923="","",IF(ISERROR(MATCH($J923,[2]SorP!$B$1:$B$6230,0)),"",INDIRECT("'SorP'!$A$"&amp;MATCH($J923,[2]SorP!$B$1:$B$6230,0))))</f>
        <v/>
      </c>
      <c r="U923" s="184"/>
      <c r="V923" s="94" t="e">
        <f>IF(C923="",NA(),MATCH($B923&amp;$C923,'[2]Smelter Look-up'!$J:$J,0))</f>
        <v>#N/A</v>
      </c>
      <c r="X923" s="58">
        <f t="shared" si="76"/>
        <v>0</v>
      </c>
      <c r="AB923" s="95" t="str">
        <f t="shared" si="77"/>
        <v/>
      </c>
    </row>
    <row r="924" spans="1:28" s="58" customFormat="1" ht="20.25">
      <c r="A924" s="232"/>
      <c r="B924" s="224" t="s">
        <v>242</v>
      </c>
      <c r="C924" s="225" t="s">
        <v>242</v>
      </c>
      <c r="D924" s="226"/>
      <c r="E924" s="224" t="s">
        <v>242</v>
      </c>
      <c r="F924" s="224" t="s">
        <v>242</v>
      </c>
      <c r="G924" s="224" t="s">
        <v>242</v>
      </c>
      <c r="H924" s="227" t="s">
        <v>242</v>
      </c>
      <c r="I924" s="228" t="s">
        <v>242</v>
      </c>
      <c r="J924" s="228" t="s">
        <v>242</v>
      </c>
      <c r="K924" s="229"/>
      <c r="L924" s="229"/>
      <c r="M924" s="229"/>
      <c r="N924" s="229"/>
      <c r="O924" s="229"/>
      <c r="P924" s="230"/>
      <c r="Q924" s="231"/>
      <c r="R924" s="224" t="s">
        <v>242</v>
      </c>
      <c r="S924" s="232" t="str">
        <f t="shared" ref="S924:S954" ca="1" si="78">IF(B924="","",IF(ISERROR(MATCH($E924,CL,0)),"Unknown",INDIRECT("'C'!$A$"&amp;MATCH($E924,CL,0)+1)))</f>
        <v/>
      </c>
      <c r="T924" s="232" t="str">
        <f ca="1">IF(B924="","",IF(ISERROR(MATCH($J924,[2]SorP!$B$1:$B$6230,0)),"",INDIRECT("'SorP'!$A$"&amp;MATCH($J924,[2]SorP!$B$1:$B$6230,0))))</f>
        <v/>
      </c>
      <c r="U924" s="184"/>
      <c r="V924" s="94" t="e">
        <f>IF(C924="",NA(),MATCH($B924&amp;$C924,'[2]Smelter Look-up'!$J:$J,0))</f>
        <v>#N/A</v>
      </c>
      <c r="X924" s="58">
        <f t="shared" si="76"/>
        <v>0</v>
      </c>
      <c r="AB924" s="95" t="str">
        <f t="shared" si="77"/>
        <v/>
      </c>
    </row>
    <row r="925" spans="1:28" s="58" customFormat="1" ht="20.25">
      <c r="A925" s="232"/>
      <c r="B925" s="224" t="s">
        <v>242</v>
      </c>
      <c r="C925" s="225" t="s">
        <v>242</v>
      </c>
      <c r="D925" s="226"/>
      <c r="E925" s="224" t="s">
        <v>242</v>
      </c>
      <c r="F925" s="224" t="s">
        <v>242</v>
      </c>
      <c r="G925" s="224" t="s">
        <v>242</v>
      </c>
      <c r="H925" s="227" t="s">
        <v>242</v>
      </c>
      <c r="I925" s="228" t="s">
        <v>242</v>
      </c>
      <c r="J925" s="228" t="s">
        <v>242</v>
      </c>
      <c r="K925" s="229"/>
      <c r="L925" s="229"/>
      <c r="M925" s="229"/>
      <c r="N925" s="229"/>
      <c r="O925" s="229"/>
      <c r="P925" s="230"/>
      <c r="Q925" s="231"/>
      <c r="R925" s="224" t="s">
        <v>242</v>
      </c>
      <c r="S925" s="232" t="str">
        <f t="shared" ca="1" si="78"/>
        <v/>
      </c>
      <c r="T925" s="232" t="str">
        <f ca="1">IF(B925="","",IF(ISERROR(MATCH($J925,[2]SorP!$B$1:$B$6230,0)),"",INDIRECT("'SorP'!$A$"&amp;MATCH($J925,[2]SorP!$B$1:$B$6230,0))))</f>
        <v/>
      </c>
      <c r="U925" s="184"/>
      <c r="V925" s="94" t="e">
        <f>IF(C925="",NA(),MATCH($B925&amp;$C925,'[2]Smelter Look-up'!$J:$J,0))</f>
        <v>#N/A</v>
      </c>
      <c r="X925" s="58">
        <f t="shared" si="76"/>
        <v>0</v>
      </c>
      <c r="AB925" s="95" t="str">
        <f t="shared" si="77"/>
        <v/>
      </c>
    </row>
    <row r="926" spans="1:28" s="58" customFormat="1" ht="20.25">
      <c r="A926" s="232"/>
      <c r="B926" s="224" t="s">
        <v>242</v>
      </c>
      <c r="C926" s="225" t="s">
        <v>242</v>
      </c>
      <c r="D926" s="226"/>
      <c r="E926" s="224" t="s">
        <v>242</v>
      </c>
      <c r="F926" s="224" t="s">
        <v>242</v>
      </c>
      <c r="G926" s="224" t="s">
        <v>242</v>
      </c>
      <c r="H926" s="227" t="s">
        <v>242</v>
      </c>
      <c r="I926" s="228" t="s">
        <v>242</v>
      </c>
      <c r="J926" s="228" t="s">
        <v>242</v>
      </c>
      <c r="K926" s="229"/>
      <c r="L926" s="229"/>
      <c r="M926" s="229"/>
      <c r="N926" s="229"/>
      <c r="O926" s="229"/>
      <c r="P926" s="230"/>
      <c r="Q926" s="231"/>
      <c r="R926" s="224" t="s">
        <v>242</v>
      </c>
      <c r="S926" s="232" t="str">
        <f t="shared" ca="1" si="78"/>
        <v/>
      </c>
      <c r="T926" s="232" t="str">
        <f ca="1">IF(B926="","",IF(ISERROR(MATCH($J926,[2]SorP!$B$1:$B$6230,0)),"",INDIRECT("'SorP'!$A$"&amp;MATCH($J926,[2]SorP!$B$1:$B$6230,0))))</f>
        <v/>
      </c>
      <c r="U926" s="184"/>
      <c r="V926" s="94" t="e">
        <f>IF(C926="",NA(),MATCH($B926&amp;$C926,'[2]Smelter Look-up'!$J:$J,0))</f>
        <v>#N/A</v>
      </c>
      <c r="X926" s="58">
        <f t="shared" si="76"/>
        <v>0</v>
      </c>
      <c r="AB926" s="95" t="str">
        <f t="shared" si="77"/>
        <v/>
      </c>
    </row>
    <row r="927" spans="1:28" s="58" customFormat="1" ht="20.25">
      <c r="A927" s="232"/>
      <c r="B927" s="224" t="s">
        <v>242</v>
      </c>
      <c r="C927" s="225" t="s">
        <v>242</v>
      </c>
      <c r="D927" s="226"/>
      <c r="E927" s="224" t="s">
        <v>242</v>
      </c>
      <c r="F927" s="224" t="s">
        <v>242</v>
      </c>
      <c r="G927" s="224" t="s">
        <v>242</v>
      </c>
      <c r="H927" s="227" t="s">
        <v>242</v>
      </c>
      <c r="I927" s="228" t="s">
        <v>242</v>
      </c>
      <c r="J927" s="228" t="s">
        <v>242</v>
      </c>
      <c r="K927" s="229"/>
      <c r="L927" s="229"/>
      <c r="M927" s="229"/>
      <c r="N927" s="229"/>
      <c r="O927" s="229"/>
      <c r="P927" s="230"/>
      <c r="Q927" s="231"/>
      <c r="R927" s="224" t="s">
        <v>242</v>
      </c>
      <c r="S927" s="232" t="str">
        <f t="shared" ca="1" si="78"/>
        <v/>
      </c>
      <c r="T927" s="232" t="str">
        <f ca="1">IF(B927="","",IF(ISERROR(MATCH($J927,[2]SorP!$B$1:$B$6230,0)),"",INDIRECT("'SorP'!$A$"&amp;MATCH($J927,[2]SorP!$B$1:$B$6230,0))))</f>
        <v/>
      </c>
      <c r="U927" s="184"/>
      <c r="V927" s="94" t="e">
        <f>IF(C927="",NA(),MATCH($B927&amp;$C927,'[2]Smelter Look-up'!$J:$J,0))</f>
        <v>#N/A</v>
      </c>
      <c r="X927" s="58">
        <f t="shared" si="76"/>
        <v>0</v>
      </c>
      <c r="AB927" s="95" t="str">
        <f t="shared" si="77"/>
        <v/>
      </c>
    </row>
    <row r="928" spans="1:28" s="58" customFormat="1" ht="20.25">
      <c r="A928" s="232"/>
      <c r="B928" s="224" t="s">
        <v>242</v>
      </c>
      <c r="C928" s="225" t="s">
        <v>242</v>
      </c>
      <c r="D928" s="226"/>
      <c r="E928" s="224" t="s">
        <v>242</v>
      </c>
      <c r="F928" s="224" t="s">
        <v>242</v>
      </c>
      <c r="G928" s="224" t="s">
        <v>242</v>
      </c>
      <c r="H928" s="227" t="s">
        <v>242</v>
      </c>
      <c r="I928" s="228" t="s">
        <v>242</v>
      </c>
      <c r="J928" s="228" t="s">
        <v>242</v>
      </c>
      <c r="K928" s="229"/>
      <c r="L928" s="229"/>
      <c r="M928" s="229"/>
      <c r="N928" s="229"/>
      <c r="O928" s="229"/>
      <c r="P928" s="230"/>
      <c r="Q928" s="231"/>
      <c r="R928" s="224" t="s">
        <v>242</v>
      </c>
      <c r="S928" s="232" t="str">
        <f t="shared" ca="1" si="78"/>
        <v/>
      </c>
      <c r="T928" s="232" t="str">
        <f ca="1">IF(B928="","",IF(ISERROR(MATCH($J928,[2]SorP!$B$1:$B$6230,0)),"",INDIRECT("'SorP'!$A$"&amp;MATCH($J928,[2]SorP!$B$1:$B$6230,0))))</f>
        <v/>
      </c>
      <c r="U928" s="184"/>
      <c r="V928" s="94" t="e">
        <f>IF(C928="",NA(),MATCH($B928&amp;$C928,'[2]Smelter Look-up'!$J:$J,0))</f>
        <v>#N/A</v>
      </c>
      <c r="X928" s="58">
        <f t="shared" si="76"/>
        <v>0</v>
      </c>
      <c r="AB928" s="95" t="str">
        <f t="shared" si="77"/>
        <v/>
      </c>
    </row>
    <row r="929" spans="1:28" s="58" customFormat="1" ht="20.25">
      <c r="A929" s="232"/>
      <c r="B929" s="224" t="s">
        <v>242</v>
      </c>
      <c r="C929" s="225" t="s">
        <v>242</v>
      </c>
      <c r="D929" s="226"/>
      <c r="E929" s="224" t="s">
        <v>242</v>
      </c>
      <c r="F929" s="224" t="s">
        <v>242</v>
      </c>
      <c r="G929" s="224" t="s">
        <v>242</v>
      </c>
      <c r="H929" s="227" t="s">
        <v>242</v>
      </c>
      <c r="I929" s="228" t="s">
        <v>242</v>
      </c>
      <c r="J929" s="228" t="s">
        <v>242</v>
      </c>
      <c r="K929" s="229"/>
      <c r="L929" s="229"/>
      <c r="M929" s="229"/>
      <c r="N929" s="229"/>
      <c r="O929" s="229"/>
      <c r="P929" s="230"/>
      <c r="Q929" s="231"/>
      <c r="R929" s="224" t="s">
        <v>242</v>
      </c>
      <c r="S929" s="232" t="str">
        <f t="shared" ca="1" si="78"/>
        <v/>
      </c>
      <c r="T929" s="232" t="str">
        <f ca="1">IF(B929="","",IF(ISERROR(MATCH($J929,[2]SorP!$B$1:$B$6230,0)),"",INDIRECT("'SorP'!$A$"&amp;MATCH($J929,[2]SorP!$B$1:$B$6230,0))))</f>
        <v/>
      </c>
      <c r="U929" s="184"/>
      <c r="V929" s="94" t="e">
        <f>IF(C929="",NA(),MATCH($B929&amp;$C929,'[2]Smelter Look-up'!$J:$J,0))</f>
        <v>#N/A</v>
      </c>
      <c r="X929" s="58">
        <f t="shared" si="76"/>
        <v>0</v>
      </c>
      <c r="AB929" s="95" t="str">
        <f t="shared" si="77"/>
        <v/>
      </c>
    </row>
    <row r="930" spans="1:28" s="58" customFormat="1" ht="20.25">
      <c r="A930" s="232"/>
      <c r="B930" s="224" t="s">
        <v>242</v>
      </c>
      <c r="C930" s="225" t="s">
        <v>242</v>
      </c>
      <c r="D930" s="226"/>
      <c r="E930" s="224" t="s">
        <v>242</v>
      </c>
      <c r="F930" s="224" t="s">
        <v>242</v>
      </c>
      <c r="G930" s="224" t="s">
        <v>242</v>
      </c>
      <c r="H930" s="227" t="s">
        <v>242</v>
      </c>
      <c r="I930" s="228" t="s">
        <v>242</v>
      </c>
      <c r="J930" s="228" t="s">
        <v>242</v>
      </c>
      <c r="K930" s="229"/>
      <c r="L930" s="229"/>
      <c r="M930" s="229"/>
      <c r="N930" s="229"/>
      <c r="O930" s="229"/>
      <c r="P930" s="230"/>
      <c r="Q930" s="231"/>
      <c r="R930" s="224" t="s">
        <v>242</v>
      </c>
      <c r="S930" s="232" t="str">
        <f t="shared" ca="1" si="78"/>
        <v/>
      </c>
      <c r="T930" s="232" t="str">
        <f ca="1">IF(B930="","",IF(ISERROR(MATCH($J930,[2]SorP!$B$1:$B$6230,0)),"",INDIRECT("'SorP'!$A$"&amp;MATCH($J930,[2]SorP!$B$1:$B$6230,0))))</f>
        <v/>
      </c>
      <c r="U930" s="184"/>
      <c r="V930" s="94" t="e">
        <f>IF(C930="",NA(),MATCH($B930&amp;$C930,'[2]Smelter Look-up'!$J:$J,0))</f>
        <v>#N/A</v>
      </c>
      <c r="X930" s="58">
        <f t="shared" si="76"/>
        <v>0</v>
      </c>
      <c r="AB930" s="95" t="str">
        <f t="shared" si="77"/>
        <v/>
      </c>
    </row>
    <row r="931" spans="1:28" s="58" customFormat="1" ht="20.25">
      <c r="A931" s="232"/>
      <c r="B931" s="224" t="s">
        <v>242</v>
      </c>
      <c r="C931" s="225" t="s">
        <v>242</v>
      </c>
      <c r="D931" s="226"/>
      <c r="E931" s="224" t="s">
        <v>242</v>
      </c>
      <c r="F931" s="224" t="s">
        <v>242</v>
      </c>
      <c r="G931" s="224" t="s">
        <v>242</v>
      </c>
      <c r="H931" s="227" t="s">
        <v>242</v>
      </c>
      <c r="I931" s="228" t="s">
        <v>242</v>
      </c>
      <c r="J931" s="228" t="s">
        <v>242</v>
      </c>
      <c r="K931" s="229"/>
      <c r="L931" s="229"/>
      <c r="M931" s="229"/>
      <c r="N931" s="229"/>
      <c r="O931" s="229"/>
      <c r="P931" s="230"/>
      <c r="Q931" s="231"/>
      <c r="R931" s="224" t="s">
        <v>242</v>
      </c>
      <c r="S931" s="232" t="str">
        <f t="shared" ca="1" si="78"/>
        <v/>
      </c>
      <c r="T931" s="232" t="str">
        <f ca="1">IF(B931="","",IF(ISERROR(MATCH($J931,[2]SorP!$B$1:$B$6230,0)),"",INDIRECT("'SorP'!$A$"&amp;MATCH($J931,[2]SorP!$B$1:$B$6230,0))))</f>
        <v/>
      </c>
      <c r="U931" s="184"/>
      <c r="V931" s="94" t="e">
        <f>IF(C931="",NA(),MATCH($B931&amp;$C931,'[2]Smelter Look-up'!$J:$J,0))</f>
        <v>#N/A</v>
      </c>
      <c r="X931" s="58">
        <f t="shared" si="76"/>
        <v>0</v>
      </c>
      <c r="AB931" s="95" t="str">
        <f t="shared" si="77"/>
        <v/>
      </c>
    </row>
    <row r="932" spans="1:28" s="58" customFormat="1" ht="20.25">
      <c r="A932" s="232"/>
      <c r="B932" s="224" t="s">
        <v>242</v>
      </c>
      <c r="C932" s="225" t="s">
        <v>242</v>
      </c>
      <c r="D932" s="226"/>
      <c r="E932" s="224" t="s">
        <v>242</v>
      </c>
      <c r="F932" s="224" t="s">
        <v>242</v>
      </c>
      <c r="G932" s="224" t="s">
        <v>242</v>
      </c>
      <c r="H932" s="227" t="s">
        <v>242</v>
      </c>
      <c r="I932" s="228" t="s">
        <v>242</v>
      </c>
      <c r="J932" s="228" t="s">
        <v>242</v>
      </c>
      <c r="K932" s="229"/>
      <c r="L932" s="229"/>
      <c r="M932" s="229"/>
      <c r="N932" s="229"/>
      <c r="O932" s="229"/>
      <c r="P932" s="230"/>
      <c r="Q932" s="231"/>
      <c r="R932" s="224" t="s">
        <v>242</v>
      </c>
      <c r="S932" s="232" t="str">
        <f t="shared" ca="1" si="78"/>
        <v/>
      </c>
      <c r="T932" s="232" t="str">
        <f ca="1">IF(B932="","",IF(ISERROR(MATCH($J932,[2]SorP!$B$1:$B$6230,0)),"",INDIRECT("'SorP'!$A$"&amp;MATCH($J932,[2]SorP!$B$1:$B$6230,0))))</f>
        <v/>
      </c>
      <c r="U932" s="184"/>
      <c r="V932" s="94" t="e">
        <f>IF(C932="",NA(),MATCH($B932&amp;$C932,'[2]Smelter Look-up'!$J:$J,0))</f>
        <v>#N/A</v>
      </c>
      <c r="X932" s="58">
        <f t="shared" si="76"/>
        <v>0</v>
      </c>
      <c r="AB932" s="95" t="str">
        <f t="shared" si="77"/>
        <v/>
      </c>
    </row>
    <row r="933" spans="1:28" s="58" customFormat="1" ht="20.25">
      <c r="A933" s="232"/>
      <c r="B933" s="224" t="s">
        <v>242</v>
      </c>
      <c r="C933" s="225" t="s">
        <v>242</v>
      </c>
      <c r="D933" s="226"/>
      <c r="E933" s="224" t="s">
        <v>242</v>
      </c>
      <c r="F933" s="224" t="s">
        <v>242</v>
      </c>
      <c r="G933" s="224" t="s">
        <v>242</v>
      </c>
      <c r="H933" s="227" t="s">
        <v>242</v>
      </c>
      <c r="I933" s="228" t="s">
        <v>242</v>
      </c>
      <c r="J933" s="228" t="s">
        <v>242</v>
      </c>
      <c r="K933" s="229"/>
      <c r="L933" s="229"/>
      <c r="M933" s="229"/>
      <c r="N933" s="229"/>
      <c r="O933" s="229"/>
      <c r="P933" s="230"/>
      <c r="Q933" s="231"/>
      <c r="R933" s="224" t="s">
        <v>242</v>
      </c>
      <c r="S933" s="232" t="str">
        <f t="shared" ca="1" si="78"/>
        <v/>
      </c>
      <c r="T933" s="232" t="str">
        <f ca="1">IF(B933="","",IF(ISERROR(MATCH($J933,[2]SorP!$B$1:$B$6230,0)),"",INDIRECT("'SorP'!$A$"&amp;MATCH($J933,[2]SorP!$B$1:$B$6230,0))))</f>
        <v/>
      </c>
      <c r="U933" s="184"/>
      <c r="V933" s="94" t="e">
        <f>IF(C933="",NA(),MATCH($B933&amp;$C933,'[2]Smelter Look-up'!$J:$J,0))</f>
        <v>#N/A</v>
      </c>
      <c r="X933" s="58">
        <f t="shared" si="76"/>
        <v>0</v>
      </c>
      <c r="AB933" s="95" t="str">
        <f t="shared" si="77"/>
        <v/>
      </c>
    </row>
    <row r="934" spans="1:28" s="58" customFormat="1" ht="20.25">
      <c r="A934" s="232"/>
      <c r="B934" s="224" t="s">
        <v>242</v>
      </c>
      <c r="C934" s="225" t="s">
        <v>242</v>
      </c>
      <c r="D934" s="226"/>
      <c r="E934" s="224" t="s">
        <v>242</v>
      </c>
      <c r="F934" s="224" t="s">
        <v>242</v>
      </c>
      <c r="G934" s="224" t="s">
        <v>242</v>
      </c>
      <c r="H934" s="227" t="s">
        <v>242</v>
      </c>
      <c r="I934" s="228" t="s">
        <v>242</v>
      </c>
      <c r="J934" s="228" t="s">
        <v>242</v>
      </c>
      <c r="K934" s="229"/>
      <c r="L934" s="229"/>
      <c r="M934" s="229"/>
      <c r="N934" s="229"/>
      <c r="O934" s="229"/>
      <c r="P934" s="230"/>
      <c r="Q934" s="231"/>
      <c r="R934" s="224" t="s">
        <v>242</v>
      </c>
      <c r="S934" s="232" t="str">
        <f t="shared" ca="1" si="78"/>
        <v/>
      </c>
      <c r="T934" s="232" t="str">
        <f ca="1">IF(B934="","",IF(ISERROR(MATCH($J934,[2]SorP!$B$1:$B$6230,0)),"",INDIRECT("'SorP'!$A$"&amp;MATCH($J934,[2]SorP!$B$1:$B$6230,0))))</f>
        <v/>
      </c>
      <c r="U934" s="184"/>
      <c r="V934" s="94" t="e">
        <f>IF(C934="",NA(),MATCH($B934&amp;$C934,'[2]Smelter Look-up'!$J:$J,0))</f>
        <v>#N/A</v>
      </c>
      <c r="X934" s="58">
        <f t="shared" si="76"/>
        <v>0</v>
      </c>
      <c r="AB934" s="95" t="str">
        <f t="shared" si="77"/>
        <v/>
      </c>
    </row>
    <row r="935" spans="1:28" s="58" customFormat="1" ht="20.25">
      <c r="A935" s="232"/>
      <c r="B935" s="224" t="s">
        <v>242</v>
      </c>
      <c r="C935" s="225" t="s">
        <v>242</v>
      </c>
      <c r="D935" s="226"/>
      <c r="E935" s="224" t="s">
        <v>242</v>
      </c>
      <c r="F935" s="224" t="s">
        <v>242</v>
      </c>
      <c r="G935" s="224" t="s">
        <v>242</v>
      </c>
      <c r="H935" s="227" t="s">
        <v>242</v>
      </c>
      <c r="I935" s="228" t="s">
        <v>242</v>
      </c>
      <c r="J935" s="228" t="s">
        <v>242</v>
      </c>
      <c r="K935" s="229"/>
      <c r="L935" s="229"/>
      <c r="M935" s="229"/>
      <c r="N935" s="229"/>
      <c r="O935" s="229"/>
      <c r="P935" s="230"/>
      <c r="Q935" s="231"/>
      <c r="R935" s="224" t="s">
        <v>242</v>
      </c>
      <c r="S935" s="232" t="str">
        <f t="shared" ca="1" si="78"/>
        <v/>
      </c>
      <c r="T935" s="232" t="str">
        <f ca="1">IF(B935="","",IF(ISERROR(MATCH($J935,[2]SorP!$B$1:$B$6230,0)),"",INDIRECT("'SorP'!$A$"&amp;MATCH($J935,[2]SorP!$B$1:$B$6230,0))))</f>
        <v/>
      </c>
      <c r="U935" s="184"/>
      <c r="V935" s="94" t="e">
        <f>IF(C935="",NA(),MATCH($B935&amp;$C935,'[2]Smelter Look-up'!$J:$J,0))</f>
        <v>#N/A</v>
      </c>
      <c r="X935" s="58">
        <f t="shared" si="76"/>
        <v>0</v>
      </c>
      <c r="AB935" s="95" t="str">
        <f t="shared" si="77"/>
        <v/>
      </c>
    </row>
    <row r="936" spans="1:28" s="58" customFormat="1" ht="20.25">
      <c r="A936" s="232"/>
      <c r="B936" s="224" t="s">
        <v>242</v>
      </c>
      <c r="C936" s="225" t="s">
        <v>242</v>
      </c>
      <c r="D936" s="226"/>
      <c r="E936" s="224" t="s">
        <v>242</v>
      </c>
      <c r="F936" s="224" t="s">
        <v>242</v>
      </c>
      <c r="G936" s="224" t="s">
        <v>242</v>
      </c>
      <c r="H936" s="227" t="s">
        <v>242</v>
      </c>
      <c r="I936" s="228" t="s">
        <v>242</v>
      </c>
      <c r="J936" s="228" t="s">
        <v>242</v>
      </c>
      <c r="K936" s="229"/>
      <c r="L936" s="229"/>
      <c r="M936" s="229"/>
      <c r="N936" s="229"/>
      <c r="O936" s="229"/>
      <c r="P936" s="230"/>
      <c r="Q936" s="231"/>
      <c r="R936" s="224" t="s">
        <v>242</v>
      </c>
      <c r="S936" s="232" t="str">
        <f t="shared" ca="1" si="78"/>
        <v/>
      </c>
      <c r="T936" s="232" t="str">
        <f ca="1">IF(B936="","",IF(ISERROR(MATCH($J936,[2]SorP!$B$1:$B$6230,0)),"",INDIRECT("'SorP'!$A$"&amp;MATCH($J936,[2]SorP!$B$1:$B$6230,0))))</f>
        <v/>
      </c>
      <c r="U936" s="184"/>
      <c r="V936" s="94" t="e">
        <f>IF(C936="",NA(),MATCH($B936&amp;$C936,'[2]Smelter Look-up'!$J:$J,0))</f>
        <v>#N/A</v>
      </c>
      <c r="X936" s="58">
        <f t="shared" si="76"/>
        <v>0</v>
      </c>
      <c r="AB936" s="95" t="str">
        <f t="shared" si="77"/>
        <v/>
      </c>
    </row>
    <row r="937" spans="1:28" s="58" customFormat="1" ht="20.25">
      <c r="A937" s="232"/>
      <c r="B937" s="224" t="s">
        <v>242</v>
      </c>
      <c r="C937" s="225" t="s">
        <v>242</v>
      </c>
      <c r="D937" s="226"/>
      <c r="E937" s="224" t="s">
        <v>242</v>
      </c>
      <c r="F937" s="224" t="s">
        <v>242</v>
      </c>
      <c r="G937" s="224" t="s">
        <v>242</v>
      </c>
      <c r="H937" s="227" t="s">
        <v>242</v>
      </c>
      <c r="I937" s="228" t="s">
        <v>242</v>
      </c>
      <c r="J937" s="228" t="s">
        <v>242</v>
      </c>
      <c r="K937" s="229"/>
      <c r="L937" s="229"/>
      <c r="M937" s="229"/>
      <c r="N937" s="229"/>
      <c r="O937" s="229"/>
      <c r="P937" s="230"/>
      <c r="Q937" s="231"/>
      <c r="R937" s="224" t="s">
        <v>242</v>
      </c>
      <c r="S937" s="232" t="str">
        <f t="shared" ca="1" si="78"/>
        <v/>
      </c>
      <c r="T937" s="232" t="str">
        <f ca="1">IF(B937="","",IF(ISERROR(MATCH($J937,[2]SorP!$B$1:$B$6230,0)),"",INDIRECT("'SorP'!$A$"&amp;MATCH($J937,[2]SorP!$B$1:$B$6230,0))))</f>
        <v/>
      </c>
      <c r="U937" s="184"/>
      <c r="V937" s="94" t="e">
        <f>IF(C937="",NA(),MATCH($B937&amp;$C937,'[2]Smelter Look-up'!$J:$J,0))</f>
        <v>#N/A</v>
      </c>
      <c r="X937" s="58">
        <f t="shared" si="76"/>
        <v>0</v>
      </c>
      <c r="AB937" s="95" t="str">
        <f t="shared" si="77"/>
        <v/>
      </c>
    </row>
    <row r="938" spans="1:28" s="58" customFormat="1" ht="20.25">
      <c r="A938" s="232"/>
      <c r="B938" s="224" t="s">
        <v>242</v>
      </c>
      <c r="C938" s="225" t="s">
        <v>242</v>
      </c>
      <c r="D938" s="226"/>
      <c r="E938" s="224" t="s">
        <v>242</v>
      </c>
      <c r="F938" s="224" t="s">
        <v>242</v>
      </c>
      <c r="G938" s="224" t="s">
        <v>242</v>
      </c>
      <c r="H938" s="227" t="s">
        <v>242</v>
      </c>
      <c r="I938" s="228" t="s">
        <v>242</v>
      </c>
      <c r="J938" s="228" t="s">
        <v>242</v>
      </c>
      <c r="K938" s="229"/>
      <c r="L938" s="229"/>
      <c r="M938" s="229"/>
      <c r="N938" s="229"/>
      <c r="O938" s="229"/>
      <c r="P938" s="230"/>
      <c r="Q938" s="231"/>
      <c r="R938" s="224" t="s">
        <v>242</v>
      </c>
      <c r="S938" s="232" t="str">
        <f t="shared" ca="1" si="78"/>
        <v/>
      </c>
      <c r="T938" s="232" t="str">
        <f ca="1">IF(B938="","",IF(ISERROR(MATCH($J938,[2]SorP!$B$1:$B$6230,0)),"",INDIRECT("'SorP'!$A$"&amp;MATCH($J938,[2]SorP!$B$1:$B$6230,0))))</f>
        <v/>
      </c>
      <c r="U938" s="184"/>
      <c r="V938" s="94" t="e">
        <f>IF(C938="",NA(),MATCH($B938&amp;$C938,'[2]Smelter Look-up'!$J:$J,0))</f>
        <v>#N/A</v>
      </c>
      <c r="X938" s="58">
        <f t="shared" si="76"/>
        <v>0</v>
      </c>
      <c r="AB938" s="95" t="str">
        <f t="shared" si="77"/>
        <v/>
      </c>
    </row>
    <row r="939" spans="1:28" s="58" customFormat="1" ht="20.25">
      <c r="A939" s="232"/>
      <c r="B939" s="224" t="s">
        <v>242</v>
      </c>
      <c r="C939" s="225" t="s">
        <v>242</v>
      </c>
      <c r="D939" s="226"/>
      <c r="E939" s="224" t="s">
        <v>242</v>
      </c>
      <c r="F939" s="224" t="s">
        <v>242</v>
      </c>
      <c r="G939" s="224" t="s">
        <v>242</v>
      </c>
      <c r="H939" s="227" t="s">
        <v>242</v>
      </c>
      <c r="I939" s="228" t="s">
        <v>242</v>
      </c>
      <c r="J939" s="228" t="s">
        <v>242</v>
      </c>
      <c r="K939" s="229"/>
      <c r="L939" s="229"/>
      <c r="M939" s="229"/>
      <c r="N939" s="229"/>
      <c r="O939" s="229"/>
      <c r="P939" s="230"/>
      <c r="Q939" s="231"/>
      <c r="R939" s="224" t="s">
        <v>242</v>
      </c>
      <c r="S939" s="232" t="str">
        <f t="shared" ca="1" si="78"/>
        <v/>
      </c>
      <c r="T939" s="232" t="str">
        <f ca="1">IF(B939="","",IF(ISERROR(MATCH($J939,[2]SorP!$B$1:$B$6230,0)),"",INDIRECT("'SorP'!$A$"&amp;MATCH($J939,[2]SorP!$B$1:$B$6230,0))))</f>
        <v/>
      </c>
      <c r="U939" s="184"/>
      <c r="V939" s="94" t="e">
        <f>IF(C939="",NA(),MATCH($B939&amp;$C939,'[2]Smelter Look-up'!$J:$J,0))</f>
        <v>#N/A</v>
      </c>
      <c r="X939" s="58">
        <f t="shared" si="76"/>
        <v>0</v>
      </c>
      <c r="AB939" s="95" t="str">
        <f t="shared" si="77"/>
        <v/>
      </c>
    </row>
    <row r="940" spans="1:28" s="58" customFormat="1" ht="20.25">
      <c r="A940" s="232"/>
      <c r="B940" s="224" t="s">
        <v>242</v>
      </c>
      <c r="C940" s="225" t="s">
        <v>242</v>
      </c>
      <c r="D940" s="226"/>
      <c r="E940" s="224" t="s">
        <v>242</v>
      </c>
      <c r="F940" s="224" t="s">
        <v>242</v>
      </c>
      <c r="G940" s="224" t="s">
        <v>242</v>
      </c>
      <c r="H940" s="227" t="s">
        <v>242</v>
      </c>
      <c r="I940" s="228" t="s">
        <v>242</v>
      </c>
      <c r="J940" s="228" t="s">
        <v>242</v>
      </c>
      <c r="K940" s="229"/>
      <c r="L940" s="229"/>
      <c r="M940" s="229"/>
      <c r="N940" s="229"/>
      <c r="O940" s="229"/>
      <c r="P940" s="230"/>
      <c r="Q940" s="231"/>
      <c r="R940" s="224" t="s">
        <v>242</v>
      </c>
      <c r="S940" s="232" t="str">
        <f t="shared" ca="1" si="78"/>
        <v/>
      </c>
      <c r="T940" s="232" t="str">
        <f ca="1">IF(B940="","",IF(ISERROR(MATCH($J940,[2]SorP!$B$1:$B$6230,0)),"",INDIRECT("'SorP'!$A$"&amp;MATCH($J940,[2]SorP!$B$1:$B$6230,0))))</f>
        <v/>
      </c>
      <c r="U940" s="184"/>
      <c r="V940" s="94" t="e">
        <f>IF(C940="",NA(),MATCH($B940&amp;$C940,'[2]Smelter Look-up'!$J:$J,0))</f>
        <v>#N/A</v>
      </c>
      <c r="X940" s="58">
        <f t="shared" si="76"/>
        <v>0</v>
      </c>
      <c r="AB940" s="95" t="str">
        <f t="shared" si="77"/>
        <v/>
      </c>
    </row>
    <row r="941" spans="1:28" s="58" customFormat="1" ht="20.25">
      <c r="A941" s="232"/>
      <c r="B941" s="224" t="s">
        <v>242</v>
      </c>
      <c r="C941" s="225" t="s">
        <v>242</v>
      </c>
      <c r="D941" s="226"/>
      <c r="E941" s="224" t="s">
        <v>242</v>
      </c>
      <c r="F941" s="224" t="s">
        <v>242</v>
      </c>
      <c r="G941" s="224" t="s">
        <v>242</v>
      </c>
      <c r="H941" s="227" t="s">
        <v>242</v>
      </c>
      <c r="I941" s="228" t="s">
        <v>242</v>
      </c>
      <c r="J941" s="228" t="s">
        <v>242</v>
      </c>
      <c r="K941" s="229"/>
      <c r="L941" s="229"/>
      <c r="M941" s="229"/>
      <c r="N941" s="229"/>
      <c r="O941" s="229"/>
      <c r="P941" s="230"/>
      <c r="Q941" s="231"/>
      <c r="R941" s="224" t="s">
        <v>242</v>
      </c>
      <c r="S941" s="232" t="str">
        <f t="shared" ca="1" si="78"/>
        <v/>
      </c>
      <c r="T941" s="232" t="str">
        <f ca="1">IF(B941="","",IF(ISERROR(MATCH($J941,[2]SorP!$B$1:$B$6230,0)),"",INDIRECT("'SorP'!$A$"&amp;MATCH($J941,[2]SorP!$B$1:$B$6230,0))))</f>
        <v/>
      </c>
      <c r="U941" s="184"/>
      <c r="V941" s="94" t="e">
        <f>IF(C941="",NA(),MATCH($B941&amp;$C941,'[2]Smelter Look-up'!$J:$J,0))</f>
        <v>#N/A</v>
      </c>
      <c r="X941" s="58">
        <f t="shared" si="76"/>
        <v>0</v>
      </c>
      <c r="AB941" s="95" t="str">
        <f t="shared" si="77"/>
        <v/>
      </c>
    </row>
    <row r="942" spans="1:28" s="58" customFormat="1" ht="20.25">
      <c r="A942" s="232"/>
      <c r="B942" s="224" t="s">
        <v>242</v>
      </c>
      <c r="C942" s="225" t="s">
        <v>242</v>
      </c>
      <c r="D942" s="226"/>
      <c r="E942" s="224" t="s">
        <v>242</v>
      </c>
      <c r="F942" s="224" t="s">
        <v>242</v>
      </c>
      <c r="G942" s="224" t="s">
        <v>242</v>
      </c>
      <c r="H942" s="227" t="s">
        <v>242</v>
      </c>
      <c r="I942" s="228" t="s">
        <v>242</v>
      </c>
      <c r="J942" s="228" t="s">
        <v>242</v>
      </c>
      <c r="K942" s="229"/>
      <c r="L942" s="229"/>
      <c r="M942" s="229"/>
      <c r="N942" s="229"/>
      <c r="O942" s="229"/>
      <c r="P942" s="230"/>
      <c r="Q942" s="231"/>
      <c r="R942" s="224" t="s">
        <v>242</v>
      </c>
      <c r="S942" s="232" t="str">
        <f t="shared" ca="1" si="78"/>
        <v/>
      </c>
      <c r="T942" s="232" t="str">
        <f ca="1">IF(B942="","",IF(ISERROR(MATCH($J942,[2]SorP!$B$1:$B$6230,0)),"",INDIRECT("'SorP'!$A$"&amp;MATCH($J942,[2]SorP!$B$1:$B$6230,0))))</f>
        <v/>
      </c>
      <c r="U942" s="184"/>
      <c r="V942" s="94" t="e">
        <f>IF(C942="",NA(),MATCH($B942&amp;$C942,'[2]Smelter Look-up'!$J:$J,0))</f>
        <v>#N/A</v>
      </c>
      <c r="X942" s="58">
        <f t="shared" si="76"/>
        <v>0</v>
      </c>
      <c r="AB942" s="95" t="str">
        <f t="shared" si="77"/>
        <v/>
      </c>
    </row>
    <row r="943" spans="1:28" s="58" customFormat="1" ht="20.25">
      <c r="A943" s="232"/>
      <c r="B943" s="224" t="s">
        <v>242</v>
      </c>
      <c r="C943" s="225" t="s">
        <v>242</v>
      </c>
      <c r="D943" s="226"/>
      <c r="E943" s="224" t="s">
        <v>242</v>
      </c>
      <c r="F943" s="224" t="s">
        <v>242</v>
      </c>
      <c r="G943" s="224" t="s">
        <v>242</v>
      </c>
      <c r="H943" s="227" t="s">
        <v>242</v>
      </c>
      <c r="I943" s="228" t="s">
        <v>242</v>
      </c>
      <c r="J943" s="228" t="s">
        <v>242</v>
      </c>
      <c r="K943" s="229"/>
      <c r="L943" s="229"/>
      <c r="M943" s="229"/>
      <c r="N943" s="229"/>
      <c r="O943" s="229"/>
      <c r="P943" s="230"/>
      <c r="Q943" s="231"/>
      <c r="R943" s="224" t="s">
        <v>242</v>
      </c>
      <c r="S943" s="232" t="str">
        <f t="shared" ca="1" si="78"/>
        <v/>
      </c>
      <c r="T943" s="232" t="str">
        <f ca="1">IF(B943="","",IF(ISERROR(MATCH($J943,[2]SorP!$B$1:$B$6230,0)),"",INDIRECT("'SorP'!$A$"&amp;MATCH($J943,[2]SorP!$B$1:$B$6230,0))))</f>
        <v/>
      </c>
      <c r="U943" s="184"/>
      <c r="V943" s="94" t="e">
        <f>IF(C943="",NA(),MATCH($B943&amp;$C943,'[2]Smelter Look-up'!$J:$J,0))</f>
        <v>#N/A</v>
      </c>
      <c r="X943" s="58">
        <f t="shared" si="76"/>
        <v>0</v>
      </c>
      <c r="AB943" s="95" t="str">
        <f t="shared" si="77"/>
        <v/>
      </c>
    </row>
    <row r="944" spans="1:28" s="58" customFormat="1" ht="20.25">
      <c r="A944" s="232"/>
      <c r="B944" s="224" t="s">
        <v>242</v>
      </c>
      <c r="C944" s="225" t="s">
        <v>242</v>
      </c>
      <c r="D944" s="226"/>
      <c r="E944" s="224" t="s">
        <v>242</v>
      </c>
      <c r="F944" s="224" t="s">
        <v>242</v>
      </c>
      <c r="G944" s="224" t="s">
        <v>242</v>
      </c>
      <c r="H944" s="227" t="s">
        <v>242</v>
      </c>
      <c r="I944" s="228" t="s">
        <v>242</v>
      </c>
      <c r="J944" s="228" t="s">
        <v>242</v>
      </c>
      <c r="K944" s="229"/>
      <c r="L944" s="229"/>
      <c r="M944" s="229"/>
      <c r="N944" s="229"/>
      <c r="O944" s="229"/>
      <c r="P944" s="230"/>
      <c r="Q944" s="231"/>
      <c r="R944" s="224" t="s">
        <v>242</v>
      </c>
      <c r="S944" s="232" t="str">
        <f t="shared" ca="1" si="78"/>
        <v/>
      </c>
      <c r="T944" s="232" t="str">
        <f ca="1">IF(B944="","",IF(ISERROR(MATCH($J944,[2]SorP!$B$1:$B$6230,0)),"",INDIRECT("'SorP'!$A$"&amp;MATCH($J944,[2]SorP!$B$1:$B$6230,0))))</f>
        <v/>
      </c>
      <c r="U944" s="184"/>
      <c r="V944" s="94" t="e">
        <f>IF(C944="",NA(),MATCH($B944&amp;$C944,'[2]Smelter Look-up'!$J:$J,0))</f>
        <v>#N/A</v>
      </c>
      <c r="X944" s="58">
        <f t="shared" si="76"/>
        <v>0</v>
      </c>
      <c r="AB944" s="95" t="str">
        <f t="shared" si="77"/>
        <v/>
      </c>
    </row>
    <row r="945" spans="1:28" s="58" customFormat="1" ht="20.25">
      <c r="A945" s="232"/>
      <c r="B945" s="224" t="s">
        <v>242</v>
      </c>
      <c r="C945" s="225" t="s">
        <v>242</v>
      </c>
      <c r="D945" s="226"/>
      <c r="E945" s="224" t="s">
        <v>242</v>
      </c>
      <c r="F945" s="224" t="s">
        <v>242</v>
      </c>
      <c r="G945" s="224" t="s">
        <v>242</v>
      </c>
      <c r="H945" s="227" t="s">
        <v>242</v>
      </c>
      <c r="I945" s="228" t="s">
        <v>242</v>
      </c>
      <c r="J945" s="228" t="s">
        <v>242</v>
      </c>
      <c r="K945" s="229"/>
      <c r="L945" s="229"/>
      <c r="M945" s="229"/>
      <c r="N945" s="229"/>
      <c r="O945" s="229"/>
      <c r="P945" s="230"/>
      <c r="Q945" s="231"/>
      <c r="R945" s="224" t="s">
        <v>242</v>
      </c>
      <c r="S945" s="232" t="str">
        <f t="shared" ca="1" si="78"/>
        <v/>
      </c>
      <c r="T945" s="232" t="str">
        <f ca="1">IF(B945="","",IF(ISERROR(MATCH($J945,[2]SorP!$B$1:$B$6230,0)),"",INDIRECT("'SorP'!$A$"&amp;MATCH($J945,[2]SorP!$B$1:$B$6230,0))))</f>
        <v/>
      </c>
      <c r="U945" s="184"/>
      <c r="V945" s="94" t="e">
        <f>IF(C945="",NA(),MATCH($B945&amp;$C945,'[2]Smelter Look-up'!$J:$J,0))</f>
        <v>#N/A</v>
      </c>
      <c r="X945" s="58">
        <f t="shared" si="76"/>
        <v>0</v>
      </c>
      <c r="AB945" s="95" t="str">
        <f t="shared" si="77"/>
        <v/>
      </c>
    </row>
    <row r="946" spans="1:28" s="58" customFormat="1" ht="20.25">
      <c r="A946" s="232"/>
      <c r="B946" s="224" t="s">
        <v>242</v>
      </c>
      <c r="C946" s="225" t="s">
        <v>242</v>
      </c>
      <c r="D946" s="226"/>
      <c r="E946" s="224" t="s">
        <v>242</v>
      </c>
      <c r="F946" s="224" t="s">
        <v>242</v>
      </c>
      <c r="G946" s="224" t="s">
        <v>242</v>
      </c>
      <c r="H946" s="227" t="s">
        <v>242</v>
      </c>
      <c r="I946" s="228" t="s">
        <v>242</v>
      </c>
      <c r="J946" s="228" t="s">
        <v>242</v>
      </c>
      <c r="K946" s="229"/>
      <c r="L946" s="229"/>
      <c r="M946" s="229"/>
      <c r="N946" s="229"/>
      <c r="O946" s="229"/>
      <c r="P946" s="230"/>
      <c r="Q946" s="231"/>
      <c r="R946" s="224" t="s">
        <v>242</v>
      </c>
      <c r="S946" s="232" t="str">
        <f t="shared" ca="1" si="78"/>
        <v/>
      </c>
      <c r="T946" s="232" t="str">
        <f ca="1">IF(B946="","",IF(ISERROR(MATCH($J946,[2]SorP!$B$1:$B$6230,0)),"",INDIRECT("'SorP'!$A$"&amp;MATCH($J946,[2]SorP!$B$1:$B$6230,0))))</f>
        <v/>
      </c>
      <c r="U946" s="184"/>
      <c r="V946" s="94" t="e">
        <f>IF(C946="",NA(),MATCH($B946&amp;$C946,'[2]Smelter Look-up'!$J:$J,0))</f>
        <v>#N/A</v>
      </c>
      <c r="X946" s="58">
        <f t="shared" si="76"/>
        <v>0</v>
      </c>
      <c r="AB946" s="95" t="str">
        <f t="shared" si="77"/>
        <v/>
      </c>
    </row>
    <row r="947" spans="1:28" s="58" customFormat="1" ht="20.25">
      <c r="A947" s="232"/>
      <c r="B947" s="224" t="s">
        <v>242</v>
      </c>
      <c r="C947" s="225" t="s">
        <v>242</v>
      </c>
      <c r="D947" s="226"/>
      <c r="E947" s="224" t="s">
        <v>242</v>
      </c>
      <c r="F947" s="224" t="s">
        <v>242</v>
      </c>
      <c r="G947" s="224" t="s">
        <v>242</v>
      </c>
      <c r="H947" s="227" t="s">
        <v>242</v>
      </c>
      <c r="I947" s="228" t="s">
        <v>242</v>
      </c>
      <c r="J947" s="228" t="s">
        <v>242</v>
      </c>
      <c r="K947" s="229"/>
      <c r="L947" s="229"/>
      <c r="M947" s="229"/>
      <c r="N947" s="229"/>
      <c r="O947" s="229"/>
      <c r="P947" s="230"/>
      <c r="Q947" s="231"/>
      <c r="R947" s="224" t="s">
        <v>242</v>
      </c>
      <c r="S947" s="232" t="str">
        <f t="shared" ca="1" si="78"/>
        <v/>
      </c>
      <c r="T947" s="232" t="str">
        <f ca="1">IF(B947="","",IF(ISERROR(MATCH($J947,[2]SorP!$B$1:$B$6230,0)),"",INDIRECT("'SorP'!$A$"&amp;MATCH($J947,[2]SorP!$B$1:$B$6230,0))))</f>
        <v/>
      </c>
      <c r="U947" s="184"/>
      <c r="V947" s="94" t="e">
        <f>IF(C947="",NA(),MATCH($B947&amp;$C947,'[2]Smelter Look-up'!$J:$J,0))</f>
        <v>#N/A</v>
      </c>
      <c r="X947" s="58">
        <f t="shared" si="76"/>
        <v>0</v>
      </c>
      <c r="AB947" s="95" t="str">
        <f t="shared" si="77"/>
        <v/>
      </c>
    </row>
    <row r="948" spans="1:28" s="58" customFormat="1" ht="20.25">
      <c r="A948" s="232"/>
      <c r="B948" s="224" t="s">
        <v>242</v>
      </c>
      <c r="C948" s="225" t="s">
        <v>242</v>
      </c>
      <c r="D948" s="226"/>
      <c r="E948" s="224" t="s">
        <v>242</v>
      </c>
      <c r="F948" s="224" t="s">
        <v>242</v>
      </c>
      <c r="G948" s="224" t="s">
        <v>242</v>
      </c>
      <c r="H948" s="227" t="s">
        <v>242</v>
      </c>
      <c r="I948" s="228" t="s">
        <v>242</v>
      </c>
      <c r="J948" s="228" t="s">
        <v>242</v>
      </c>
      <c r="K948" s="229"/>
      <c r="L948" s="229"/>
      <c r="M948" s="229"/>
      <c r="N948" s="229"/>
      <c r="O948" s="229"/>
      <c r="P948" s="230"/>
      <c r="Q948" s="231"/>
      <c r="R948" s="224" t="s">
        <v>242</v>
      </c>
      <c r="S948" s="232" t="str">
        <f t="shared" ca="1" si="78"/>
        <v/>
      </c>
      <c r="T948" s="232" t="str">
        <f ca="1">IF(B948="","",IF(ISERROR(MATCH($J948,[2]SorP!$B$1:$B$6230,0)),"",INDIRECT("'SorP'!$A$"&amp;MATCH($J948,[2]SorP!$B$1:$B$6230,0))))</f>
        <v/>
      </c>
      <c r="U948" s="184"/>
      <c r="V948" s="94" t="e">
        <f>IF(C948="",NA(),MATCH($B948&amp;$C948,'[2]Smelter Look-up'!$J:$J,0))</f>
        <v>#N/A</v>
      </c>
      <c r="X948" s="58">
        <f t="shared" si="76"/>
        <v>0</v>
      </c>
      <c r="AB948" s="95" t="str">
        <f t="shared" si="77"/>
        <v/>
      </c>
    </row>
    <row r="949" spans="1:28" s="58" customFormat="1" ht="20.25">
      <c r="A949" s="232"/>
      <c r="B949" s="224" t="s">
        <v>242</v>
      </c>
      <c r="C949" s="225" t="s">
        <v>242</v>
      </c>
      <c r="D949" s="226"/>
      <c r="E949" s="224" t="s">
        <v>242</v>
      </c>
      <c r="F949" s="224" t="s">
        <v>242</v>
      </c>
      <c r="G949" s="224" t="s">
        <v>242</v>
      </c>
      <c r="H949" s="227" t="s">
        <v>242</v>
      </c>
      <c r="I949" s="228" t="s">
        <v>242</v>
      </c>
      <c r="J949" s="228" t="s">
        <v>242</v>
      </c>
      <c r="K949" s="229"/>
      <c r="L949" s="229"/>
      <c r="M949" s="229"/>
      <c r="N949" s="229"/>
      <c r="O949" s="229"/>
      <c r="P949" s="230"/>
      <c r="Q949" s="231"/>
      <c r="R949" s="224" t="s">
        <v>242</v>
      </c>
      <c r="S949" s="232" t="str">
        <f t="shared" ca="1" si="78"/>
        <v/>
      </c>
      <c r="T949" s="232" t="str">
        <f ca="1">IF(B949="","",IF(ISERROR(MATCH($J949,[2]SorP!$B$1:$B$6230,0)),"",INDIRECT("'SorP'!$A$"&amp;MATCH($J949,[2]SorP!$B$1:$B$6230,0))))</f>
        <v/>
      </c>
      <c r="U949" s="184"/>
      <c r="V949" s="94" t="e">
        <f>IF(C949="",NA(),MATCH($B949&amp;$C949,'[2]Smelter Look-up'!$J:$J,0))</f>
        <v>#N/A</v>
      </c>
      <c r="X949" s="58">
        <f t="shared" si="76"/>
        <v>0</v>
      </c>
      <c r="AB949" s="95" t="str">
        <f t="shared" si="77"/>
        <v/>
      </c>
    </row>
    <row r="950" spans="1:28" s="58" customFormat="1" ht="20.25">
      <c r="A950" s="232"/>
      <c r="B950" s="224" t="s">
        <v>242</v>
      </c>
      <c r="C950" s="225" t="s">
        <v>242</v>
      </c>
      <c r="D950" s="226"/>
      <c r="E950" s="224" t="s">
        <v>242</v>
      </c>
      <c r="F950" s="224" t="s">
        <v>242</v>
      </c>
      <c r="G950" s="224" t="s">
        <v>242</v>
      </c>
      <c r="H950" s="227" t="s">
        <v>242</v>
      </c>
      <c r="I950" s="228" t="s">
        <v>242</v>
      </c>
      <c r="J950" s="228" t="s">
        <v>242</v>
      </c>
      <c r="K950" s="229"/>
      <c r="L950" s="229"/>
      <c r="M950" s="229"/>
      <c r="N950" s="229"/>
      <c r="O950" s="229"/>
      <c r="P950" s="230"/>
      <c r="Q950" s="231"/>
      <c r="R950" s="224" t="s">
        <v>242</v>
      </c>
      <c r="S950" s="232" t="str">
        <f t="shared" ca="1" si="78"/>
        <v/>
      </c>
      <c r="T950" s="232" t="str">
        <f ca="1">IF(B950="","",IF(ISERROR(MATCH($J950,[2]SorP!$B$1:$B$6230,0)),"",INDIRECT("'SorP'!$A$"&amp;MATCH($J950,[2]SorP!$B$1:$B$6230,0))))</f>
        <v/>
      </c>
      <c r="U950" s="184"/>
      <c r="V950" s="94" t="e">
        <f>IF(C950="",NA(),MATCH($B950&amp;$C950,'[2]Smelter Look-up'!$J:$J,0))</f>
        <v>#N/A</v>
      </c>
      <c r="X950" s="58">
        <f t="shared" si="76"/>
        <v>0</v>
      </c>
      <c r="AB950" s="95" t="str">
        <f t="shared" si="77"/>
        <v/>
      </c>
    </row>
    <row r="951" spans="1:28" s="58" customFormat="1" ht="20.25">
      <c r="A951" s="232"/>
      <c r="B951" s="224" t="s">
        <v>242</v>
      </c>
      <c r="C951" s="225" t="s">
        <v>242</v>
      </c>
      <c r="D951" s="226"/>
      <c r="E951" s="224" t="s">
        <v>242</v>
      </c>
      <c r="F951" s="224" t="s">
        <v>242</v>
      </c>
      <c r="G951" s="224" t="s">
        <v>242</v>
      </c>
      <c r="H951" s="227" t="s">
        <v>242</v>
      </c>
      <c r="I951" s="228" t="s">
        <v>242</v>
      </c>
      <c r="J951" s="228" t="s">
        <v>242</v>
      </c>
      <c r="K951" s="229"/>
      <c r="L951" s="229"/>
      <c r="M951" s="229"/>
      <c r="N951" s="229"/>
      <c r="O951" s="229"/>
      <c r="P951" s="230"/>
      <c r="Q951" s="231"/>
      <c r="R951" s="224" t="s">
        <v>242</v>
      </c>
      <c r="S951" s="232" t="str">
        <f t="shared" ca="1" si="78"/>
        <v/>
      </c>
      <c r="T951" s="232" t="str">
        <f ca="1">IF(B951="","",IF(ISERROR(MATCH($J951,[2]SorP!$B$1:$B$6230,0)),"",INDIRECT("'SorP'!$A$"&amp;MATCH($J951,[2]SorP!$B$1:$B$6230,0))))</f>
        <v/>
      </c>
      <c r="U951" s="184"/>
      <c r="V951" s="94" t="e">
        <f>IF(C951="",NA(),MATCH($B951&amp;$C951,'[2]Smelter Look-up'!$J:$J,0))</f>
        <v>#N/A</v>
      </c>
      <c r="X951" s="58">
        <f t="shared" si="76"/>
        <v>0</v>
      </c>
      <c r="AB951" s="95" t="str">
        <f t="shared" si="77"/>
        <v/>
      </c>
    </row>
    <row r="952" spans="1:28" s="58" customFormat="1" ht="20.25">
      <c r="A952" s="232"/>
      <c r="B952" s="224" t="s">
        <v>242</v>
      </c>
      <c r="C952" s="225" t="s">
        <v>242</v>
      </c>
      <c r="D952" s="226"/>
      <c r="E952" s="224" t="s">
        <v>242</v>
      </c>
      <c r="F952" s="224" t="s">
        <v>242</v>
      </c>
      <c r="G952" s="224" t="s">
        <v>242</v>
      </c>
      <c r="H952" s="227" t="s">
        <v>242</v>
      </c>
      <c r="I952" s="228" t="s">
        <v>242</v>
      </c>
      <c r="J952" s="228" t="s">
        <v>242</v>
      </c>
      <c r="K952" s="229"/>
      <c r="L952" s="229"/>
      <c r="M952" s="229"/>
      <c r="N952" s="229"/>
      <c r="O952" s="229"/>
      <c r="P952" s="230"/>
      <c r="Q952" s="231"/>
      <c r="R952" s="224" t="s">
        <v>242</v>
      </c>
      <c r="S952" s="232" t="str">
        <f t="shared" ca="1" si="78"/>
        <v/>
      </c>
      <c r="T952" s="232" t="str">
        <f ca="1">IF(B952="","",IF(ISERROR(MATCH($J952,[2]SorP!$B$1:$B$6230,0)),"",INDIRECT("'SorP'!$A$"&amp;MATCH($J952,[2]SorP!$B$1:$B$6230,0))))</f>
        <v/>
      </c>
      <c r="U952" s="184"/>
      <c r="V952" s="94" t="e">
        <f>IF(C952="",NA(),MATCH($B952&amp;$C952,'[2]Smelter Look-up'!$J:$J,0))</f>
        <v>#N/A</v>
      </c>
      <c r="X952" s="58">
        <f t="shared" si="76"/>
        <v>0</v>
      </c>
      <c r="AB952" s="95" t="str">
        <f t="shared" si="77"/>
        <v/>
      </c>
    </row>
    <row r="953" spans="1:28" s="58" customFormat="1" ht="20.25">
      <c r="A953" s="232"/>
      <c r="B953" s="224" t="s">
        <v>242</v>
      </c>
      <c r="C953" s="225" t="s">
        <v>242</v>
      </c>
      <c r="D953" s="226"/>
      <c r="E953" s="224" t="s">
        <v>242</v>
      </c>
      <c r="F953" s="224" t="s">
        <v>242</v>
      </c>
      <c r="G953" s="224" t="s">
        <v>242</v>
      </c>
      <c r="H953" s="227" t="s">
        <v>242</v>
      </c>
      <c r="I953" s="228" t="s">
        <v>242</v>
      </c>
      <c r="J953" s="228" t="s">
        <v>242</v>
      </c>
      <c r="K953" s="229"/>
      <c r="L953" s="229"/>
      <c r="M953" s="229"/>
      <c r="N953" s="229"/>
      <c r="O953" s="229"/>
      <c r="P953" s="230"/>
      <c r="Q953" s="231"/>
      <c r="R953" s="224" t="s">
        <v>242</v>
      </c>
      <c r="S953" s="232" t="str">
        <f t="shared" ca="1" si="78"/>
        <v/>
      </c>
      <c r="T953" s="232" t="str">
        <f ca="1">IF(B953="","",IF(ISERROR(MATCH($J953,[2]SorP!$B$1:$B$6230,0)),"",INDIRECT("'SorP'!$A$"&amp;MATCH($J953,[2]SorP!$B$1:$B$6230,0))))</f>
        <v/>
      </c>
      <c r="U953" s="184"/>
      <c r="V953" s="94" t="e">
        <f>IF(C953="",NA(),MATCH($B953&amp;$C953,'[2]Smelter Look-up'!$J:$J,0))</f>
        <v>#N/A</v>
      </c>
      <c r="X953" s="58">
        <f t="shared" si="76"/>
        <v>0</v>
      </c>
      <c r="AB953" s="95" t="str">
        <f t="shared" si="77"/>
        <v/>
      </c>
    </row>
    <row r="954" spans="1:28" s="58" customFormat="1" ht="20.25">
      <c r="A954" s="232"/>
      <c r="B954" s="224" t="s">
        <v>242</v>
      </c>
      <c r="C954" s="225" t="s">
        <v>242</v>
      </c>
      <c r="D954" s="226"/>
      <c r="E954" s="224" t="s">
        <v>242</v>
      </c>
      <c r="F954" s="224" t="s">
        <v>242</v>
      </c>
      <c r="G954" s="224" t="s">
        <v>242</v>
      </c>
      <c r="H954" s="227" t="s">
        <v>242</v>
      </c>
      <c r="I954" s="228" t="s">
        <v>242</v>
      </c>
      <c r="J954" s="228" t="s">
        <v>242</v>
      </c>
      <c r="K954" s="229"/>
      <c r="L954" s="229"/>
      <c r="M954" s="229"/>
      <c r="N954" s="229"/>
      <c r="O954" s="229"/>
      <c r="P954" s="230"/>
      <c r="Q954" s="231"/>
      <c r="R954" s="224" t="s">
        <v>242</v>
      </c>
      <c r="S954" s="232" t="str">
        <f t="shared" ca="1" si="78"/>
        <v/>
      </c>
      <c r="T954" s="232" t="str">
        <f ca="1">IF(B954="","",IF(ISERROR(MATCH($J954,[2]SorP!$B$1:$B$6230,0)),"",INDIRECT("'SorP'!$A$"&amp;MATCH($J954,[2]SorP!$B$1:$B$6230,0))))</f>
        <v/>
      </c>
      <c r="U954" s="184"/>
      <c r="V954" s="94" t="e">
        <f>IF(C954="",NA(),MATCH($B954&amp;$C954,'[2]Smelter Look-up'!$J:$J,0))</f>
        <v>#N/A</v>
      </c>
      <c r="X954" s="58">
        <f t="shared" si="76"/>
        <v>0</v>
      </c>
      <c r="AB954" s="95" t="str">
        <f t="shared" si="77"/>
        <v/>
      </c>
    </row>
    <row r="955" spans="1:28" s="58" customFormat="1" ht="20.25">
      <c r="A955" s="232"/>
      <c r="B955" s="224" t="s">
        <v>242</v>
      </c>
      <c r="C955" s="225" t="s">
        <v>242</v>
      </c>
      <c r="D955" s="226"/>
      <c r="E955" s="224" t="s">
        <v>242</v>
      </c>
      <c r="F955" s="224" t="s">
        <v>242</v>
      </c>
      <c r="G955" s="224" t="s">
        <v>242</v>
      </c>
      <c r="H955" s="227" t="s">
        <v>242</v>
      </c>
      <c r="I955" s="228" t="s">
        <v>242</v>
      </c>
      <c r="J955" s="228" t="s">
        <v>242</v>
      </c>
      <c r="K955" s="229"/>
      <c r="L955" s="229"/>
      <c r="M955" s="229"/>
      <c r="N955" s="229"/>
      <c r="O955" s="229"/>
      <c r="P955" s="230"/>
      <c r="Q955" s="231"/>
      <c r="R955" s="224" t="s">
        <v>242</v>
      </c>
      <c r="S955" s="232" t="str">
        <f t="shared" ref="S955" ca="1" si="79">IF(B955="","",IF(ISERROR(MATCH($E955,CL,0)),"Unknown",INDIRECT("'C'!$A$"&amp;MATCH($E955,CL,0)+1)))</f>
        <v/>
      </c>
      <c r="T955" s="232" t="str">
        <f ca="1">IF(B955="","",IF(ISERROR(MATCH($J955,[2]SorP!$B$1:$B$6230,0)),"",INDIRECT("'SorP'!$A$"&amp;MATCH($J955,[2]SorP!$B$1:$B$6230,0))))</f>
        <v/>
      </c>
      <c r="U955" s="184"/>
      <c r="V955" s="94" t="e">
        <f>IF(C955="",NA(),MATCH($B955&amp;$C955,'[2]Smelter Look-up'!$J:$J,0))</f>
        <v>#N/A</v>
      </c>
      <c r="X955" s="58">
        <f t="shared" si="76"/>
        <v>0</v>
      </c>
      <c r="AB955" s="95" t="str">
        <f t="shared" si="77"/>
        <v/>
      </c>
    </row>
    <row r="956" spans="1:28" s="58" customFormat="1" ht="20.25">
      <c r="A956" s="232"/>
      <c r="B956" s="224" t="s">
        <v>242</v>
      </c>
      <c r="C956" s="225" t="s">
        <v>242</v>
      </c>
      <c r="D956" s="226"/>
      <c r="E956" s="224" t="s">
        <v>242</v>
      </c>
      <c r="F956" s="224" t="s">
        <v>242</v>
      </c>
      <c r="G956" s="224" t="s">
        <v>242</v>
      </c>
      <c r="H956" s="227" t="s">
        <v>242</v>
      </c>
      <c r="I956" s="228" t="s">
        <v>242</v>
      </c>
      <c r="J956" s="228" t="s">
        <v>242</v>
      </c>
      <c r="K956" s="229"/>
      <c r="L956" s="229"/>
      <c r="M956" s="229"/>
      <c r="N956" s="229"/>
      <c r="O956" s="229"/>
      <c r="P956" s="230"/>
      <c r="Q956" s="231"/>
      <c r="R956" s="224" t="s">
        <v>242</v>
      </c>
      <c r="S956" s="232" t="str">
        <f t="shared" ref="S956:S987" ca="1" si="80">IF(B956="","",IF(ISERROR(MATCH($E956,CL,0)),"Unknown",INDIRECT("'C'!$A$"&amp;MATCH($E956,CL,0)+1)))</f>
        <v/>
      </c>
      <c r="T956" s="232" t="str">
        <f ca="1">IF(B956="","",IF(ISERROR(MATCH($J956,[2]SorP!$B$1:$B$6230,0)),"",INDIRECT("'SorP'!$A$"&amp;MATCH($J956,[2]SorP!$B$1:$B$6230,0))))</f>
        <v/>
      </c>
      <c r="U956" s="184"/>
      <c r="V956" s="94" t="e">
        <f>IF(C956="",NA(),MATCH($B956&amp;$C956,'[2]Smelter Look-up'!$J:$J,0))</f>
        <v>#N/A</v>
      </c>
      <c r="X956" s="58">
        <f t="shared" si="76"/>
        <v>0</v>
      </c>
      <c r="AB956" s="95" t="str">
        <f t="shared" si="77"/>
        <v/>
      </c>
    </row>
    <row r="957" spans="1:28" s="58" customFormat="1" ht="20.25">
      <c r="A957" s="232"/>
      <c r="B957" s="224" t="s">
        <v>242</v>
      </c>
      <c r="C957" s="225" t="s">
        <v>242</v>
      </c>
      <c r="D957" s="226"/>
      <c r="E957" s="224" t="s">
        <v>242</v>
      </c>
      <c r="F957" s="224" t="s">
        <v>242</v>
      </c>
      <c r="G957" s="224" t="s">
        <v>242</v>
      </c>
      <c r="H957" s="227" t="s">
        <v>242</v>
      </c>
      <c r="I957" s="228" t="s">
        <v>242</v>
      </c>
      <c r="J957" s="228" t="s">
        <v>242</v>
      </c>
      <c r="K957" s="229"/>
      <c r="L957" s="229"/>
      <c r="M957" s="229"/>
      <c r="N957" s="229"/>
      <c r="O957" s="229"/>
      <c r="P957" s="230"/>
      <c r="Q957" s="231"/>
      <c r="R957" s="224" t="s">
        <v>242</v>
      </c>
      <c r="S957" s="232" t="str">
        <f t="shared" ca="1" si="80"/>
        <v/>
      </c>
      <c r="T957" s="232" t="str">
        <f ca="1">IF(B957="","",IF(ISERROR(MATCH($J957,[2]SorP!$B$1:$B$6230,0)),"",INDIRECT("'SorP'!$A$"&amp;MATCH($J957,[2]SorP!$B$1:$B$6230,0))))</f>
        <v/>
      </c>
      <c r="U957" s="184"/>
      <c r="V957" s="94" t="e">
        <f>IF(C957="",NA(),MATCH($B957&amp;$C957,'[2]Smelter Look-up'!$J:$J,0))</f>
        <v>#N/A</v>
      </c>
      <c r="X957" s="58">
        <f t="shared" si="76"/>
        <v>0</v>
      </c>
      <c r="AB957" s="95" t="str">
        <f t="shared" si="77"/>
        <v/>
      </c>
    </row>
    <row r="958" spans="1:28" s="58" customFormat="1" ht="20.25">
      <c r="A958" s="232"/>
      <c r="B958" s="224" t="s">
        <v>242</v>
      </c>
      <c r="C958" s="225" t="s">
        <v>242</v>
      </c>
      <c r="D958" s="226"/>
      <c r="E958" s="224" t="s">
        <v>242</v>
      </c>
      <c r="F958" s="224" t="s">
        <v>242</v>
      </c>
      <c r="G958" s="224" t="s">
        <v>242</v>
      </c>
      <c r="H958" s="227" t="s">
        <v>242</v>
      </c>
      <c r="I958" s="228" t="s">
        <v>242</v>
      </c>
      <c r="J958" s="228" t="s">
        <v>242</v>
      </c>
      <c r="K958" s="229"/>
      <c r="L958" s="229"/>
      <c r="M958" s="229"/>
      <c r="N958" s="229"/>
      <c r="O958" s="229"/>
      <c r="P958" s="230"/>
      <c r="Q958" s="231"/>
      <c r="R958" s="224" t="s">
        <v>242</v>
      </c>
      <c r="S958" s="232" t="str">
        <f t="shared" ca="1" si="80"/>
        <v/>
      </c>
      <c r="T958" s="232" t="str">
        <f ca="1">IF(B958="","",IF(ISERROR(MATCH($J958,[2]SorP!$B$1:$B$6230,0)),"",INDIRECT("'SorP'!$A$"&amp;MATCH($J958,[2]SorP!$B$1:$B$6230,0))))</f>
        <v/>
      </c>
      <c r="U958" s="184"/>
      <c r="V958" s="94" t="e">
        <f>IF(C958="",NA(),MATCH($B958&amp;$C958,'[2]Smelter Look-up'!$J:$J,0))</f>
        <v>#N/A</v>
      </c>
      <c r="X958" s="58">
        <f t="shared" si="76"/>
        <v>0</v>
      </c>
      <c r="AB958" s="95" t="str">
        <f t="shared" si="77"/>
        <v/>
      </c>
    </row>
    <row r="959" spans="1:28" s="58" customFormat="1" ht="20.25">
      <c r="A959" s="232"/>
      <c r="B959" s="224" t="s">
        <v>242</v>
      </c>
      <c r="C959" s="225" t="s">
        <v>242</v>
      </c>
      <c r="D959" s="226"/>
      <c r="E959" s="224" t="s">
        <v>242</v>
      </c>
      <c r="F959" s="224" t="s">
        <v>242</v>
      </c>
      <c r="G959" s="224" t="s">
        <v>242</v>
      </c>
      <c r="H959" s="227" t="s">
        <v>242</v>
      </c>
      <c r="I959" s="228" t="s">
        <v>242</v>
      </c>
      <c r="J959" s="228" t="s">
        <v>242</v>
      </c>
      <c r="K959" s="229"/>
      <c r="L959" s="229"/>
      <c r="M959" s="229"/>
      <c r="N959" s="229"/>
      <c r="O959" s="229"/>
      <c r="P959" s="230"/>
      <c r="Q959" s="231"/>
      <c r="R959" s="224" t="s">
        <v>242</v>
      </c>
      <c r="S959" s="232" t="str">
        <f t="shared" ca="1" si="80"/>
        <v/>
      </c>
      <c r="T959" s="232" t="str">
        <f ca="1">IF(B959="","",IF(ISERROR(MATCH($J959,[2]SorP!$B$1:$B$6230,0)),"",INDIRECT("'SorP'!$A$"&amp;MATCH($J959,[2]SorP!$B$1:$B$6230,0))))</f>
        <v/>
      </c>
      <c r="U959" s="184"/>
      <c r="V959" s="94" t="e">
        <f>IF(C959="",NA(),MATCH($B959&amp;$C959,'[2]Smelter Look-up'!$J:$J,0))</f>
        <v>#N/A</v>
      </c>
      <c r="X959" s="58">
        <f t="shared" si="76"/>
        <v>0</v>
      </c>
      <c r="AB959" s="95" t="str">
        <f t="shared" si="77"/>
        <v/>
      </c>
    </row>
    <row r="960" spans="1:28" s="58" customFormat="1" ht="20.25">
      <c r="A960" s="232"/>
      <c r="B960" s="224" t="s">
        <v>242</v>
      </c>
      <c r="C960" s="225" t="s">
        <v>242</v>
      </c>
      <c r="D960" s="226"/>
      <c r="E960" s="224" t="s">
        <v>242</v>
      </c>
      <c r="F960" s="224" t="s">
        <v>242</v>
      </c>
      <c r="G960" s="224" t="s">
        <v>242</v>
      </c>
      <c r="H960" s="227" t="s">
        <v>242</v>
      </c>
      <c r="I960" s="228" t="s">
        <v>242</v>
      </c>
      <c r="J960" s="228" t="s">
        <v>242</v>
      </c>
      <c r="K960" s="229"/>
      <c r="L960" s="229"/>
      <c r="M960" s="229"/>
      <c r="N960" s="229"/>
      <c r="O960" s="229"/>
      <c r="P960" s="230"/>
      <c r="Q960" s="231"/>
      <c r="R960" s="224" t="s">
        <v>242</v>
      </c>
      <c r="S960" s="232" t="str">
        <f t="shared" ca="1" si="80"/>
        <v/>
      </c>
      <c r="T960" s="232" t="str">
        <f ca="1">IF(B960="","",IF(ISERROR(MATCH($J960,[2]SorP!$B$1:$B$6230,0)),"",INDIRECT("'SorP'!$A$"&amp;MATCH($J960,[2]SorP!$B$1:$B$6230,0))))</f>
        <v/>
      </c>
      <c r="U960" s="184"/>
      <c r="V960" s="94" t="e">
        <f>IF(C960="",NA(),MATCH($B960&amp;$C960,'[2]Smelter Look-up'!$J:$J,0))</f>
        <v>#N/A</v>
      </c>
      <c r="X960" s="58">
        <f t="shared" si="76"/>
        <v>0</v>
      </c>
      <c r="AB960" s="95" t="str">
        <f t="shared" si="77"/>
        <v/>
      </c>
    </row>
    <row r="961" spans="1:28" s="58" customFormat="1" ht="20.25">
      <c r="A961" s="232"/>
      <c r="B961" s="224" t="s">
        <v>242</v>
      </c>
      <c r="C961" s="225" t="s">
        <v>242</v>
      </c>
      <c r="D961" s="226"/>
      <c r="E961" s="224" t="s">
        <v>242</v>
      </c>
      <c r="F961" s="224" t="s">
        <v>242</v>
      </c>
      <c r="G961" s="224" t="s">
        <v>242</v>
      </c>
      <c r="H961" s="227" t="s">
        <v>242</v>
      </c>
      <c r="I961" s="228" t="s">
        <v>242</v>
      </c>
      <c r="J961" s="228" t="s">
        <v>242</v>
      </c>
      <c r="K961" s="229"/>
      <c r="L961" s="229"/>
      <c r="M961" s="229"/>
      <c r="N961" s="229"/>
      <c r="O961" s="229"/>
      <c r="P961" s="230"/>
      <c r="Q961" s="231"/>
      <c r="R961" s="224" t="s">
        <v>242</v>
      </c>
      <c r="S961" s="232" t="str">
        <f t="shared" ca="1" si="80"/>
        <v/>
      </c>
      <c r="T961" s="232" t="str">
        <f ca="1">IF(B961="","",IF(ISERROR(MATCH($J961,[2]SorP!$B$1:$B$6230,0)),"",INDIRECT("'SorP'!$A$"&amp;MATCH($J961,[2]SorP!$B$1:$B$6230,0))))</f>
        <v/>
      </c>
      <c r="U961" s="184"/>
      <c r="V961" s="94" t="e">
        <f>IF(C961="",NA(),MATCH($B961&amp;$C961,'[2]Smelter Look-up'!$J:$J,0))</f>
        <v>#N/A</v>
      </c>
      <c r="X961" s="58">
        <f t="shared" si="76"/>
        <v>0</v>
      </c>
      <c r="AB961" s="95" t="str">
        <f t="shared" si="77"/>
        <v/>
      </c>
    </row>
    <row r="962" spans="1:28" s="58" customFormat="1" ht="20.25">
      <c r="A962" s="232"/>
      <c r="B962" s="224" t="s">
        <v>242</v>
      </c>
      <c r="C962" s="225" t="s">
        <v>242</v>
      </c>
      <c r="D962" s="226"/>
      <c r="E962" s="224" t="s">
        <v>242</v>
      </c>
      <c r="F962" s="224" t="s">
        <v>242</v>
      </c>
      <c r="G962" s="224" t="s">
        <v>242</v>
      </c>
      <c r="H962" s="227" t="s">
        <v>242</v>
      </c>
      <c r="I962" s="228" t="s">
        <v>242</v>
      </c>
      <c r="J962" s="228" t="s">
        <v>242</v>
      </c>
      <c r="K962" s="229"/>
      <c r="L962" s="229"/>
      <c r="M962" s="229"/>
      <c r="N962" s="229"/>
      <c r="O962" s="229"/>
      <c r="P962" s="230"/>
      <c r="Q962" s="231"/>
      <c r="R962" s="224" t="s">
        <v>242</v>
      </c>
      <c r="S962" s="232" t="str">
        <f t="shared" ca="1" si="80"/>
        <v/>
      </c>
      <c r="T962" s="232" t="str">
        <f ca="1">IF(B962="","",IF(ISERROR(MATCH($J962,[2]SorP!$B$1:$B$6230,0)),"",INDIRECT("'SorP'!$A$"&amp;MATCH($J962,[2]SorP!$B$1:$B$6230,0))))</f>
        <v/>
      </c>
      <c r="U962" s="184"/>
      <c r="V962" s="94" t="e">
        <f>IF(C962="",NA(),MATCH($B962&amp;$C962,'[2]Smelter Look-up'!$J:$J,0))</f>
        <v>#N/A</v>
      </c>
      <c r="X962" s="58">
        <f t="shared" si="76"/>
        <v>0</v>
      </c>
      <c r="AB962" s="95" t="str">
        <f t="shared" si="77"/>
        <v/>
      </c>
    </row>
    <row r="963" spans="1:28" s="58" customFormat="1" ht="20.25">
      <c r="A963" s="232"/>
      <c r="B963" s="224" t="s">
        <v>242</v>
      </c>
      <c r="C963" s="225" t="s">
        <v>242</v>
      </c>
      <c r="D963" s="226"/>
      <c r="E963" s="224" t="s">
        <v>242</v>
      </c>
      <c r="F963" s="224" t="s">
        <v>242</v>
      </c>
      <c r="G963" s="224" t="s">
        <v>242</v>
      </c>
      <c r="H963" s="227" t="s">
        <v>242</v>
      </c>
      <c r="I963" s="228" t="s">
        <v>242</v>
      </c>
      <c r="J963" s="228" t="s">
        <v>242</v>
      </c>
      <c r="K963" s="229"/>
      <c r="L963" s="229"/>
      <c r="M963" s="229"/>
      <c r="N963" s="229"/>
      <c r="O963" s="229"/>
      <c r="P963" s="230"/>
      <c r="Q963" s="231"/>
      <c r="R963" s="224" t="s">
        <v>242</v>
      </c>
      <c r="S963" s="232" t="str">
        <f t="shared" ca="1" si="80"/>
        <v/>
      </c>
      <c r="T963" s="232" t="str">
        <f ca="1">IF(B963="","",IF(ISERROR(MATCH($J963,[2]SorP!$B$1:$B$6230,0)),"",INDIRECT("'SorP'!$A$"&amp;MATCH($J963,[2]SorP!$B$1:$B$6230,0))))</f>
        <v/>
      </c>
      <c r="U963" s="184"/>
      <c r="V963" s="94" t="e">
        <f>IF(C963="",NA(),MATCH($B963&amp;$C963,'[2]Smelter Look-up'!$J:$J,0))</f>
        <v>#N/A</v>
      </c>
      <c r="X963" s="58">
        <f t="shared" si="76"/>
        <v>0</v>
      </c>
      <c r="AB963" s="95" t="str">
        <f t="shared" si="77"/>
        <v/>
      </c>
    </row>
    <row r="964" spans="1:28" s="58" customFormat="1" ht="20.25">
      <c r="A964" s="232"/>
      <c r="B964" s="224" t="s">
        <v>242</v>
      </c>
      <c r="C964" s="225" t="s">
        <v>242</v>
      </c>
      <c r="D964" s="226"/>
      <c r="E964" s="224" t="s">
        <v>242</v>
      </c>
      <c r="F964" s="224" t="s">
        <v>242</v>
      </c>
      <c r="G964" s="224" t="s">
        <v>242</v>
      </c>
      <c r="H964" s="227" t="s">
        <v>242</v>
      </c>
      <c r="I964" s="228" t="s">
        <v>242</v>
      </c>
      <c r="J964" s="228" t="s">
        <v>242</v>
      </c>
      <c r="K964" s="229"/>
      <c r="L964" s="229"/>
      <c r="M964" s="229"/>
      <c r="N964" s="229"/>
      <c r="O964" s="229"/>
      <c r="P964" s="230"/>
      <c r="Q964" s="231"/>
      <c r="R964" s="224" t="s">
        <v>242</v>
      </c>
      <c r="S964" s="232" t="str">
        <f t="shared" ca="1" si="80"/>
        <v/>
      </c>
      <c r="T964" s="232" t="str">
        <f ca="1">IF(B964="","",IF(ISERROR(MATCH($J964,[2]SorP!$B$1:$B$6230,0)),"",INDIRECT("'SorP'!$A$"&amp;MATCH($J964,[2]SorP!$B$1:$B$6230,0))))</f>
        <v/>
      </c>
      <c r="U964" s="184"/>
      <c r="V964" s="94" t="e">
        <f>IF(C964="",NA(),MATCH($B964&amp;$C964,'[2]Smelter Look-up'!$J:$J,0))</f>
        <v>#N/A</v>
      </c>
      <c r="X964" s="58">
        <f t="shared" si="76"/>
        <v>0</v>
      </c>
      <c r="AB964" s="95" t="str">
        <f t="shared" si="77"/>
        <v/>
      </c>
    </row>
    <row r="965" spans="1:28" s="58" customFormat="1" ht="20.25">
      <c r="A965" s="232"/>
      <c r="B965" s="224" t="s">
        <v>242</v>
      </c>
      <c r="C965" s="225" t="s">
        <v>242</v>
      </c>
      <c r="D965" s="226"/>
      <c r="E965" s="224" t="s">
        <v>242</v>
      </c>
      <c r="F965" s="224" t="s">
        <v>242</v>
      </c>
      <c r="G965" s="224" t="s">
        <v>242</v>
      </c>
      <c r="H965" s="227" t="s">
        <v>242</v>
      </c>
      <c r="I965" s="228" t="s">
        <v>242</v>
      </c>
      <c r="J965" s="228" t="s">
        <v>242</v>
      </c>
      <c r="K965" s="229"/>
      <c r="L965" s="229"/>
      <c r="M965" s="229"/>
      <c r="N965" s="229"/>
      <c r="O965" s="229"/>
      <c r="P965" s="230"/>
      <c r="Q965" s="231"/>
      <c r="R965" s="224" t="s">
        <v>242</v>
      </c>
      <c r="S965" s="232" t="str">
        <f t="shared" ca="1" si="80"/>
        <v/>
      </c>
      <c r="T965" s="232" t="str">
        <f ca="1">IF(B965="","",IF(ISERROR(MATCH($J965,[2]SorP!$B$1:$B$6230,0)),"",INDIRECT("'SorP'!$A$"&amp;MATCH($J965,[2]SorP!$B$1:$B$6230,0))))</f>
        <v/>
      </c>
      <c r="U965" s="184"/>
      <c r="V965" s="94" t="e">
        <f>IF(C965="",NA(),MATCH($B965&amp;$C965,'[2]Smelter Look-up'!$J:$J,0))</f>
        <v>#N/A</v>
      </c>
      <c r="X965" s="58">
        <f t="shared" si="76"/>
        <v>0</v>
      </c>
      <c r="AB965" s="95" t="str">
        <f t="shared" si="77"/>
        <v/>
      </c>
    </row>
    <row r="966" spans="1:28" s="58" customFormat="1" ht="20.25">
      <c r="A966" s="232"/>
      <c r="B966" s="224" t="s">
        <v>242</v>
      </c>
      <c r="C966" s="225" t="s">
        <v>242</v>
      </c>
      <c r="D966" s="226"/>
      <c r="E966" s="224" t="s">
        <v>242</v>
      </c>
      <c r="F966" s="224" t="s">
        <v>242</v>
      </c>
      <c r="G966" s="224" t="s">
        <v>242</v>
      </c>
      <c r="H966" s="227" t="s">
        <v>242</v>
      </c>
      <c r="I966" s="228" t="s">
        <v>242</v>
      </c>
      <c r="J966" s="228" t="s">
        <v>242</v>
      </c>
      <c r="K966" s="229"/>
      <c r="L966" s="229"/>
      <c r="M966" s="229"/>
      <c r="N966" s="229"/>
      <c r="O966" s="229"/>
      <c r="P966" s="230"/>
      <c r="Q966" s="231"/>
      <c r="R966" s="224" t="s">
        <v>242</v>
      </c>
      <c r="S966" s="232" t="str">
        <f t="shared" ca="1" si="80"/>
        <v/>
      </c>
      <c r="T966" s="232" t="str">
        <f ca="1">IF(B966="","",IF(ISERROR(MATCH($J966,[2]SorP!$B$1:$B$6230,0)),"",INDIRECT("'SorP'!$A$"&amp;MATCH($J966,[2]SorP!$B$1:$B$6230,0))))</f>
        <v/>
      </c>
      <c r="U966" s="184"/>
      <c r="V966" s="94" t="e">
        <f>IF(C966="",NA(),MATCH($B966&amp;$C966,'[2]Smelter Look-up'!$J:$J,0))</f>
        <v>#N/A</v>
      </c>
      <c r="X966" s="58">
        <f t="shared" si="76"/>
        <v>0</v>
      </c>
      <c r="AB966" s="95" t="str">
        <f t="shared" si="77"/>
        <v/>
      </c>
    </row>
    <row r="967" spans="1:28" s="58" customFormat="1" ht="20.25">
      <c r="A967" s="232"/>
      <c r="B967" s="224" t="s">
        <v>242</v>
      </c>
      <c r="C967" s="225" t="s">
        <v>242</v>
      </c>
      <c r="D967" s="226"/>
      <c r="E967" s="224" t="s">
        <v>242</v>
      </c>
      <c r="F967" s="224" t="s">
        <v>242</v>
      </c>
      <c r="G967" s="224" t="s">
        <v>242</v>
      </c>
      <c r="H967" s="227" t="s">
        <v>242</v>
      </c>
      <c r="I967" s="228" t="s">
        <v>242</v>
      </c>
      <c r="J967" s="228" t="s">
        <v>242</v>
      </c>
      <c r="K967" s="229"/>
      <c r="L967" s="229"/>
      <c r="M967" s="229"/>
      <c r="N967" s="229"/>
      <c r="O967" s="229"/>
      <c r="P967" s="230"/>
      <c r="Q967" s="231"/>
      <c r="R967" s="224" t="s">
        <v>242</v>
      </c>
      <c r="S967" s="232" t="str">
        <f t="shared" ca="1" si="80"/>
        <v/>
      </c>
      <c r="T967" s="232" t="str">
        <f ca="1">IF(B967="","",IF(ISERROR(MATCH($J967,[2]SorP!$B$1:$B$6230,0)),"",INDIRECT("'SorP'!$A$"&amp;MATCH($J967,[2]SorP!$B$1:$B$6230,0))))</f>
        <v/>
      </c>
      <c r="U967" s="184"/>
      <c r="V967" s="94" t="e">
        <f>IF(C967="",NA(),MATCH($B967&amp;$C967,'[2]Smelter Look-up'!$J:$J,0))</f>
        <v>#N/A</v>
      </c>
      <c r="X967" s="58">
        <f t="shared" si="76"/>
        <v>0</v>
      </c>
      <c r="AB967" s="95" t="str">
        <f t="shared" si="77"/>
        <v/>
      </c>
    </row>
    <row r="968" spans="1:28" s="58" customFormat="1" ht="20.25">
      <c r="A968" s="232"/>
      <c r="B968" s="224" t="s">
        <v>242</v>
      </c>
      <c r="C968" s="225" t="s">
        <v>242</v>
      </c>
      <c r="D968" s="226"/>
      <c r="E968" s="224" t="s">
        <v>242</v>
      </c>
      <c r="F968" s="224" t="s">
        <v>242</v>
      </c>
      <c r="G968" s="224" t="s">
        <v>242</v>
      </c>
      <c r="H968" s="227" t="s">
        <v>242</v>
      </c>
      <c r="I968" s="228" t="s">
        <v>242</v>
      </c>
      <c r="J968" s="228" t="s">
        <v>242</v>
      </c>
      <c r="K968" s="229"/>
      <c r="L968" s="229"/>
      <c r="M968" s="229"/>
      <c r="N968" s="229"/>
      <c r="O968" s="229"/>
      <c r="P968" s="230"/>
      <c r="Q968" s="231"/>
      <c r="R968" s="224" t="s">
        <v>242</v>
      </c>
      <c r="S968" s="232" t="str">
        <f t="shared" ca="1" si="80"/>
        <v/>
      </c>
      <c r="T968" s="232" t="str">
        <f ca="1">IF(B968="","",IF(ISERROR(MATCH($J968,[2]SorP!$B$1:$B$6230,0)),"",INDIRECT("'SorP'!$A$"&amp;MATCH($J968,[2]SorP!$B$1:$B$6230,0))))</f>
        <v/>
      </c>
      <c r="U968" s="184"/>
      <c r="V968" s="94" t="e">
        <f>IF(C968="",NA(),MATCH($B968&amp;$C968,'[2]Smelter Look-up'!$J:$J,0))</f>
        <v>#N/A</v>
      </c>
      <c r="X968" s="58">
        <f t="shared" si="76"/>
        <v>0</v>
      </c>
      <c r="AB968" s="95" t="str">
        <f t="shared" si="77"/>
        <v/>
      </c>
    </row>
    <row r="969" spans="1:28" s="58" customFormat="1" ht="20.25">
      <c r="A969" s="232"/>
      <c r="B969" s="224" t="s">
        <v>242</v>
      </c>
      <c r="C969" s="225" t="s">
        <v>242</v>
      </c>
      <c r="D969" s="226"/>
      <c r="E969" s="224" t="s">
        <v>242</v>
      </c>
      <c r="F969" s="224" t="s">
        <v>242</v>
      </c>
      <c r="G969" s="224" t="s">
        <v>242</v>
      </c>
      <c r="H969" s="227" t="s">
        <v>242</v>
      </c>
      <c r="I969" s="228" t="s">
        <v>242</v>
      </c>
      <c r="J969" s="228" t="s">
        <v>242</v>
      </c>
      <c r="K969" s="229"/>
      <c r="L969" s="229"/>
      <c r="M969" s="229"/>
      <c r="N969" s="229"/>
      <c r="O969" s="229"/>
      <c r="P969" s="230"/>
      <c r="Q969" s="231"/>
      <c r="R969" s="224" t="s">
        <v>242</v>
      </c>
      <c r="S969" s="232" t="str">
        <f t="shared" ca="1" si="80"/>
        <v/>
      </c>
      <c r="T969" s="232" t="str">
        <f ca="1">IF(B969="","",IF(ISERROR(MATCH($J969,[2]SorP!$B$1:$B$6230,0)),"",INDIRECT("'SorP'!$A$"&amp;MATCH($J969,[2]SorP!$B$1:$B$6230,0))))</f>
        <v/>
      </c>
      <c r="U969" s="184"/>
      <c r="V969" s="94" t="e">
        <f>IF(C969="",NA(),MATCH($B969&amp;$C969,'[2]Smelter Look-up'!$J:$J,0))</f>
        <v>#N/A</v>
      </c>
      <c r="X969" s="58">
        <f t="shared" si="76"/>
        <v>0</v>
      </c>
      <c r="AB969" s="95" t="str">
        <f t="shared" si="77"/>
        <v/>
      </c>
    </row>
    <row r="970" spans="1:28" s="58" customFormat="1" ht="20.25">
      <c r="A970" s="232"/>
      <c r="B970" s="224" t="s">
        <v>242</v>
      </c>
      <c r="C970" s="225" t="s">
        <v>242</v>
      </c>
      <c r="D970" s="226"/>
      <c r="E970" s="224" t="s">
        <v>242</v>
      </c>
      <c r="F970" s="224" t="s">
        <v>242</v>
      </c>
      <c r="G970" s="224" t="s">
        <v>242</v>
      </c>
      <c r="H970" s="227" t="s">
        <v>242</v>
      </c>
      <c r="I970" s="228" t="s">
        <v>242</v>
      </c>
      <c r="J970" s="228" t="s">
        <v>242</v>
      </c>
      <c r="K970" s="229"/>
      <c r="L970" s="229"/>
      <c r="M970" s="229"/>
      <c r="N970" s="229"/>
      <c r="O970" s="229"/>
      <c r="P970" s="230"/>
      <c r="Q970" s="231"/>
      <c r="R970" s="224" t="s">
        <v>242</v>
      </c>
      <c r="S970" s="232" t="str">
        <f t="shared" ca="1" si="80"/>
        <v/>
      </c>
      <c r="T970" s="232" t="str">
        <f ca="1">IF(B970="","",IF(ISERROR(MATCH($J970,[2]SorP!$B$1:$B$6230,0)),"",INDIRECT("'SorP'!$A$"&amp;MATCH($J970,[2]SorP!$B$1:$B$6230,0))))</f>
        <v/>
      </c>
      <c r="U970" s="184"/>
      <c r="V970" s="94" t="e">
        <f>IF(C970="",NA(),MATCH($B970&amp;$C970,'[2]Smelter Look-up'!$J:$J,0))</f>
        <v>#N/A</v>
      </c>
      <c r="X970" s="58">
        <f t="shared" ref="X970:X1033" si="81">IF(AND(C970="Smelter not listed",OR(LEN(D970)=0,LEN(E970)=0)),1,0)</f>
        <v>0</v>
      </c>
      <c r="AB970" s="95" t="str">
        <f t="shared" ref="AB970:AB1033" si="82">B970&amp;C970</f>
        <v/>
      </c>
    </row>
    <row r="971" spans="1:28" s="58" customFormat="1" ht="20.25">
      <c r="A971" s="232"/>
      <c r="B971" s="224" t="s">
        <v>242</v>
      </c>
      <c r="C971" s="225" t="s">
        <v>242</v>
      </c>
      <c r="D971" s="226"/>
      <c r="E971" s="224" t="s">
        <v>242</v>
      </c>
      <c r="F971" s="224" t="s">
        <v>242</v>
      </c>
      <c r="G971" s="224" t="s">
        <v>242</v>
      </c>
      <c r="H971" s="227" t="s">
        <v>242</v>
      </c>
      <c r="I971" s="228" t="s">
        <v>242</v>
      </c>
      <c r="J971" s="228" t="s">
        <v>242</v>
      </c>
      <c r="K971" s="229"/>
      <c r="L971" s="229"/>
      <c r="M971" s="229"/>
      <c r="N971" s="229"/>
      <c r="O971" s="229"/>
      <c r="P971" s="230"/>
      <c r="Q971" s="231"/>
      <c r="R971" s="224" t="s">
        <v>242</v>
      </c>
      <c r="S971" s="232" t="str">
        <f t="shared" ca="1" si="80"/>
        <v/>
      </c>
      <c r="T971" s="232" t="str">
        <f ca="1">IF(B971="","",IF(ISERROR(MATCH($J971,[2]SorP!$B$1:$B$6230,0)),"",INDIRECT("'SorP'!$A$"&amp;MATCH($J971,[2]SorP!$B$1:$B$6230,0))))</f>
        <v/>
      </c>
      <c r="U971" s="184"/>
      <c r="V971" s="94" t="e">
        <f>IF(C971="",NA(),MATCH($B971&amp;$C971,'[2]Smelter Look-up'!$J:$J,0))</f>
        <v>#N/A</v>
      </c>
      <c r="X971" s="58">
        <f t="shared" si="81"/>
        <v>0</v>
      </c>
      <c r="AB971" s="95" t="str">
        <f t="shared" si="82"/>
        <v/>
      </c>
    </row>
    <row r="972" spans="1:28" s="58" customFormat="1" ht="20.25">
      <c r="A972" s="232"/>
      <c r="B972" s="224" t="s">
        <v>242</v>
      </c>
      <c r="C972" s="225" t="s">
        <v>242</v>
      </c>
      <c r="D972" s="226"/>
      <c r="E972" s="224" t="s">
        <v>242</v>
      </c>
      <c r="F972" s="224" t="s">
        <v>242</v>
      </c>
      <c r="G972" s="224" t="s">
        <v>242</v>
      </c>
      <c r="H972" s="227" t="s">
        <v>242</v>
      </c>
      <c r="I972" s="228" t="s">
        <v>242</v>
      </c>
      <c r="J972" s="228" t="s">
        <v>242</v>
      </c>
      <c r="K972" s="229"/>
      <c r="L972" s="229"/>
      <c r="M972" s="229"/>
      <c r="N972" s="229"/>
      <c r="O972" s="229"/>
      <c r="P972" s="230"/>
      <c r="Q972" s="231"/>
      <c r="R972" s="224" t="s">
        <v>242</v>
      </c>
      <c r="S972" s="232" t="str">
        <f t="shared" ca="1" si="80"/>
        <v/>
      </c>
      <c r="T972" s="232" t="str">
        <f ca="1">IF(B972="","",IF(ISERROR(MATCH($J972,[2]SorP!$B$1:$B$6230,0)),"",INDIRECT("'SorP'!$A$"&amp;MATCH($J972,[2]SorP!$B$1:$B$6230,0))))</f>
        <v/>
      </c>
      <c r="U972" s="184"/>
      <c r="V972" s="94" t="e">
        <f>IF(C972="",NA(),MATCH($B972&amp;$C972,'[2]Smelter Look-up'!$J:$J,0))</f>
        <v>#N/A</v>
      </c>
      <c r="X972" s="58">
        <f t="shared" si="81"/>
        <v>0</v>
      </c>
      <c r="AB972" s="95" t="str">
        <f t="shared" si="82"/>
        <v/>
      </c>
    </row>
    <row r="973" spans="1:28" s="58" customFormat="1" ht="20.25">
      <c r="A973" s="232"/>
      <c r="B973" s="224" t="s">
        <v>242</v>
      </c>
      <c r="C973" s="225" t="s">
        <v>242</v>
      </c>
      <c r="D973" s="226"/>
      <c r="E973" s="224" t="s">
        <v>242</v>
      </c>
      <c r="F973" s="224" t="s">
        <v>242</v>
      </c>
      <c r="G973" s="224" t="s">
        <v>242</v>
      </c>
      <c r="H973" s="227" t="s">
        <v>242</v>
      </c>
      <c r="I973" s="228" t="s">
        <v>242</v>
      </c>
      <c r="J973" s="228" t="s">
        <v>242</v>
      </c>
      <c r="K973" s="229"/>
      <c r="L973" s="229"/>
      <c r="M973" s="229"/>
      <c r="N973" s="229"/>
      <c r="O973" s="229"/>
      <c r="P973" s="230"/>
      <c r="Q973" s="231"/>
      <c r="R973" s="224" t="s">
        <v>242</v>
      </c>
      <c r="S973" s="232" t="str">
        <f t="shared" ca="1" si="80"/>
        <v/>
      </c>
      <c r="T973" s="232" t="str">
        <f ca="1">IF(B973="","",IF(ISERROR(MATCH($J973,[2]SorP!$B$1:$B$6230,0)),"",INDIRECT("'SorP'!$A$"&amp;MATCH($J973,[2]SorP!$B$1:$B$6230,0))))</f>
        <v/>
      </c>
      <c r="U973" s="184"/>
      <c r="V973" s="94" t="e">
        <f>IF(C973="",NA(),MATCH($B973&amp;$C973,'[2]Smelter Look-up'!$J:$J,0))</f>
        <v>#N/A</v>
      </c>
      <c r="X973" s="58">
        <f t="shared" si="81"/>
        <v>0</v>
      </c>
      <c r="AB973" s="95" t="str">
        <f t="shared" si="82"/>
        <v/>
      </c>
    </row>
    <row r="974" spans="1:28" s="58" customFormat="1" ht="20.25">
      <c r="A974" s="232"/>
      <c r="B974" s="224" t="s">
        <v>242</v>
      </c>
      <c r="C974" s="225" t="s">
        <v>242</v>
      </c>
      <c r="D974" s="226"/>
      <c r="E974" s="224" t="s">
        <v>242</v>
      </c>
      <c r="F974" s="224" t="s">
        <v>242</v>
      </c>
      <c r="G974" s="224" t="s">
        <v>242</v>
      </c>
      <c r="H974" s="227" t="s">
        <v>242</v>
      </c>
      <c r="I974" s="228" t="s">
        <v>242</v>
      </c>
      <c r="J974" s="228" t="s">
        <v>242</v>
      </c>
      <c r="K974" s="229"/>
      <c r="L974" s="229"/>
      <c r="M974" s="229"/>
      <c r="N974" s="229"/>
      <c r="O974" s="229"/>
      <c r="P974" s="230"/>
      <c r="Q974" s="231"/>
      <c r="R974" s="224" t="s">
        <v>242</v>
      </c>
      <c r="S974" s="232" t="str">
        <f t="shared" ca="1" si="80"/>
        <v/>
      </c>
      <c r="T974" s="232" t="str">
        <f ca="1">IF(B974="","",IF(ISERROR(MATCH($J974,[2]SorP!$B$1:$B$6230,0)),"",INDIRECT("'SorP'!$A$"&amp;MATCH($J974,[2]SorP!$B$1:$B$6230,0))))</f>
        <v/>
      </c>
      <c r="U974" s="184"/>
      <c r="V974" s="94" t="e">
        <f>IF(C974="",NA(),MATCH($B974&amp;$C974,'[2]Smelter Look-up'!$J:$J,0))</f>
        <v>#N/A</v>
      </c>
      <c r="X974" s="58">
        <f t="shared" si="81"/>
        <v>0</v>
      </c>
      <c r="AB974" s="95" t="str">
        <f t="shared" si="82"/>
        <v/>
      </c>
    </row>
    <row r="975" spans="1:28" s="58" customFormat="1" ht="20.25">
      <c r="A975" s="232"/>
      <c r="B975" s="224" t="s">
        <v>242</v>
      </c>
      <c r="C975" s="225" t="s">
        <v>242</v>
      </c>
      <c r="D975" s="226"/>
      <c r="E975" s="224" t="s">
        <v>242</v>
      </c>
      <c r="F975" s="224" t="s">
        <v>242</v>
      </c>
      <c r="G975" s="224" t="s">
        <v>242</v>
      </c>
      <c r="H975" s="227" t="s">
        <v>242</v>
      </c>
      <c r="I975" s="228" t="s">
        <v>242</v>
      </c>
      <c r="J975" s="228" t="s">
        <v>242</v>
      </c>
      <c r="K975" s="229"/>
      <c r="L975" s="229"/>
      <c r="M975" s="229"/>
      <c r="N975" s="229"/>
      <c r="O975" s="229"/>
      <c r="P975" s="230"/>
      <c r="Q975" s="231"/>
      <c r="R975" s="224" t="s">
        <v>242</v>
      </c>
      <c r="S975" s="232" t="str">
        <f t="shared" ca="1" si="80"/>
        <v/>
      </c>
      <c r="T975" s="232" t="str">
        <f ca="1">IF(B975="","",IF(ISERROR(MATCH($J975,[2]SorP!$B$1:$B$6230,0)),"",INDIRECT("'SorP'!$A$"&amp;MATCH($J975,[2]SorP!$B$1:$B$6230,0))))</f>
        <v/>
      </c>
      <c r="U975" s="184"/>
      <c r="V975" s="94" t="e">
        <f>IF(C975="",NA(),MATCH($B975&amp;$C975,'[2]Smelter Look-up'!$J:$J,0))</f>
        <v>#N/A</v>
      </c>
      <c r="X975" s="58">
        <f t="shared" si="81"/>
        <v>0</v>
      </c>
      <c r="AB975" s="95" t="str">
        <f t="shared" si="82"/>
        <v/>
      </c>
    </row>
    <row r="976" spans="1:28" s="58" customFormat="1" ht="20.25">
      <c r="A976" s="232"/>
      <c r="B976" s="224" t="s">
        <v>242</v>
      </c>
      <c r="C976" s="225" t="s">
        <v>242</v>
      </c>
      <c r="D976" s="226"/>
      <c r="E976" s="224" t="s">
        <v>242</v>
      </c>
      <c r="F976" s="224" t="s">
        <v>242</v>
      </c>
      <c r="G976" s="224" t="s">
        <v>242</v>
      </c>
      <c r="H976" s="227" t="s">
        <v>242</v>
      </c>
      <c r="I976" s="228" t="s">
        <v>242</v>
      </c>
      <c r="J976" s="228" t="s">
        <v>242</v>
      </c>
      <c r="K976" s="229"/>
      <c r="L976" s="229"/>
      <c r="M976" s="229"/>
      <c r="N976" s="229"/>
      <c r="O976" s="229"/>
      <c r="P976" s="230"/>
      <c r="Q976" s="231"/>
      <c r="R976" s="224" t="s">
        <v>242</v>
      </c>
      <c r="S976" s="232" t="str">
        <f t="shared" ca="1" si="80"/>
        <v/>
      </c>
      <c r="T976" s="232" t="str">
        <f ca="1">IF(B976="","",IF(ISERROR(MATCH($J976,[2]SorP!$B$1:$B$6230,0)),"",INDIRECT("'SorP'!$A$"&amp;MATCH($J976,[2]SorP!$B$1:$B$6230,0))))</f>
        <v/>
      </c>
      <c r="U976" s="184"/>
      <c r="V976" s="94" t="e">
        <f>IF(C976="",NA(),MATCH($B976&amp;$C976,'[2]Smelter Look-up'!$J:$J,0))</f>
        <v>#N/A</v>
      </c>
      <c r="X976" s="58">
        <f t="shared" si="81"/>
        <v>0</v>
      </c>
      <c r="AB976" s="95" t="str">
        <f t="shared" si="82"/>
        <v/>
      </c>
    </row>
    <row r="977" spans="1:28" s="58" customFormat="1" ht="20.25">
      <c r="A977" s="232"/>
      <c r="B977" s="224" t="s">
        <v>242</v>
      </c>
      <c r="C977" s="225" t="s">
        <v>242</v>
      </c>
      <c r="D977" s="226"/>
      <c r="E977" s="224" t="s">
        <v>242</v>
      </c>
      <c r="F977" s="224" t="s">
        <v>242</v>
      </c>
      <c r="G977" s="224" t="s">
        <v>242</v>
      </c>
      <c r="H977" s="227" t="s">
        <v>242</v>
      </c>
      <c r="I977" s="228" t="s">
        <v>242</v>
      </c>
      <c r="J977" s="228" t="s">
        <v>242</v>
      </c>
      <c r="K977" s="229"/>
      <c r="L977" s="229"/>
      <c r="M977" s="229"/>
      <c r="N977" s="229"/>
      <c r="O977" s="229"/>
      <c r="P977" s="230"/>
      <c r="Q977" s="231"/>
      <c r="R977" s="224" t="s">
        <v>242</v>
      </c>
      <c r="S977" s="232" t="str">
        <f t="shared" ca="1" si="80"/>
        <v/>
      </c>
      <c r="T977" s="232" t="str">
        <f ca="1">IF(B977="","",IF(ISERROR(MATCH($J977,[2]SorP!$B$1:$B$6230,0)),"",INDIRECT("'SorP'!$A$"&amp;MATCH($J977,[2]SorP!$B$1:$B$6230,0))))</f>
        <v/>
      </c>
      <c r="U977" s="184"/>
      <c r="V977" s="94" t="e">
        <f>IF(C977="",NA(),MATCH($B977&amp;$C977,'[2]Smelter Look-up'!$J:$J,0))</f>
        <v>#N/A</v>
      </c>
      <c r="X977" s="58">
        <f t="shared" si="81"/>
        <v>0</v>
      </c>
      <c r="AB977" s="95" t="str">
        <f t="shared" si="82"/>
        <v/>
      </c>
    </row>
    <row r="978" spans="1:28" s="58" customFormat="1" ht="20.25">
      <c r="A978" s="232"/>
      <c r="B978" s="224" t="s">
        <v>242</v>
      </c>
      <c r="C978" s="225" t="s">
        <v>242</v>
      </c>
      <c r="D978" s="226"/>
      <c r="E978" s="224" t="s">
        <v>242</v>
      </c>
      <c r="F978" s="224" t="s">
        <v>242</v>
      </c>
      <c r="G978" s="224" t="s">
        <v>242</v>
      </c>
      <c r="H978" s="227" t="s">
        <v>242</v>
      </c>
      <c r="I978" s="228" t="s">
        <v>242</v>
      </c>
      <c r="J978" s="228" t="s">
        <v>242</v>
      </c>
      <c r="K978" s="229"/>
      <c r="L978" s="229"/>
      <c r="M978" s="229"/>
      <c r="N978" s="229"/>
      <c r="O978" s="229"/>
      <c r="P978" s="230"/>
      <c r="Q978" s="231"/>
      <c r="R978" s="224" t="s">
        <v>242</v>
      </c>
      <c r="S978" s="232" t="str">
        <f t="shared" ca="1" si="80"/>
        <v/>
      </c>
      <c r="T978" s="232" t="str">
        <f ca="1">IF(B978="","",IF(ISERROR(MATCH($J978,[2]SorP!$B$1:$B$6230,0)),"",INDIRECT("'SorP'!$A$"&amp;MATCH($J978,[2]SorP!$B$1:$B$6230,0))))</f>
        <v/>
      </c>
      <c r="U978" s="184"/>
      <c r="V978" s="94" t="e">
        <f>IF(C978="",NA(),MATCH($B978&amp;$C978,'[2]Smelter Look-up'!$J:$J,0))</f>
        <v>#N/A</v>
      </c>
      <c r="X978" s="58">
        <f t="shared" si="81"/>
        <v>0</v>
      </c>
      <c r="AB978" s="95" t="str">
        <f t="shared" si="82"/>
        <v/>
      </c>
    </row>
    <row r="979" spans="1:28" s="58" customFormat="1" ht="20.25">
      <c r="A979" s="232"/>
      <c r="B979" s="224" t="s">
        <v>242</v>
      </c>
      <c r="C979" s="225" t="s">
        <v>242</v>
      </c>
      <c r="D979" s="226"/>
      <c r="E979" s="224" t="s">
        <v>242</v>
      </c>
      <c r="F979" s="224" t="s">
        <v>242</v>
      </c>
      <c r="G979" s="224" t="s">
        <v>242</v>
      </c>
      <c r="H979" s="227" t="s">
        <v>242</v>
      </c>
      <c r="I979" s="228" t="s">
        <v>242</v>
      </c>
      <c r="J979" s="228" t="s">
        <v>242</v>
      </c>
      <c r="K979" s="229"/>
      <c r="L979" s="229"/>
      <c r="M979" s="229"/>
      <c r="N979" s="229"/>
      <c r="O979" s="229"/>
      <c r="P979" s="230"/>
      <c r="Q979" s="231"/>
      <c r="R979" s="224" t="s">
        <v>242</v>
      </c>
      <c r="S979" s="232" t="str">
        <f t="shared" ca="1" si="80"/>
        <v/>
      </c>
      <c r="T979" s="232" t="str">
        <f ca="1">IF(B979="","",IF(ISERROR(MATCH($J979,[2]SorP!$B$1:$B$6230,0)),"",INDIRECT("'SorP'!$A$"&amp;MATCH($J979,[2]SorP!$B$1:$B$6230,0))))</f>
        <v/>
      </c>
      <c r="U979" s="184"/>
      <c r="V979" s="94" t="e">
        <f>IF(C979="",NA(),MATCH($B979&amp;$C979,'[2]Smelter Look-up'!$J:$J,0))</f>
        <v>#N/A</v>
      </c>
      <c r="X979" s="58">
        <f t="shared" si="81"/>
        <v>0</v>
      </c>
      <c r="AB979" s="95" t="str">
        <f t="shared" si="82"/>
        <v/>
      </c>
    </row>
    <row r="980" spans="1:28" s="58" customFormat="1" ht="20.25">
      <c r="A980" s="232"/>
      <c r="B980" s="224" t="s">
        <v>242</v>
      </c>
      <c r="C980" s="225" t="s">
        <v>242</v>
      </c>
      <c r="D980" s="226"/>
      <c r="E980" s="224" t="s">
        <v>242</v>
      </c>
      <c r="F980" s="224" t="s">
        <v>242</v>
      </c>
      <c r="G980" s="224" t="s">
        <v>242</v>
      </c>
      <c r="H980" s="227" t="s">
        <v>242</v>
      </c>
      <c r="I980" s="228" t="s">
        <v>242</v>
      </c>
      <c r="J980" s="228" t="s">
        <v>242</v>
      </c>
      <c r="K980" s="229"/>
      <c r="L980" s="229"/>
      <c r="M980" s="229"/>
      <c r="N980" s="229"/>
      <c r="O980" s="229"/>
      <c r="P980" s="230"/>
      <c r="Q980" s="231"/>
      <c r="R980" s="224" t="s">
        <v>242</v>
      </c>
      <c r="S980" s="232" t="str">
        <f t="shared" ca="1" si="80"/>
        <v/>
      </c>
      <c r="T980" s="232" t="str">
        <f ca="1">IF(B980="","",IF(ISERROR(MATCH($J980,[2]SorP!$B$1:$B$6230,0)),"",INDIRECT("'SorP'!$A$"&amp;MATCH($J980,[2]SorP!$B$1:$B$6230,0))))</f>
        <v/>
      </c>
      <c r="U980" s="184"/>
      <c r="V980" s="94" t="e">
        <f>IF(C980="",NA(),MATCH($B980&amp;$C980,'[2]Smelter Look-up'!$J:$J,0))</f>
        <v>#N/A</v>
      </c>
      <c r="X980" s="58">
        <f t="shared" si="81"/>
        <v>0</v>
      </c>
      <c r="AB980" s="95" t="str">
        <f t="shared" si="82"/>
        <v/>
      </c>
    </row>
    <row r="981" spans="1:28" s="58" customFormat="1" ht="20.25">
      <c r="A981" s="232"/>
      <c r="B981" s="224" t="s">
        <v>242</v>
      </c>
      <c r="C981" s="225" t="s">
        <v>242</v>
      </c>
      <c r="D981" s="226"/>
      <c r="E981" s="224" t="s">
        <v>242</v>
      </c>
      <c r="F981" s="224" t="s">
        <v>242</v>
      </c>
      <c r="G981" s="224" t="s">
        <v>242</v>
      </c>
      <c r="H981" s="227" t="s">
        <v>242</v>
      </c>
      <c r="I981" s="228" t="s">
        <v>242</v>
      </c>
      <c r="J981" s="228" t="s">
        <v>242</v>
      </c>
      <c r="K981" s="229"/>
      <c r="L981" s="229"/>
      <c r="M981" s="229"/>
      <c r="N981" s="229"/>
      <c r="O981" s="229"/>
      <c r="P981" s="230"/>
      <c r="Q981" s="231"/>
      <c r="R981" s="224" t="s">
        <v>242</v>
      </c>
      <c r="S981" s="232" t="str">
        <f t="shared" ca="1" si="80"/>
        <v/>
      </c>
      <c r="T981" s="232" t="str">
        <f ca="1">IF(B981="","",IF(ISERROR(MATCH($J981,[2]SorP!$B$1:$B$6230,0)),"",INDIRECT("'SorP'!$A$"&amp;MATCH($J981,[2]SorP!$B$1:$B$6230,0))))</f>
        <v/>
      </c>
      <c r="U981" s="184"/>
      <c r="V981" s="94" t="e">
        <f>IF(C981="",NA(),MATCH($B981&amp;$C981,'[2]Smelter Look-up'!$J:$J,0))</f>
        <v>#N/A</v>
      </c>
      <c r="X981" s="58">
        <f t="shared" si="81"/>
        <v>0</v>
      </c>
      <c r="AB981" s="95" t="str">
        <f t="shared" si="82"/>
        <v/>
      </c>
    </row>
    <row r="982" spans="1:28" s="58" customFormat="1" ht="20.25">
      <c r="A982" s="232"/>
      <c r="B982" s="224" t="s">
        <v>242</v>
      </c>
      <c r="C982" s="225" t="s">
        <v>242</v>
      </c>
      <c r="D982" s="226"/>
      <c r="E982" s="224" t="s">
        <v>242</v>
      </c>
      <c r="F982" s="224" t="s">
        <v>242</v>
      </c>
      <c r="G982" s="224" t="s">
        <v>242</v>
      </c>
      <c r="H982" s="227" t="s">
        <v>242</v>
      </c>
      <c r="I982" s="228" t="s">
        <v>242</v>
      </c>
      <c r="J982" s="228" t="s">
        <v>242</v>
      </c>
      <c r="K982" s="229"/>
      <c r="L982" s="229"/>
      <c r="M982" s="229"/>
      <c r="N982" s="229"/>
      <c r="O982" s="229"/>
      <c r="P982" s="230"/>
      <c r="Q982" s="231"/>
      <c r="R982" s="224" t="s">
        <v>242</v>
      </c>
      <c r="S982" s="232" t="str">
        <f t="shared" ca="1" si="80"/>
        <v/>
      </c>
      <c r="T982" s="232" t="str">
        <f ca="1">IF(B982="","",IF(ISERROR(MATCH($J982,[2]SorP!$B$1:$B$6230,0)),"",INDIRECT("'SorP'!$A$"&amp;MATCH($J982,[2]SorP!$B$1:$B$6230,0))))</f>
        <v/>
      </c>
      <c r="U982" s="184"/>
      <c r="V982" s="94" t="e">
        <f>IF(C982="",NA(),MATCH($B982&amp;$C982,'[2]Smelter Look-up'!$J:$J,0))</f>
        <v>#N/A</v>
      </c>
      <c r="X982" s="58">
        <f t="shared" si="81"/>
        <v>0</v>
      </c>
      <c r="AB982" s="95" t="str">
        <f t="shared" si="82"/>
        <v/>
      </c>
    </row>
    <row r="983" spans="1:28" s="58" customFormat="1" ht="20.25">
      <c r="A983" s="232"/>
      <c r="B983" s="224" t="s">
        <v>242</v>
      </c>
      <c r="C983" s="225" t="s">
        <v>242</v>
      </c>
      <c r="D983" s="226"/>
      <c r="E983" s="224" t="s">
        <v>242</v>
      </c>
      <c r="F983" s="224" t="s">
        <v>242</v>
      </c>
      <c r="G983" s="224" t="s">
        <v>242</v>
      </c>
      <c r="H983" s="227" t="s">
        <v>242</v>
      </c>
      <c r="I983" s="228" t="s">
        <v>242</v>
      </c>
      <c r="J983" s="228" t="s">
        <v>242</v>
      </c>
      <c r="K983" s="229"/>
      <c r="L983" s="229"/>
      <c r="M983" s="229"/>
      <c r="N983" s="229"/>
      <c r="O983" s="229"/>
      <c r="P983" s="230"/>
      <c r="Q983" s="231"/>
      <c r="R983" s="224" t="s">
        <v>242</v>
      </c>
      <c r="S983" s="232" t="str">
        <f t="shared" ca="1" si="80"/>
        <v/>
      </c>
      <c r="T983" s="232" t="str">
        <f ca="1">IF(B983="","",IF(ISERROR(MATCH($J983,[2]SorP!$B$1:$B$6230,0)),"",INDIRECT("'SorP'!$A$"&amp;MATCH($J983,[2]SorP!$B$1:$B$6230,0))))</f>
        <v/>
      </c>
      <c r="U983" s="184"/>
      <c r="V983" s="94" t="e">
        <f>IF(C983="",NA(),MATCH($B983&amp;$C983,'[2]Smelter Look-up'!$J:$J,0))</f>
        <v>#N/A</v>
      </c>
      <c r="X983" s="58">
        <f t="shared" si="81"/>
        <v>0</v>
      </c>
      <c r="AB983" s="95" t="str">
        <f t="shared" si="82"/>
        <v/>
      </c>
    </row>
    <row r="984" spans="1:28" s="58" customFormat="1" ht="20.25">
      <c r="A984" s="232"/>
      <c r="B984" s="224" t="s">
        <v>242</v>
      </c>
      <c r="C984" s="225" t="s">
        <v>242</v>
      </c>
      <c r="D984" s="226"/>
      <c r="E984" s="224" t="s">
        <v>242</v>
      </c>
      <c r="F984" s="224" t="s">
        <v>242</v>
      </c>
      <c r="G984" s="224" t="s">
        <v>242</v>
      </c>
      <c r="H984" s="227" t="s">
        <v>242</v>
      </c>
      <c r="I984" s="228" t="s">
        <v>242</v>
      </c>
      <c r="J984" s="228" t="s">
        <v>242</v>
      </c>
      <c r="K984" s="229"/>
      <c r="L984" s="229"/>
      <c r="M984" s="229"/>
      <c r="N984" s="229"/>
      <c r="O984" s="229"/>
      <c r="P984" s="230"/>
      <c r="Q984" s="231"/>
      <c r="R984" s="224" t="s">
        <v>242</v>
      </c>
      <c r="S984" s="232" t="str">
        <f t="shared" ca="1" si="80"/>
        <v/>
      </c>
      <c r="T984" s="232" t="str">
        <f ca="1">IF(B984="","",IF(ISERROR(MATCH($J984,[2]SorP!$B$1:$B$6230,0)),"",INDIRECT("'SorP'!$A$"&amp;MATCH($J984,[2]SorP!$B$1:$B$6230,0))))</f>
        <v/>
      </c>
      <c r="U984" s="184"/>
      <c r="V984" s="94" t="e">
        <f>IF(C984="",NA(),MATCH($B984&amp;$C984,'[2]Smelter Look-up'!$J:$J,0))</f>
        <v>#N/A</v>
      </c>
      <c r="X984" s="58">
        <f t="shared" si="81"/>
        <v>0</v>
      </c>
      <c r="AB984" s="95" t="str">
        <f t="shared" si="82"/>
        <v/>
      </c>
    </row>
    <row r="985" spans="1:28" s="58" customFormat="1" ht="20.25">
      <c r="A985" s="232"/>
      <c r="B985" s="224" t="s">
        <v>242</v>
      </c>
      <c r="C985" s="225" t="s">
        <v>242</v>
      </c>
      <c r="D985" s="226"/>
      <c r="E985" s="224" t="s">
        <v>242</v>
      </c>
      <c r="F985" s="224" t="s">
        <v>242</v>
      </c>
      <c r="G985" s="224" t="s">
        <v>242</v>
      </c>
      <c r="H985" s="227" t="s">
        <v>242</v>
      </c>
      <c r="I985" s="228" t="s">
        <v>242</v>
      </c>
      <c r="J985" s="228" t="s">
        <v>242</v>
      </c>
      <c r="K985" s="229"/>
      <c r="L985" s="229"/>
      <c r="M985" s="229"/>
      <c r="N985" s="229"/>
      <c r="O985" s="229"/>
      <c r="P985" s="230"/>
      <c r="Q985" s="231"/>
      <c r="R985" s="224" t="s">
        <v>242</v>
      </c>
      <c r="S985" s="232" t="str">
        <f t="shared" ca="1" si="80"/>
        <v/>
      </c>
      <c r="T985" s="232" t="str">
        <f ca="1">IF(B985="","",IF(ISERROR(MATCH($J985,[2]SorP!$B$1:$B$6230,0)),"",INDIRECT("'SorP'!$A$"&amp;MATCH($J985,[2]SorP!$B$1:$B$6230,0))))</f>
        <v/>
      </c>
      <c r="U985" s="184"/>
      <c r="V985" s="94" t="e">
        <f>IF(C985="",NA(),MATCH($B985&amp;$C985,'[2]Smelter Look-up'!$J:$J,0))</f>
        <v>#N/A</v>
      </c>
      <c r="X985" s="58">
        <f t="shared" si="81"/>
        <v>0</v>
      </c>
      <c r="AB985" s="95" t="str">
        <f t="shared" si="82"/>
        <v/>
      </c>
    </row>
    <row r="986" spans="1:28" s="58" customFormat="1" ht="20.25">
      <c r="A986" s="232"/>
      <c r="B986" s="224" t="s">
        <v>242</v>
      </c>
      <c r="C986" s="225" t="s">
        <v>242</v>
      </c>
      <c r="D986" s="226"/>
      <c r="E986" s="224" t="s">
        <v>242</v>
      </c>
      <c r="F986" s="224" t="s">
        <v>242</v>
      </c>
      <c r="G986" s="224" t="s">
        <v>242</v>
      </c>
      <c r="H986" s="227" t="s">
        <v>242</v>
      </c>
      <c r="I986" s="228" t="s">
        <v>242</v>
      </c>
      <c r="J986" s="228" t="s">
        <v>242</v>
      </c>
      <c r="K986" s="229"/>
      <c r="L986" s="229"/>
      <c r="M986" s="229"/>
      <c r="N986" s="229"/>
      <c r="O986" s="229"/>
      <c r="P986" s="230"/>
      <c r="Q986" s="231"/>
      <c r="R986" s="224" t="s">
        <v>242</v>
      </c>
      <c r="S986" s="232" t="str">
        <f t="shared" ca="1" si="80"/>
        <v/>
      </c>
      <c r="T986" s="232" t="str">
        <f ca="1">IF(B986="","",IF(ISERROR(MATCH($J986,[2]SorP!$B$1:$B$6230,0)),"",INDIRECT("'SorP'!$A$"&amp;MATCH($J986,[2]SorP!$B$1:$B$6230,0))))</f>
        <v/>
      </c>
      <c r="U986" s="184"/>
      <c r="V986" s="94" t="e">
        <f>IF(C986="",NA(),MATCH($B986&amp;$C986,'[2]Smelter Look-up'!$J:$J,0))</f>
        <v>#N/A</v>
      </c>
      <c r="X986" s="58">
        <f t="shared" si="81"/>
        <v>0</v>
      </c>
      <c r="AB986" s="95" t="str">
        <f t="shared" si="82"/>
        <v/>
      </c>
    </row>
    <row r="987" spans="1:28" s="58" customFormat="1" ht="20.25">
      <c r="A987" s="232"/>
      <c r="B987" s="224" t="s">
        <v>242</v>
      </c>
      <c r="C987" s="225" t="s">
        <v>242</v>
      </c>
      <c r="D987" s="226"/>
      <c r="E987" s="224" t="s">
        <v>242</v>
      </c>
      <c r="F987" s="224" t="s">
        <v>242</v>
      </c>
      <c r="G987" s="224" t="s">
        <v>242</v>
      </c>
      <c r="H987" s="227" t="s">
        <v>242</v>
      </c>
      <c r="I987" s="228" t="s">
        <v>242</v>
      </c>
      <c r="J987" s="228" t="s">
        <v>242</v>
      </c>
      <c r="K987" s="229"/>
      <c r="L987" s="229"/>
      <c r="M987" s="229"/>
      <c r="N987" s="229"/>
      <c r="O987" s="229"/>
      <c r="P987" s="230"/>
      <c r="Q987" s="231"/>
      <c r="R987" s="224" t="s">
        <v>242</v>
      </c>
      <c r="S987" s="232" t="str">
        <f t="shared" ca="1" si="80"/>
        <v/>
      </c>
      <c r="T987" s="232" t="str">
        <f ca="1">IF(B987="","",IF(ISERROR(MATCH($J987,[2]SorP!$B$1:$B$6230,0)),"",INDIRECT("'SorP'!$A$"&amp;MATCH($J987,[2]SorP!$B$1:$B$6230,0))))</f>
        <v/>
      </c>
      <c r="U987" s="184"/>
      <c r="V987" s="94" t="e">
        <f>IF(C987="",NA(),MATCH($B987&amp;$C987,'[2]Smelter Look-up'!$J:$J,0))</f>
        <v>#N/A</v>
      </c>
      <c r="X987" s="58">
        <f t="shared" si="81"/>
        <v>0</v>
      </c>
      <c r="AB987" s="95" t="str">
        <f t="shared" si="82"/>
        <v/>
      </c>
    </row>
    <row r="988" spans="1:28" s="58" customFormat="1" ht="20.25">
      <c r="A988" s="232"/>
      <c r="B988" s="224" t="s">
        <v>242</v>
      </c>
      <c r="C988" s="225" t="s">
        <v>242</v>
      </c>
      <c r="D988" s="226"/>
      <c r="E988" s="224" t="s">
        <v>242</v>
      </c>
      <c r="F988" s="224" t="s">
        <v>242</v>
      </c>
      <c r="G988" s="224" t="s">
        <v>242</v>
      </c>
      <c r="H988" s="227" t="s">
        <v>242</v>
      </c>
      <c r="I988" s="228" t="s">
        <v>242</v>
      </c>
      <c r="J988" s="228" t="s">
        <v>242</v>
      </c>
      <c r="K988" s="229"/>
      <c r="L988" s="229"/>
      <c r="M988" s="229"/>
      <c r="N988" s="229"/>
      <c r="O988" s="229"/>
      <c r="P988" s="230"/>
      <c r="Q988" s="231"/>
      <c r="R988" s="224" t="s">
        <v>242</v>
      </c>
      <c r="S988" s="232" t="str">
        <f t="shared" ref="S988:S1018" ca="1" si="83">IF(B988="","",IF(ISERROR(MATCH($E988,CL,0)),"Unknown",INDIRECT("'C'!$A$"&amp;MATCH($E988,CL,0)+1)))</f>
        <v/>
      </c>
      <c r="T988" s="232" t="str">
        <f ca="1">IF(B988="","",IF(ISERROR(MATCH($J988,[2]SorP!$B$1:$B$6230,0)),"",INDIRECT("'SorP'!$A$"&amp;MATCH($J988,[2]SorP!$B$1:$B$6230,0))))</f>
        <v/>
      </c>
      <c r="U988" s="184"/>
      <c r="V988" s="94" t="e">
        <f>IF(C988="",NA(),MATCH($B988&amp;$C988,'[2]Smelter Look-up'!$J:$J,0))</f>
        <v>#N/A</v>
      </c>
      <c r="X988" s="58">
        <f t="shared" si="81"/>
        <v>0</v>
      </c>
      <c r="AB988" s="95" t="str">
        <f t="shared" si="82"/>
        <v/>
      </c>
    </row>
    <row r="989" spans="1:28" s="58" customFormat="1" ht="20.25">
      <c r="A989" s="232"/>
      <c r="B989" s="224" t="s">
        <v>242</v>
      </c>
      <c r="C989" s="225" t="s">
        <v>242</v>
      </c>
      <c r="D989" s="226"/>
      <c r="E989" s="224" t="s">
        <v>242</v>
      </c>
      <c r="F989" s="224" t="s">
        <v>242</v>
      </c>
      <c r="G989" s="224" t="s">
        <v>242</v>
      </c>
      <c r="H989" s="227" t="s">
        <v>242</v>
      </c>
      <c r="I989" s="228" t="s">
        <v>242</v>
      </c>
      <c r="J989" s="228" t="s">
        <v>242</v>
      </c>
      <c r="K989" s="229"/>
      <c r="L989" s="229"/>
      <c r="M989" s="229"/>
      <c r="N989" s="229"/>
      <c r="O989" s="229"/>
      <c r="P989" s="230"/>
      <c r="Q989" s="231"/>
      <c r="R989" s="224" t="s">
        <v>242</v>
      </c>
      <c r="S989" s="232" t="str">
        <f t="shared" ca="1" si="83"/>
        <v/>
      </c>
      <c r="T989" s="232" t="str">
        <f ca="1">IF(B989="","",IF(ISERROR(MATCH($J989,[2]SorP!$B$1:$B$6230,0)),"",INDIRECT("'SorP'!$A$"&amp;MATCH($J989,[2]SorP!$B$1:$B$6230,0))))</f>
        <v/>
      </c>
      <c r="U989" s="184"/>
      <c r="V989" s="94" t="e">
        <f>IF(C989="",NA(),MATCH($B989&amp;$C989,'[2]Smelter Look-up'!$J:$J,0))</f>
        <v>#N/A</v>
      </c>
      <c r="X989" s="58">
        <f t="shared" si="81"/>
        <v>0</v>
      </c>
      <c r="AB989" s="95" t="str">
        <f t="shared" si="82"/>
        <v/>
      </c>
    </row>
    <row r="990" spans="1:28" s="58" customFormat="1" ht="20.25">
      <c r="A990" s="232"/>
      <c r="B990" s="224" t="s">
        <v>242</v>
      </c>
      <c r="C990" s="225" t="s">
        <v>242</v>
      </c>
      <c r="D990" s="226"/>
      <c r="E990" s="224" t="s">
        <v>242</v>
      </c>
      <c r="F990" s="224" t="s">
        <v>242</v>
      </c>
      <c r="G990" s="224" t="s">
        <v>242</v>
      </c>
      <c r="H990" s="227" t="s">
        <v>242</v>
      </c>
      <c r="I990" s="228" t="s">
        <v>242</v>
      </c>
      <c r="J990" s="228" t="s">
        <v>242</v>
      </c>
      <c r="K990" s="229"/>
      <c r="L990" s="229"/>
      <c r="M990" s="229"/>
      <c r="N990" s="229"/>
      <c r="O990" s="229"/>
      <c r="P990" s="230"/>
      <c r="Q990" s="231"/>
      <c r="R990" s="224" t="s">
        <v>242</v>
      </c>
      <c r="S990" s="232" t="str">
        <f t="shared" ca="1" si="83"/>
        <v/>
      </c>
      <c r="T990" s="232" t="str">
        <f ca="1">IF(B990="","",IF(ISERROR(MATCH($J990,[2]SorP!$B$1:$B$6230,0)),"",INDIRECT("'SorP'!$A$"&amp;MATCH($J990,[2]SorP!$B$1:$B$6230,0))))</f>
        <v/>
      </c>
      <c r="U990" s="184"/>
      <c r="V990" s="94" t="e">
        <f>IF(C990="",NA(),MATCH($B990&amp;$C990,'[2]Smelter Look-up'!$J:$J,0))</f>
        <v>#N/A</v>
      </c>
      <c r="X990" s="58">
        <f t="shared" si="81"/>
        <v>0</v>
      </c>
      <c r="AB990" s="95" t="str">
        <f t="shared" si="82"/>
        <v/>
      </c>
    </row>
    <row r="991" spans="1:28" s="58" customFormat="1" ht="20.25">
      <c r="A991" s="232"/>
      <c r="B991" s="224" t="s">
        <v>242</v>
      </c>
      <c r="C991" s="225" t="s">
        <v>242</v>
      </c>
      <c r="D991" s="226"/>
      <c r="E991" s="224" t="s">
        <v>242</v>
      </c>
      <c r="F991" s="224" t="s">
        <v>242</v>
      </c>
      <c r="G991" s="224" t="s">
        <v>242</v>
      </c>
      <c r="H991" s="227" t="s">
        <v>242</v>
      </c>
      <c r="I991" s="228" t="s">
        <v>242</v>
      </c>
      <c r="J991" s="228" t="s">
        <v>242</v>
      </c>
      <c r="K991" s="229"/>
      <c r="L991" s="229"/>
      <c r="M991" s="229"/>
      <c r="N991" s="229"/>
      <c r="O991" s="229"/>
      <c r="P991" s="230"/>
      <c r="Q991" s="231"/>
      <c r="R991" s="224" t="s">
        <v>242</v>
      </c>
      <c r="S991" s="232" t="str">
        <f t="shared" ca="1" si="83"/>
        <v/>
      </c>
      <c r="T991" s="232" t="str">
        <f ca="1">IF(B991="","",IF(ISERROR(MATCH($J991,[2]SorP!$B$1:$B$6230,0)),"",INDIRECT("'SorP'!$A$"&amp;MATCH($J991,[2]SorP!$B$1:$B$6230,0))))</f>
        <v/>
      </c>
      <c r="U991" s="184"/>
      <c r="V991" s="94" t="e">
        <f>IF(C991="",NA(),MATCH($B991&amp;$C991,'[2]Smelter Look-up'!$J:$J,0))</f>
        <v>#N/A</v>
      </c>
      <c r="X991" s="58">
        <f t="shared" si="81"/>
        <v>0</v>
      </c>
      <c r="AB991" s="95" t="str">
        <f t="shared" si="82"/>
        <v/>
      </c>
    </row>
    <row r="992" spans="1:28" s="58" customFormat="1" ht="20.25">
      <c r="A992" s="232"/>
      <c r="B992" s="224" t="s">
        <v>242</v>
      </c>
      <c r="C992" s="225" t="s">
        <v>242</v>
      </c>
      <c r="D992" s="226"/>
      <c r="E992" s="224" t="s">
        <v>242</v>
      </c>
      <c r="F992" s="224" t="s">
        <v>242</v>
      </c>
      <c r="G992" s="224" t="s">
        <v>242</v>
      </c>
      <c r="H992" s="227" t="s">
        <v>242</v>
      </c>
      <c r="I992" s="228" t="s">
        <v>242</v>
      </c>
      <c r="J992" s="228" t="s">
        <v>242</v>
      </c>
      <c r="K992" s="229"/>
      <c r="L992" s="229"/>
      <c r="M992" s="229"/>
      <c r="N992" s="229"/>
      <c r="O992" s="229"/>
      <c r="P992" s="230"/>
      <c r="Q992" s="231"/>
      <c r="R992" s="224" t="s">
        <v>242</v>
      </c>
      <c r="S992" s="232" t="str">
        <f t="shared" ca="1" si="83"/>
        <v/>
      </c>
      <c r="T992" s="232" t="str">
        <f ca="1">IF(B992="","",IF(ISERROR(MATCH($J992,[2]SorP!$B$1:$B$6230,0)),"",INDIRECT("'SorP'!$A$"&amp;MATCH($J992,[2]SorP!$B$1:$B$6230,0))))</f>
        <v/>
      </c>
      <c r="U992" s="184"/>
      <c r="V992" s="94" t="e">
        <f>IF(C992="",NA(),MATCH($B992&amp;$C992,'[2]Smelter Look-up'!$J:$J,0))</f>
        <v>#N/A</v>
      </c>
      <c r="X992" s="58">
        <f t="shared" si="81"/>
        <v>0</v>
      </c>
      <c r="AB992" s="95" t="str">
        <f t="shared" si="82"/>
        <v/>
      </c>
    </row>
    <row r="993" spans="1:28" s="58" customFormat="1" ht="20.25">
      <c r="A993" s="232"/>
      <c r="B993" s="224" t="s">
        <v>242</v>
      </c>
      <c r="C993" s="225" t="s">
        <v>242</v>
      </c>
      <c r="D993" s="226"/>
      <c r="E993" s="224" t="s">
        <v>242</v>
      </c>
      <c r="F993" s="224" t="s">
        <v>242</v>
      </c>
      <c r="G993" s="224" t="s">
        <v>242</v>
      </c>
      <c r="H993" s="227" t="s">
        <v>242</v>
      </c>
      <c r="I993" s="228" t="s">
        <v>242</v>
      </c>
      <c r="J993" s="228" t="s">
        <v>242</v>
      </c>
      <c r="K993" s="229"/>
      <c r="L993" s="229"/>
      <c r="M993" s="229"/>
      <c r="N993" s="229"/>
      <c r="O993" s="229"/>
      <c r="P993" s="230"/>
      <c r="Q993" s="231"/>
      <c r="R993" s="224" t="s">
        <v>242</v>
      </c>
      <c r="S993" s="232" t="str">
        <f t="shared" ca="1" si="83"/>
        <v/>
      </c>
      <c r="T993" s="232" t="str">
        <f ca="1">IF(B993="","",IF(ISERROR(MATCH($J993,[2]SorP!$B$1:$B$6230,0)),"",INDIRECT("'SorP'!$A$"&amp;MATCH($J993,[2]SorP!$B$1:$B$6230,0))))</f>
        <v/>
      </c>
      <c r="U993" s="184"/>
      <c r="V993" s="94" t="e">
        <f>IF(C993="",NA(),MATCH($B993&amp;$C993,'[2]Smelter Look-up'!$J:$J,0))</f>
        <v>#N/A</v>
      </c>
      <c r="X993" s="58">
        <f t="shared" si="81"/>
        <v>0</v>
      </c>
      <c r="AB993" s="95" t="str">
        <f t="shared" si="82"/>
        <v/>
      </c>
    </row>
    <row r="994" spans="1:28" s="58" customFormat="1" ht="20.25">
      <c r="A994" s="232"/>
      <c r="B994" s="224" t="s">
        <v>242</v>
      </c>
      <c r="C994" s="225" t="s">
        <v>242</v>
      </c>
      <c r="D994" s="226"/>
      <c r="E994" s="224" t="s">
        <v>242</v>
      </c>
      <c r="F994" s="224" t="s">
        <v>242</v>
      </c>
      <c r="G994" s="224" t="s">
        <v>242</v>
      </c>
      <c r="H994" s="227" t="s">
        <v>242</v>
      </c>
      <c r="I994" s="228" t="s">
        <v>242</v>
      </c>
      <c r="J994" s="228" t="s">
        <v>242</v>
      </c>
      <c r="K994" s="229"/>
      <c r="L994" s="229"/>
      <c r="M994" s="229"/>
      <c r="N994" s="229"/>
      <c r="O994" s="229"/>
      <c r="P994" s="230"/>
      <c r="Q994" s="231"/>
      <c r="R994" s="224" t="s">
        <v>242</v>
      </c>
      <c r="S994" s="232" t="str">
        <f t="shared" ca="1" si="83"/>
        <v/>
      </c>
      <c r="T994" s="232" t="str">
        <f ca="1">IF(B994="","",IF(ISERROR(MATCH($J994,[2]SorP!$B$1:$B$6230,0)),"",INDIRECT("'SorP'!$A$"&amp;MATCH($J994,[2]SorP!$B$1:$B$6230,0))))</f>
        <v/>
      </c>
      <c r="U994" s="184"/>
      <c r="V994" s="94" t="e">
        <f>IF(C994="",NA(),MATCH($B994&amp;$C994,'[2]Smelter Look-up'!$J:$J,0))</f>
        <v>#N/A</v>
      </c>
      <c r="X994" s="58">
        <f t="shared" si="81"/>
        <v>0</v>
      </c>
      <c r="AB994" s="95" t="str">
        <f t="shared" si="82"/>
        <v/>
      </c>
    </row>
    <row r="995" spans="1:28" s="58" customFormat="1" ht="20.25">
      <c r="A995" s="232"/>
      <c r="B995" s="224" t="s">
        <v>242</v>
      </c>
      <c r="C995" s="225" t="s">
        <v>242</v>
      </c>
      <c r="D995" s="226"/>
      <c r="E995" s="224" t="s">
        <v>242</v>
      </c>
      <c r="F995" s="224" t="s">
        <v>242</v>
      </c>
      <c r="G995" s="224" t="s">
        <v>242</v>
      </c>
      <c r="H995" s="227" t="s">
        <v>242</v>
      </c>
      <c r="I995" s="228" t="s">
        <v>242</v>
      </c>
      <c r="J995" s="228" t="s">
        <v>242</v>
      </c>
      <c r="K995" s="229"/>
      <c r="L995" s="229"/>
      <c r="M995" s="229"/>
      <c r="N995" s="229"/>
      <c r="O995" s="229"/>
      <c r="P995" s="230"/>
      <c r="Q995" s="231"/>
      <c r="R995" s="224" t="s">
        <v>242</v>
      </c>
      <c r="S995" s="232" t="str">
        <f t="shared" ca="1" si="83"/>
        <v/>
      </c>
      <c r="T995" s="232" t="str">
        <f ca="1">IF(B995="","",IF(ISERROR(MATCH($J995,[2]SorP!$B$1:$B$6230,0)),"",INDIRECT("'SorP'!$A$"&amp;MATCH($J995,[2]SorP!$B$1:$B$6230,0))))</f>
        <v/>
      </c>
      <c r="U995" s="184"/>
      <c r="V995" s="94" t="e">
        <f>IF(C995="",NA(),MATCH($B995&amp;$C995,'[2]Smelter Look-up'!$J:$J,0))</f>
        <v>#N/A</v>
      </c>
      <c r="X995" s="58">
        <f t="shared" si="81"/>
        <v>0</v>
      </c>
      <c r="AB995" s="95" t="str">
        <f t="shared" si="82"/>
        <v/>
      </c>
    </row>
    <row r="996" spans="1:28" s="58" customFormat="1" ht="20.25">
      <c r="A996" s="232"/>
      <c r="B996" s="224" t="s">
        <v>242</v>
      </c>
      <c r="C996" s="225" t="s">
        <v>242</v>
      </c>
      <c r="D996" s="226"/>
      <c r="E996" s="224" t="s">
        <v>242</v>
      </c>
      <c r="F996" s="224" t="s">
        <v>242</v>
      </c>
      <c r="G996" s="224" t="s">
        <v>242</v>
      </c>
      <c r="H996" s="227" t="s">
        <v>242</v>
      </c>
      <c r="I996" s="228" t="s">
        <v>242</v>
      </c>
      <c r="J996" s="228" t="s">
        <v>242</v>
      </c>
      <c r="K996" s="229"/>
      <c r="L996" s="229"/>
      <c r="M996" s="229"/>
      <c r="N996" s="229"/>
      <c r="O996" s="229"/>
      <c r="P996" s="230"/>
      <c r="Q996" s="231"/>
      <c r="R996" s="224" t="s">
        <v>242</v>
      </c>
      <c r="S996" s="232" t="str">
        <f t="shared" ca="1" si="83"/>
        <v/>
      </c>
      <c r="T996" s="232" t="str">
        <f ca="1">IF(B996="","",IF(ISERROR(MATCH($J996,[2]SorP!$B$1:$B$6230,0)),"",INDIRECT("'SorP'!$A$"&amp;MATCH($J996,[2]SorP!$B$1:$B$6230,0))))</f>
        <v/>
      </c>
      <c r="U996" s="184"/>
      <c r="V996" s="94" t="e">
        <f>IF(C996="",NA(),MATCH($B996&amp;$C996,'[2]Smelter Look-up'!$J:$J,0))</f>
        <v>#N/A</v>
      </c>
      <c r="X996" s="58">
        <f t="shared" si="81"/>
        <v>0</v>
      </c>
      <c r="AB996" s="95" t="str">
        <f t="shared" si="82"/>
        <v/>
      </c>
    </row>
    <row r="997" spans="1:28" s="58" customFormat="1" ht="20.25">
      <c r="A997" s="232"/>
      <c r="B997" s="224" t="s">
        <v>242</v>
      </c>
      <c r="C997" s="225" t="s">
        <v>242</v>
      </c>
      <c r="D997" s="226"/>
      <c r="E997" s="224" t="s">
        <v>242</v>
      </c>
      <c r="F997" s="224" t="s">
        <v>242</v>
      </c>
      <c r="G997" s="224" t="s">
        <v>242</v>
      </c>
      <c r="H997" s="227" t="s">
        <v>242</v>
      </c>
      <c r="I997" s="228" t="s">
        <v>242</v>
      </c>
      <c r="J997" s="228" t="s">
        <v>242</v>
      </c>
      <c r="K997" s="229"/>
      <c r="L997" s="229"/>
      <c r="M997" s="229"/>
      <c r="N997" s="229"/>
      <c r="O997" s="229"/>
      <c r="P997" s="230"/>
      <c r="Q997" s="231"/>
      <c r="R997" s="224" t="s">
        <v>242</v>
      </c>
      <c r="S997" s="232" t="str">
        <f t="shared" ca="1" si="83"/>
        <v/>
      </c>
      <c r="T997" s="232" t="str">
        <f ca="1">IF(B997="","",IF(ISERROR(MATCH($J997,[2]SorP!$B$1:$B$6230,0)),"",INDIRECT("'SorP'!$A$"&amp;MATCH($J997,[2]SorP!$B$1:$B$6230,0))))</f>
        <v/>
      </c>
      <c r="U997" s="184"/>
      <c r="V997" s="94" t="e">
        <f>IF(C997="",NA(),MATCH($B997&amp;$C997,'[2]Smelter Look-up'!$J:$J,0))</f>
        <v>#N/A</v>
      </c>
      <c r="X997" s="58">
        <f t="shared" si="81"/>
        <v>0</v>
      </c>
      <c r="AB997" s="95" t="str">
        <f t="shared" si="82"/>
        <v/>
      </c>
    </row>
    <row r="998" spans="1:28" s="58" customFormat="1" ht="20.25">
      <c r="A998" s="232"/>
      <c r="B998" s="224" t="s">
        <v>242</v>
      </c>
      <c r="C998" s="225" t="s">
        <v>242</v>
      </c>
      <c r="D998" s="226"/>
      <c r="E998" s="224" t="s">
        <v>242</v>
      </c>
      <c r="F998" s="224" t="s">
        <v>242</v>
      </c>
      <c r="G998" s="224" t="s">
        <v>242</v>
      </c>
      <c r="H998" s="227" t="s">
        <v>242</v>
      </c>
      <c r="I998" s="228" t="s">
        <v>242</v>
      </c>
      <c r="J998" s="228" t="s">
        <v>242</v>
      </c>
      <c r="K998" s="229"/>
      <c r="L998" s="229"/>
      <c r="M998" s="229"/>
      <c r="N998" s="229"/>
      <c r="O998" s="229"/>
      <c r="P998" s="230"/>
      <c r="Q998" s="231"/>
      <c r="R998" s="224" t="s">
        <v>242</v>
      </c>
      <c r="S998" s="232" t="str">
        <f t="shared" ca="1" si="83"/>
        <v/>
      </c>
      <c r="T998" s="232" t="str">
        <f ca="1">IF(B998="","",IF(ISERROR(MATCH($J998,[2]SorP!$B$1:$B$6230,0)),"",INDIRECT("'SorP'!$A$"&amp;MATCH($J998,[2]SorP!$B$1:$B$6230,0))))</f>
        <v/>
      </c>
      <c r="U998" s="184"/>
      <c r="V998" s="94" t="e">
        <f>IF(C998="",NA(),MATCH($B998&amp;$C998,'[2]Smelter Look-up'!$J:$J,0))</f>
        <v>#N/A</v>
      </c>
      <c r="X998" s="58">
        <f t="shared" si="81"/>
        <v>0</v>
      </c>
      <c r="AB998" s="95" t="str">
        <f t="shared" si="82"/>
        <v/>
      </c>
    </row>
    <row r="999" spans="1:28" s="58" customFormat="1" ht="20.25">
      <c r="A999" s="232"/>
      <c r="B999" s="224" t="s">
        <v>242</v>
      </c>
      <c r="C999" s="225" t="s">
        <v>242</v>
      </c>
      <c r="D999" s="226"/>
      <c r="E999" s="224" t="s">
        <v>242</v>
      </c>
      <c r="F999" s="224" t="s">
        <v>242</v>
      </c>
      <c r="G999" s="224" t="s">
        <v>242</v>
      </c>
      <c r="H999" s="227" t="s">
        <v>242</v>
      </c>
      <c r="I999" s="228" t="s">
        <v>242</v>
      </c>
      <c r="J999" s="228" t="s">
        <v>242</v>
      </c>
      <c r="K999" s="229"/>
      <c r="L999" s="229"/>
      <c r="M999" s="229"/>
      <c r="N999" s="229"/>
      <c r="O999" s="229"/>
      <c r="P999" s="230"/>
      <c r="Q999" s="231"/>
      <c r="R999" s="224" t="s">
        <v>242</v>
      </c>
      <c r="S999" s="232" t="str">
        <f t="shared" ca="1" si="83"/>
        <v/>
      </c>
      <c r="T999" s="232" t="str">
        <f ca="1">IF(B999="","",IF(ISERROR(MATCH($J999,[2]SorP!$B$1:$B$6230,0)),"",INDIRECT("'SorP'!$A$"&amp;MATCH($J999,[2]SorP!$B$1:$B$6230,0))))</f>
        <v/>
      </c>
      <c r="U999" s="184"/>
      <c r="V999" s="94" t="e">
        <f>IF(C999="",NA(),MATCH($B999&amp;$C999,'[2]Smelter Look-up'!$J:$J,0))</f>
        <v>#N/A</v>
      </c>
      <c r="X999" s="58">
        <f t="shared" si="81"/>
        <v>0</v>
      </c>
      <c r="AB999" s="95" t="str">
        <f t="shared" si="82"/>
        <v/>
      </c>
    </row>
    <row r="1000" spans="1:28" s="58" customFormat="1" ht="20.25">
      <c r="A1000" s="232"/>
      <c r="B1000" s="224" t="s">
        <v>242</v>
      </c>
      <c r="C1000" s="225" t="s">
        <v>242</v>
      </c>
      <c r="D1000" s="226"/>
      <c r="E1000" s="224" t="s">
        <v>242</v>
      </c>
      <c r="F1000" s="224" t="s">
        <v>242</v>
      </c>
      <c r="G1000" s="224" t="s">
        <v>242</v>
      </c>
      <c r="H1000" s="227" t="s">
        <v>242</v>
      </c>
      <c r="I1000" s="228" t="s">
        <v>242</v>
      </c>
      <c r="J1000" s="228" t="s">
        <v>242</v>
      </c>
      <c r="K1000" s="229"/>
      <c r="L1000" s="229"/>
      <c r="M1000" s="229"/>
      <c r="N1000" s="229"/>
      <c r="O1000" s="229"/>
      <c r="P1000" s="230"/>
      <c r="Q1000" s="231"/>
      <c r="R1000" s="224" t="s">
        <v>242</v>
      </c>
      <c r="S1000" s="232" t="str">
        <f t="shared" ca="1" si="83"/>
        <v/>
      </c>
      <c r="T1000" s="232" t="str">
        <f ca="1">IF(B1000="","",IF(ISERROR(MATCH($J1000,[2]SorP!$B$1:$B$6230,0)),"",INDIRECT("'SorP'!$A$"&amp;MATCH($J1000,[2]SorP!$B$1:$B$6230,0))))</f>
        <v/>
      </c>
      <c r="U1000" s="184"/>
      <c r="V1000" s="94" t="e">
        <f>IF(C1000="",NA(),MATCH($B1000&amp;$C1000,'[2]Smelter Look-up'!$J:$J,0))</f>
        <v>#N/A</v>
      </c>
      <c r="X1000" s="58">
        <f t="shared" si="81"/>
        <v>0</v>
      </c>
      <c r="AB1000" s="95" t="str">
        <f t="shared" si="82"/>
        <v/>
      </c>
    </row>
    <row r="1001" spans="1:28" s="58" customFormat="1" ht="20.25">
      <c r="A1001" s="232"/>
      <c r="B1001" s="224" t="s">
        <v>242</v>
      </c>
      <c r="C1001" s="225" t="s">
        <v>242</v>
      </c>
      <c r="D1001" s="226"/>
      <c r="E1001" s="224" t="s">
        <v>242</v>
      </c>
      <c r="F1001" s="224" t="s">
        <v>242</v>
      </c>
      <c r="G1001" s="224" t="s">
        <v>242</v>
      </c>
      <c r="H1001" s="227" t="s">
        <v>242</v>
      </c>
      <c r="I1001" s="228" t="s">
        <v>242</v>
      </c>
      <c r="J1001" s="228" t="s">
        <v>242</v>
      </c>
      <c r="K1001" s="229"/>
      <c r="L1001" s="229"/>
      <c r="M1001" s="229"/>
      <c r="N1001" s="229"/>
      <c r="O1001" s="229"/>
      <c r="P1001" s="230"/>
      <c r="Q1001" s="231"/>
      <c r="R1001" s="224" t="s">
        <v>242</v>
      </c>
      <c r="S1001" s="232" t="str">
        <f t="shared" ca="1" si="83"/>
        <v/>
      </c>
      <c r="T1001" s="232" t="str">
        <f ca="1">IF(B1001="","",IF(ISERROR(MATCH($J1001,[2]SorP!$B$1:$B$6230,0)),"",INDIRECT("'SorP'!$A$"&amp;MATCH($J1001,[2]SorP!$B$1:$B$6230,0))))</f>
        <v/>
      </c>
      <c r="U1001" s="184"/>
      <c r="V1001" s="94" t="e">
        <f>IF(C1001="",NA(),MATCH($B1001&amp;$C1001,'[2]Smelter Look-up'!$J:$J,0))</f>
        <v>#N/A</v>
      </c>
      <c r="X1001" s="58">
        <f t="shared" si="81"/>
        <v>0</v>
      </c>
      <c r="AB1001" s="95" t="str">
        <f t="shared" si="82"/>
        <v/>
      </c>
    </row>
    <row r="1002" spans="1:28" s="58" customFormat="1" ht="20.25">
      <c r="A1002" s="232"/>
      <c r="B1002" s="224" t="s">
        <v>242</v>
      </c>
      <c r="C1002" s="225" t="s">
        <v>242</v>
      </c>
      <c r="D1002" s="226"/>
      <c r="E1002" s="224" t="s">
        <v>242</v>
      </c>
      <c r="F1002" s="224" t="s">
        <v>242</v>
      </c>
      <c r="G1002" s="224" t="s">
        <v>242</v>
      </c>
      <c r="H1002" s="227" t="s">
        <v>242</v>
      </c>
      <c r="I1002" s="228" t="s">
        <v>242</v>
      </c>
      <c r="J1002" s="228" t="s">
        <v>242</v>
      </c>
      <c r="K1002" s="229"/>
      <c r="L1002" s="229"/>
      <c r="M1002" s="229"/>
      <c r="N1002" s="229"/>
      <c r="O1002" s="229"/>
      <c r="P1002" s="230"/>
      <c r="Q1002" s="231"/>
      <c r="R1002" s="224" t="s">
        <v>242</v>
      </c>
      <c r="S1002" s="232" t="str">
        <f t="shared" ca="1" si="83"/>
        <v/>
      </c>
      <c r="T1002" s="232" t="str">
        <f ca="1">IF(B1002="","",IF(ISERROR(MATCH($J1002,[2]SorP!$B$1:$B$6230,0)),"",INDIRECT("'SorP'!$A$"&amp;MATCH($J1002,[2]SorP!$B$1:$B$6230,0))))</f>
        <v/>
      </c>
      <c r="U1002" s="184"/>
      <c r="V1002" s="94" t="e">
        <f>IF(C1002="",NA(),MATCH($B1002&amp;$C1002,'[2]Smelter Look-up'!$J:$J,0))</f>
        <v>#N/A</v>
      </c>
      <c r="X1002" s="58">
        <f t="shared" si="81"/>
        <v>0</v>
      </c>
      <c r="AB1002" s="95" t="str">
        <f t="shared" si="82"/>
        <v/>
      </c>
    </row>
    <row r="1003" spans="1:28" s="58" customFormat="1" ht="20.25">
      <c r="A1003" s="232"/>
      <c r="B1003" s="224" t="s">
        <v>242</v>
      </c>
      <c r="C1003" s="225" t="s">
        <v>242</v>
      </c>
      <c r="D1003" s="226"/>
      <c r="E1003" s="224" t="s">
        <v>242</v>
      </c>
      <c r="F1003" s="224" t="s">
        <v>242</v>
      </c>
      <c r="G1003" s="224" t="s">
        <v>242</v>
      </c>
      <c r="H1003" s="227" t="s">
        <v>242</v>
      </c>
      <c r="I1003" s="228" t="s">
        <v>242</v>
      </c>
      <c r="J1003" s="228" t="s">
        <v>242</v>
      </c>
      <c r="K1003" s="229"/>
      <c r="L1003" s="229"/>
      <c r="M1003" s="229"/>
      <c r="N1003" s="229"/>
      <c r="O1003" s="229"/>
      <c r="P1003" s="230"/>
      <c r="Q1003" s="231"/>
      <c r="R1003" s="224" t="s">
        <v>242</v>
      </c>
      <c r="S1003" s="232" t="str">
        <f t="shared" ca="1" si="83"/>
        <v/>
      </c>
      <c r="T1003" s="232" t="str">
        <f ca="1">IF(B1003="","",IF(ISERROR(MATCH($J1003,[2]SorP!$B$1:$B$6230,0)),"",INDIRECT("'SorP'!$A$"&amp;MATCH($J1003,[2]SorP!$B$1:$B$6230,0))))</f>
        <v/>
      </c>
      <c r="U1003" s="184"/>
      <c r="V1003" s="94" t="e">
        <f>IF(C1003="",NA(),MATCH($B1003&amp;$C1003,'[2]Smelter Look-up'!$J:$J,0))</f>
        <v>#N/A</v>
      </c>
      <c r="X1003" s="58">
        <f t="shared" si="81"/>
        <v>0</v>
      </c>
      <c r="AB1003" s="95" t="str">
        <f t="shared" si="82"/>
        <v/>
      </c>
    </row>
    <row r="1004" spans="1:28" s="58" customFormat="1" ht="20.25">
      <c r="A1004" s="232"/>
      <c r="B1004" s="224" t="s">
        <v>242</v>
      </c>
      <c r="C1004" s="225" t="s">
        <v>242</v>
      </c>
      <c r="D1004" s="226"/>
      <c r="E1004" s="224" t="s">
        <v>242</v>
      </c>
      <c r="F1004" s="224" t="s">
        <v>242</v>
      </c>
      <c r="G1004" s="224" t="s">
        <v>242</v>
      </c>
      <c r="H1004" s="227" t="s">
        <v>242</v>
      </c>
      <c r="I1004" s="228" t="s">
        <v>242</v>
      </c>
      <c r="J1004" s="228" t="s">
        <v>242</v>
      </c>
      <c r="K1004" s="229"/>
      <c r="L1004" s="229"/>
      <c r="M1004" s="229"/>
      <c r="N1004" s="229"/>
      <c r="O1004" s="229"/>
      <c r="P1004" s="230"/>
      <c r="Q1004" s="231"/>
      <c r="R1004" s="224" t="s">
        <v>242</v>
      </c>
      <c r="S1004" s="232" t="str">
        <f t="shared" ca="1" si="83"/>
        <v/>
      </c>
      <c r="T1004" s="232" t="str">
        <f ca="1">IF(B1004="","",IF(ISERROR(MATCH($J1004,[2]SorP!$B$1:$B$6230,0)),"",INDIRECT("'SorP'!$A$"&amp;MATCH($J1004,[2]SorP!$B$1:$B$6230,0))))</f>
        <v/>
      </c>
      <c r="U1004" s="184"/>
      <c r="V1004" s="94" t="e">
        <f>IF(C1004="",NA(),MATCH($B1004&amp;$C1004,'[2]Smelter Look-up'!$J:$J,0))</f>
        <v>#N/A</v>
      </c>
      <c r="X1004" s="58">
        <f t="shared" si="81"/>
        <v>0</v>
      </c>
      <c r="AB1004" s="95" t="str">
        <f t="shared" si="82"/>
        <v/>
      </c>
    </row>
    <row r="1005" spans="1:28" s="58" customFormat="1" ht="20.25">
      <c r="A1005" s="232"/>
      <c r="B1005" s="224" t="s">
        <v>242</v>
      </c>
      <c r="C1005" s="225" t="s">
        <v>242</v>
      </c>
      <c r="D1005" s="226"/>
      <c r="E1005" s="224" t="s">
        <v>242</v>
      </c>
      <c r="F1005" s="224" t="s">
        <v>242</v>
      </c>
      <c r="G1005" s="224" t="s">
        <v>242</v>
      </c>
      <c r="H1005" s="227" t="s">
        <v>242</v>
      </c>
      <c r="I1005" s="228" t="s">
        <v>242</v>
      </c>
      <c r="J1005" s="228" t="s">
        <v>242</v>
      </c>
      <c r="K1005" s="229"/>
      <c r="L1005" s="229"/>
      <c r="M1005" s="229"/>
      <c r="N1005" s="229"/>
      <c r="O1005" s="229"/>
      <c r="P1005" s="230"/>
      <c r="Q1005" s="231"/>
      <c r="R1005" s="224" t="s">
        <v>242</v>
      </c>
      <c r="S1005" s="232" t="str">
        <f t="shared" ca="1" si="83"/>
        <v/>
      </c>
      <c r="T1005" s="232" t="str">
        <f ca="1">IF(B1005="","",IF(ISERROR(MATCH($J1005,[2]SorP!$B$1:$B$6230,0)),"",INDIRECT("'SorP'!$A$"&amp;MATCH($J1005,[2]SorP!$B$1:$B$6230,0))))</f>
        <v/>
      </c>
      <c r="U1005" s="184"/>
      <c r="V1005" s="94" t="e">
        <f>IF(C1005="",NA(),MATCH($B1005&amp;$C1005,'[2]Smelter Look-up'!$J:$J,0))</f>
        <v>#N/A</v>
      </c>
      <c r="X1005" s="58">
        <f t="shared" si="81"/>
        <v>0</v>
      </c>
      <c r="AB1005" s="95" t="str">
        <f t="shared" si="82"/>
        <v/>
      </c>
    </row>
    <row r="1006" spans="1:28" s="58" customFormat="1" ht="20.25">
      <c r="A1006" s="232"/>
      <c r="B1006" s="224" t="s">
        <v>242</v>
      </c>
      <c r="C1006" s="225" t="s">
        <v>242</v>
      </c>
      <c r="D1006" s="226"/>
      <c r="E1006" s="224" t="s">
        <v>242</v>
      </c>
      <c r="F1006" s="224" t="s">
        <v>242</v>
      </c>
      <c r="G1006" s="224" t="s">
        <v>242</v>
      </c>
      <c r="H1006" s="227" t="s">
        <v>242</v>
      </c>
      <c r="I1006" s="228" t="s">
        <v>242</v>
      </c>
      <c r="J1006" s="228" t="s">
        <v>242</v>
      </c>
      <c r="K1006" s="229"/>
      <c r="L1006" s="229"/>
      <c r="M1006" s="229"/>
      <c r="N1006" s="229"/>
      <c r="O1006" s="229"/>
      <c r="P1006" s="230"/>
      <c r="Q1006" s="231"/>
      <c r="R1006" s="224" t="s">
        <v>242</v>
      </c>
      <c r="S1006" s="232" t="str">
        <f t="shared" ca="1" si="83"/>
        <v/>
      </c>
      <c r="T1006" s="232" t="str">
        <f ca="1">IF(B1006="","",IF(ISERROR(MATCH($J1006,[2]SorP!$B$1:$B$6230,0)),"",INDIRECT("'SorP'!$A$"&amp;MATCH($J1006,[2]SorP!$B$1:$B$6230,0))))</f>
        <v/>
      </c>
      <c r="U1006" s="184"/>
      <c r="V1006" s="94" t="e">
        <f>IF(C1006="",NA(),MATCH($B1006&amp;$C1006,'[2]Smelter Look-up'!$J:$J,0))</f>
        <v>#N/A</v>
      </c>
      <c r="X1006" s="58">
        <f t="shared" si="81"/>
        <v>0</v>
      </c>
      <c r="AB1006" s="95" t="str">
        <f t="shared" si="82"/>
        <v/>
      </c>
    </row>
    <row r="1007" spans="1:28" s="58" customFormat="1" ht="20.25">
      <c r="A1007" s="232"/>
      <c r="B1007" s="224" t="s">
        <v>242</v>
      </c>
      <c r="C1007" s="225" t="s">
        <v>242</v>
      </c>
      <c r="D1007" s="226"/>
      <c r="E1007" s="224" t="s">
        <v>242</v>
      </c>
      <c r="F1007" s="224" t="s">
        <v>242</v>
      </c>
      <c r="G1007" s="224" t="s">
        <v>242</v>
      </c>
      <c r="H1007" s="227" t="s">
        <v>242</v>
      </c>
      <c r="I1007" s="228" t="s">
        <v>242</v>
      </c>
      <c r="J1007" s="228" t="s">
        <v>242</v>
      </c>
      <c r="K1007" s="229"/>
      <c r="L1007" s="229"/>
      <c r="M1007" s="229"/>
      <c r="N1007" s="229"/>
      <c r="O1007" s="229"/>
      <c r="P1007" s="230"/>
      <c r="Q1007" s="231"/>
      <c r="R1007" s="224" t="s">
        <v>242</v>
      </c>
      <c r="S1007" s="232" t="str">
        <f t="shared" ca="1" si="83"/>
        <v/>
      </c>
      <c r="T1007" s="232" t="str">
        <f ca="1">IF(B1007="","",IF(ISERROR(MATCH($J1007,[2]SorP!$B$1:$B$6230,0)),"",INDIRECT("'SorP'!$A$"&amp;MATCH($J1007,[2]SorP!$B$1:$B$6230,0))))</f>
        <v/>
      </c>
      <c r="U1007" s="184"/>
      <c r="V1007" s="94" t="e">
        <f>IF(C1007="",NA(),MATCH($B1007&amp;$C1007,'[2]Smelter Look-up'!$J:$J,0))</f>
        <v>#N/A</v>
      </c>
      <c r="X1007" s="58">
        <f t="shared" si="81"/>
        <v>0</v>
      </c>
      <c r="AB1007" s="95" t="str">
        <f t="shared" si="82"/>
        <v/>
      </c>
    </row>
    <row r="1008" spans="1:28" s="58" customFormat="1" ht="20.25">
      <c r="A1008" s="232"/>
      <c r="B1008" s="224" t="s">
        <v>242</v>
      </c>
      <c r="C1008" s="225" t="s">
        <v>242</v>
      </c>
      <c r="D1008" s="226"/>
      <c r="E1008" s="224" t="s">
        <v>242</v>
      </c>
      <c r="F1008" s="224" t="s">
        <v>242</v>
      </c>
      <c r="G1008" s="224" t="s">
        <v>242</v>
      </c>
      <c r="H1008" s="227" t="s">
        <v>242</v>
      </c>
      <c r="I1008" s="228" t="s">
        <v>242</v>
      </c>
      <c r="J1008" s="228" t="s">
        <v>242</v>
      </c>
      <c r="K1008" s="229"/>
      <c r="L1008" s="229"/>
      <c r="M1008" s="229"/>
      <c r="N1008" s="229"/>
      <c r="O1008" s="229"/>
      <c r="P1008" s="230"/>
      <c r="Q1008" s="231"/>
      <c r="R1008" s="224" t="s">
        <v>242</v>
      </c>
      <c r="S1008" s="232" t="str">
        <f t="shared" ca="1" si="83"/>
        <v/>
      </c>
      <c r="T1008" s="232" t="str">
        <f ca="1">IF(B1008="","",IF(ISERROR(MATCH($J1008,[2]SorP!$B$1:$B$6230,0)),"",INDIRECT("'SorP'!$A$"&amp;MATCH($J1008,[2]SorP!$B$1:$B$6230,0))))</f>
        <v/>
      </c>
      <c r="U1008" s="184"/>
      <c r="V1008" s="94" t="e">
        <f>IF(C1008="",NA(),MATCH($B1008&amp;$C1008,'[2]Smelter Look-up'!$J:$J,0))</f>
        <v>#N/A</v>
      </c>
      <c r="X1008" s="58">
        <f t="shared" si="81"/>
        <v>0</v>
      </c>
      <c r="AB1008" s="95" t="str">
        <f t="shared" si="82"/>
        <v/>
      </c>
    </row>
    <row r="1009" spans="1:28" s="58" customFormat="1" ht="20.25">
      <c r="A1009" s="232"/>
      <c r="B1009" s="224" t="s">
        <v>242</v>
      </c>
      <c r="C1009" s="225" t="s">
        <v>242</v>
      </c>
      <c r="D1009" s="226"/>
      <c r="E1009" s="224" t="s">
        <v>242</v>
      </c>
      <c r="F1009" s="224" t="s">
        <v>242</v>
      </c>
      <c r="G1009" s="224" t="s">
        <v>242</v>
      </c>
      <c r="H1009" s="227" t="s">
        <v>242</v>
      </c>
      <c r="I1009" s="228" t="s">
        <v>242</v>
      </c>
      <c r="J1009" s="228" t="s">
        <v>242</v>
      </c>
      <c r="K1009" s="229"/>
      <c r="L1009" s="229"/>
      <c r="M1009" s="229"/>
      <c r="N1009" s="229"/>
      <c r="O1009" s="229"/>
      <c r="P1009" s="230"/>
      <c r="Q1009" s="231"/>
      <c r="R1009" s="224" t="s">
        <v>242</v>
      </c>
      <c r="S1009" s="232" t="str">
        <f t="shared" ca="1" si="83"/>
        <v/>
      </c>
      <c r="T1009" s="232" t="str">
        <f ca="1">IF(B1009="","",IF(ISERROR(MATCH($J1009,[2]SorP!$B$1:$B$6230,0)),"",INDIRECT("'SorP'!$A$"&amp;MATCH($J1009,[2]SorP!$B$1:$B$6230,0))))</f>
        <v/>
      </c>
      <c r="U1009" s="184"/>
      <c r="V1009" s="94" t="e">
        <f>IF(C1009="",NA(),MATCH($B1009&amp;$C1009,'[2]Smelter Look-up'!$J:$J,0))</f>
        <v>#N/A</v>
      </c>
      <c r="X1009" s="58">
        <f t="shared" si="81"/>
        <v>0</v>
      </c>
      <c r="AB1009" s="95" t="str">
        <f t="shared" si="82"/>
        <v/>
      </c>
    </row>
    <row r="1010" spans="1:28" s="58" customFormat="1" ht="20.25">
      <c r="A1010" s="232"/>
      <c r="B1010" s="224" t="s">
        <v>242</v>
      </c>
      <c r="C1010" s="225" t="s">
        <v>242</v>
      </c>
      <c r="D1010" s="226"/>
      <c r="E1010" s="224" t="s">
        <v>242</v>
      </c>
      <c r="F1010" s="224" t="s">
        <v>242</v>
      </c>
      <c r="G1010" s="224" t="s">
        <v>242</v>
      </c>
      <c r="H1010" s="227" t="s">
        <v>242</v>
      </c>
      <c r="I1010" s="228" t="s">
        <v>242</v>
      </c>
      <c r="J1010" s="228" t="s">
        <v>242</v>
      </c>
      <c r="K1010" s="229"/>
      <c r="L1010" s="229"/>
      <c r="M1010" s="229"/>
      <c r="N1010" s="229"/>
      <c r="O1010" s="229"/>
      <c r="P1010" s="230"/>
      <c r="Q1010" s="231"/>
      <c r="R1010" s="224" t="s">
        <v>242</v>
      </c>
      <c r="S1010" s="232" t="str">
        <f t="shared" ca="1" si="83"/>
        <v/>
      </c>
      <c r="T1010" s="232" t="str">
        <f ca="1">IF(B1010="","",IF(ISERROR(MATCH($J1010,[2]SorP!$B$1:$B$6230,0)),"",INDIRECT("'SorP'!$A$"&amp;MATCH($J1010,[2]SorP!$B$1:$B$6230,0))))</f>
        <v/>
      </c>
      <c r="U1010" s="184"/>
      <c r="V1010" s="94" t="e">
        <f>IF(C1010="",NA(),MATCH($B1010&amp;$C1010,'[2]Smelter Look-up'!$J:$J,0))</f>
        <v>#N/A</v>
      </c>
      <c r="X1010" s="58">
        <f t="shared" si="81"/>
        <v>0</v>
      </c>
      <c r="AB1010" s="95" t="str">
        <f t="shared" si="82"/>
        <v/>
      </c>
    </row>
    <row r="1011" spans="1:28" s="58" customFormat="1" ht="20.25">
      <c r="A1011" s="232"/>
      <c r="B1011" s="224" t="s">
        <v>242</v>
      </c>
      <c r="C1011" s="225" t="s">
        <v>242</v>
      </c>
      <c r="D1011" s="226"/>
      <c r="E1011" s="224" t="s">
        <v>242</v>
      </c>
      <c r="F1011" s="224" t="s">
        <v>242</v>
      </c>
      <c r="G1011" s="224" t="s">
        <v>242</v>
      </c>
      <c r="H1011" s="227" t="s">
        <v>242</v>
      </c>
      <c r="I1011" s="228" t="s">
        <v>242</v>
      </c>
      <c r="J1011" s="228" t="s">
        <v>242</v>
      </c>
      <c r="K1011" s="229"/>
      <c r="L1011" s="229"/>
      <c r="M1011" s="229"/>
      <c r="N1011" s="229"/>
      <c r="O1011" s="229"/>
      <c r="P1011" s="230"/>
      <c r="Q1011" s="231"/>
      <c r="R1011" s="224" t="s">
        <v>242</v>
      </c>
      <c r="S1011" s="232" t="str">
        <f t="shared" ca="1" si="83"/>
        <v/>
      </c>
      <c r="T1011" s="232" t="str">
        <f ca="1">IF(B1011="","",IF(ISERROR(MATCH($J1011,[2]SorP!$B$1:$B$6230,0)),"",INDIRECT("'SorP'!$A$"&amp;MATCH($J1011,[2]SorP!$B$1:$B$6230,0))))</f>
        <v/>
      </c>
      <c r="U1011" s="184"/>
      <c r="V1011" s="94" t="e">
        <f>IF(C1011="",NA(),MATCH($B1011&amp;$C1011,'[2]Smelter Look-up'!$J:$J,0))</f>
        <v>#N/A</v>
      </c>
      <c r="X1011" s="58">
        <f t="shared" si="81"/>
        <v>0</v>
      </c>
      <c r="AB1011" s="95" t="str">
        <f t="shared" si="82"/>
        <v/>
      </c>
    </row>
    <row r="1012" spans="1:28" s="58" customFormat="1" ht="20.25">
      <c r="A1012" s="232"/>
      <c r="B1012" s="224" t="s">
        <v>242</v>
      </c>
      <c r="C1012" s="225" t="s">
        <v>242</v>
      </c>
      <c r="D1012" s="226"/>
      <c r="E1012" s="224" t="s">
        <v>242</v>
      </c>
      <c r="F1012" s="224" t="s">
        <v>242</v>
      </c>
      <c r="G1012" s="224" t="s">
        <v>242</v>
      </c>
      <c r="H1012" s="227" t="s">
        <v>242</v>
      </c>
      <c r="I1012" s="228" t="s">
        <v>242</v>
      </c>
      <c r="J1012" s="228" t="s">
        <v>242</v>
      </c>
      <c r="K1012" s="229"/>
      <c r="L1012" s="229"/>
      <c r="M1012" s="229"/>
      <c r="N1012" s="229"/>
      <c r="O1012" s="229"/>
      <c r="P1012" s="230"/>
      <c r="Q1012" s="231"/>
      <c r="R1012" s="224" t="s">
        <v>242</v>
      </c>
      <c r="S1012" s="232" t="str">
        <f t="shared" ca="1" si="83"/>
        <v/>
      </c>
      <c r="T1012" s="232" t="str">
        <f ca="1">IF(B1012="","",IF(ISERROR(MATCH($J1012,[2]SorP!$B$1:$B$6230,0)),"",INDIRECT("'SorP'!$A$"&amp;MATCH($J1012,[2]SorP!$B$1:$B$6230,0))))</f>
        <v/>
      </c>
      <c r="U1012" s="184"/>
      <c r="V1012" s="94" t="e">
        <f>IF(C1012="",NA(),MATCH($B1012&amp;$C1012,'[2]Smelter Look-up'!$J:$J,0))</f>
        <v>#N/A</v>
      </c>
      <c r="X1012" s="58">
        <f t="shared" si="81"/>
        <v>0</v>
      </c>
      <c r="AB1012" s="95" t="str">
        <f t="shared" si="82"/>
        <v/>
      </c>
    </row>
    <row r="1013" spans="1:28" s="58" customFormat="1" ht="20.25">
      <c r="A1013" s="232"/>
      <c r="B1013" s="224" t="s">
        <v>242</v>
      </c>
      <c r="C1013" s="225" t="s">
        <v>242</v>
      </c>
      <c r="D1013" s="226"/>
      <c r="E1013" s="224" t="s">
        <v>242</v>
      </c>
      <c r="F1013" s="224" t="s">
        <v>242</v>
      </c>
      <c r="G1013" s="224" t="s">
        <v>242</v>
      </c>
      <c r="H1013" s="227" t="s">
        <v>242</v>
      </c>
      <c r="I1013" s="228" t="s">
        <v>242</v>
      </c>
      <c r="J1013" s="228" t="s">
        <v>242</v>
      </c>
      <c r="K1013" s="229"/>
      <c r="L1013" s="229"/>
      <c r="M1013" s="229"/>
      <c r="N1013" s="229"/>
      <c r="O1013" s="229"/>
      <c r="P1013" s="230"/>
      <c r="Q1013" s="231"/>
      <c r="R1013" s="224" t="s">
        <v>242</v>
      </c>
      <c r="S1013" s="232" t="str">
        <f t="shared" ca="1" si="83"/>
        <v/>
      </c>
      <c r="T1013" s="232" t="str">
        <f ca="1">IF(B1013="","",IF(ISERROR(MATCH($J1013,[2]SorP!$B$1:$B$6230,0)),"",INDIRECT("'SorP'!$A$"&amp;MATCH($J1013,[2]SorP!$B$1:$B$6230,0))))</f>
        <v/>
      </c>
      <c r="U1013" s="184"/>
      <c r="V1013" s="94" t="e">
        <f>IF(C1013="",NA(),MATCH($B1013&amp;$C1013,'[2]Smelter Look-up'!$J:$J,0))</f>
        <v>#N/A</v>
      </c>
      <c r="X1013" s="58">
        <f t="shared" si="81"/>
        <v>0</v>
      </c>
      <c r="AB1013" s="95" t="str">
        <f t="shared" si="82"/>
        <v/>
      </c>
    </row>
    <row r="1014" spans="1:28" s="58" customFormat="1" ht="20.25">
      <c r="A1014" s="232"/>
      <c r="B1014" s="224" t="s">
        <v>242</v>
      </c>
      <c r="C1014" s="225" t="s">
        <v>242</v>
      </c>
      <c r="D1014" s="226"/>
      <c r="E1014" s="224" t="s">
        <v>242</v>
      </c>
      <c r="F1014" s="224" t="s">
        <v>242</v>
      </c>
      <c r="G1014" s="224" t="s">
        <v>242</v>
      </c>
      <c r="H1014" s="227" t="s">
        <v>242</v>
      </c>
      <c r="I1014" s="228" t="s">
        <v>242</v>
      </c>
      <c r="J1014" s="228" t="s">
        <v>242</v>
      </c>
      <c r="K1014" s="229"/>
      <c r="L1014" s="229"/>
      <c r="M1014" s="229"/>
      <c r="N1014" s="229"/>
      <c r="O1014" s="229"/>
      <c r="P1014" s="230"/>
      <c r="Q1014" s="231"/>
      <c r="R1014" s="224" t="s">
        <v>242</v>
      </c>
      <c r="S1014" s="232" t="str">
        <f t="shared" ca="1" si="83"/>
        <v/>
      </c>
      <c r="T1014" s="232" t="str">
        <f ca="1">IF(B1014="","",IF(ISERROR(MATCH($J1014,[2]SorP!$B$1:$B$6230,0)),"",INDIRECT("'SorP'!$A$"&amp;MATCH($J1014,[2]SorP!$B$1:$B$6230,0))))</f>
        <v/>
      </c>
      <c r="U1014" s="184"/>
      <c r="V1014" s="94" t="e">
        <f>IF(C1014="",NA(),MATCH($B1014&amp;$C1014,'[2]Smelter Look-up'!$J:$J,0))</f>
        <v>#N/A</v>
      </c>
      <c r="X1014" s="58">
        <f t="shared" si="81"/>
        <v>0</v>
      </c>
      <c r="AB1014" s="95" t="str">
        <f t="shared" si="82"/>
        <v/>
      </c>
    </row>
    <row r="1015" spans="1:28" s="58" customFormat="1" ht="20.25">
      <c r="A1015" s="232"/>
      <c r="B1015" s="224" t="s">
        <v>242</v>
      </c>
      <c r="C1015" s="225" t="s">
        <v>242</v>
      </c>
      <c r="D1015" s="226"/>
      <c r="E1015" s="224" t="s">
        <v>242</v>
      </c>
      <c r="F1015" s="224" t="s">
        <v>242</v>
      </c>
      <c r="G1015" s="224" t="s">
        <v>242</v>
      </c>
      <c r="H1015" s="227" t="s">
        <v>242</v>
      </c>
      <c r="I1015" s="228" t="s">
        <v>242</v>
      </c>
      <c r="J1015" s="228" t="s">
        <v>242</v>
      </c>
      <c r="K1015" s="229"/>
      <c r="L1015" s="229"/>
      <c r="M1015" s="229"/>
      <c r="N1015" s="229"/>
      <c r="O1015" s="229"/>
      <c r="P1015" s="230"/>
      <c r="Q1015" s="231"/>
      <c r="R1015" s="224" t="s">
        <v>242</v>
      </c>
      <c r="S1015" s="232" t="str">
        <f t="shared" ca="1" si="83"/>
        <v/>
      </c>
      <c r="T1015" s="232" t="str">
        <f ca="1">IF(B1015="","",IF(ISERROR(MATCH($J1015,[2]SorP!$B$1:$B$6230,0)),"",INDIRECT("'SorP'!$A$"&amp;MATCH($J1015,[2]SorP!$B$1:$B$6230,0))))</f>
        <v/>
      </c>
      <c r="U1015" s="184"/>
      <c r="V1015" s="94" t="e">
        <f>IF(C1015="",NA(),MATCH($B1015&amp;$C1015,'[2]Smelter Look-up'!$J:$J,0))</f>
        <v>#N/A</v>
      </c>
      <c r="X1015" s="58">
        <f t="shared" si="81"/>
        <v>0</v>
      </c>
      <c r="AB1015" s="95" t="str">
        <f t="shared" si="82"/>
        <v/>
      </c>
    </row>
    <row r="1016" spans="1:28" s="58" customFormat="1" ht="20.25">
      <c r="A1016" s="232"/>
      <c r="B1016" s="224" t="s">
        <v>242</v>
      </c>
      <c r="C1016" s="225" t="s">
        <v>242</v>
      </c>
      <c r="D1016" s="226"/>
      <c r="E1016" s="224" t="s">
        <v>242</v>
      </c>
      <c r="F1016" s="224" t="s">
        <v>242</v>
      </c>
      <c r="G1016" s="224" t="s">
        <v>242</v>
      </c>
      <c r="H1016" s="227" t="s">
        <v>242</v>
      </c>
      <c r="I1016" s="228" t="s">
        <v>242</v>
      </c>
      <c r="J1016" s="228" t="s">
        <v>242</v>
      </c>
      <c r="K1016" s="229"/>
      <c r="L1016" s="229"/>
      <c r="M1016" s="229"/>
      <c r="N1016" s="229"/>
      <c r="O1016" s="229"/>
      <c r="P1016" s="230"/>
      <c r="Q1016" s="231"/>
      <c r="R1016" s="224" t="s">
        <v>242</v>
      </c>
      <c r="S1016" s="232" t="str">
        <f t="shared" ca="1" si="83"/>
        <v/>
      </c>
      <c r="T1016" s="232" t="str">
        <f ca="1">IF(B1016="","",IF(ISERROR(MATCH($J1016,[2]SorP!$B$1:$B$6230,0)),"",INDIRECT("'SorP'!$A$"&amp;MATCH($J1016,[2]SorP!$B$1:$B$6230,0))))</f>
        <v/>
      </c>
      <c r="U1016" s="184"/>
      <c r="V1016" s="94" t="e">
        <f>IF(C1016="",NA(),MATCH($B1016&amp;$C1016,'[2]Smelter Look-up'!$J:$J,0))</f>
        <v>#N/A</v>
      </c>
      <c r="X1016" s="58">
        <f t="shared" si="81"/>
        <v>0</v>
      </c>
      <c r="AB1016" s="95" t="str">
        <f t="shared" si="82"/>
        <v/>
      </c>
    </row>
    <row r="1017" spans="1:28" s="58" customFormat="1" ht="20.25">
      <c r="A1017" s="232"/>
      <c r="B1017" s="224" t="s">
        <v>242</v>
      </c>
      <c r="C1017" s="225" t="s">
        <v>242</v>
      </c>
      <c r="D1017" s="226"/>
      <c r="E1017" s="224" t="s">
        <v>242</v>
      </c>
      <c r="F1017" s="224" t="s">
        <v>242</v>
      </c>
      <c r="G1017" s="224" t="s">
        <v>242</v>
      </c>
      <c r="H1017" s="227" t="s">
        <v>242</v>
      </c>
      <c r="I1017" s="228" t="s">
        <v>242</v>
      </c>
      <c r="J1017" s="228" t="s">
        <v>242</v>
      </c>
      <c r="K1017" s="229"/>
      <c r="L1017" s="229"/>
      <c r="M1017" s="229"/>
      <c r="N1017" s="229"/>
      <c r="O1017" s="229"/>
      <c r="P1017" s="230"/>
      <c r="Q1017" s="231"/>
      <c r="R1017" s="224" t="s">
        <v>242</v>
      </c>
      <c r="S1017" s="232" t="str">
        <f t="shared" ca="1" si="83"/>
        <v/>
      </c>
      <c r="T1017" s="232" t="str">
        <f ca="1">IF(B1017="","",IF(ISERROR(MATCH($J1017,[2]SorP!$B$1:$B$6230,0)),"",INDIRECT("'SorP'!$A$"&amp;MATCH($J1017,[2]SorP!$B$1:$B$6230,0))))</f>
        <v/>
      </c>
      <c r="U1017" s="184"/>
      <c r="V1017" s="94" t="e">
        <f>IF(C1017="",NA(),MATCH($B1017&amp;$C1017,'[2]Smelter Look-up'!$J:$J,0))</f>
        <v>#N/A</v>
      </c>
      <c r="X1017" s="58">
        <f t="shared" si="81"/>
        <v>0</v>
      </c>
      <c r="AB1017" s="95" t="str">
        <f t="shared" si="82"/>
        <v/>
      </c>
    </row>
    <row r="1018" spans="1:28" s="58" customFormat="1" ht="20.25">
      <c r="A1018" s="232"/>
      <c r="B1018" s="224" t="s">
        <v>242</v>
      </c>
      <c r="C1018" s="225" t="s">
        <v>242</v>
      </c>
      <c r="D1018" s="226"/>
      <c r="E1018" s="224" t="s">
        <v>242</v>
      </c>
      <c r="F1018" s="224" t="s">
        <v>242</v>
      </c>
      <c r="G1018" s="224" t="s">
        <v>242</v>
      </c>
      <c r="H1018" s="227" t="s">
        <v>242</v>
      </c>
      <c r="I1018" s="228" t="s">
        <v>242</v>
      </c>
      <c r="J1018" s="228" t="s">
        <v>242</v>
      </c>
      <c r="K1018" s="229"/>
      <c r="L1018" s="229"/>
      <c r="M1018" s="229"/>
      <c r="N1018" s="229"/>
      <c r="O1018" s="229"/>
      <c r="P1018" s="230"/>
      <c r="Q1018" s="231"/>
      <c r="R1018" s="224" t="s">
        <v>242</v>
      </c>
      <c r="S1018" s="232" t="str">
        <f t="shared" ca="1" si="83"/>
        <v/>
      </c>
      <c r="T1018" s="232" t="str">
        <f ca="1">IF(B1018="","",IF(ISERROR(MATCH($J1018,[2]SorP!$B$1:$B$6230,0)),"",INDIRECT("'SorP'!$A$"&amp;MATCH($J1018,[2]SorP!$B$1:$B$6230,0))))</f>
        <v/>
      </c>
      <c r="U1018" s="184"/>
      <c r="V1018" s="94" t="e">
        <f>IF(C1018="",NA(),MATCH($B1018&amp;$C1018,'[2]Smelter Look-up'!$J:$J,0))</f>
        <v>#N/A</v>
      </c>
      <c r="X1018" s="58">
        <f t="shared" si="81"/>
        <v>0</v>
      </c>
      <c r="AB1018" s="95" t="str">
        <f t="shared" si="82"/>
        <v/>
      </c>
    </row>
    <row r="1019" spans="1:28" s="58" customFormat="1" ht="20.25">
      <c r="A1019" s="232"/>
      <c r="B1019" s="224" t="s">
        <v>242</v>
      </c>
      <c r="C1019" s="225" t="s">
        <v>242</v>
      </c>
      <c r="D1019" s="226"/>
      <c r="E1019" s="224" t="s">
        <v>242</v>
      </c>
      <c r="F1019" s="224" t="s">
        <v>242</v>
      </c>
      <c r="G1019" s="224" t="s">
        <v>242</v>
      </c>
      <c r="H1019" s="227" t="s">
        <v>242</v>
      </c>
      <c r="I1019" s="228" t="s">
        <v>242</v>
      </c>
      <c r="J1019" s="228" t="s">
        <v>242</v>
      </c>
      <c r="K1019" s="229"/>
      <c r="L1019" s="229"/>
      <c r="M1019" s="229"/>
      <c r="N1019" s="229"/>
      <c r="O1019" s="229"/>
      <c r="P1019" s="230"/>
      <c r="Q1019" s="231"/>
      <c r="R1019" s="224" t="s">
        <v>242</v>
      </c>
      <c r="S1019" s="232" t="str">
        <f t="shared" ref="S1019" ca="1" si="84">IF(B1019="","",IF(ISERROR(MATCH($E1019,CL,0)),"Unknown",INDIRECT("'C'!$A$"&amp;MATCH($E1019,CL,0)+1)))</f>
        <v/>
      </c>
      <c r="T1019" s="232" t="str">
        <f ca="1">IF(B1019="","",IF(ISERROR(MATCH($J1019,[2]SorP!$B$1:$B$6230,0)),"",INDIRECT("'SorP'!$A$"&amp;MATCH($J1019,[2]SorP!$B$1:$B$6230,0))))</f>
        <v/>
      </c>
      <c r="U1019" s="184"/>
      <c r="V1019" s="94" t="e">
        <f>IF(C1019="",NA(),MATCH($B1019&amp;$C1019,'[2]Smelter Look-up'!$J:$J,0))</f>
        <v>#N/A</v>
      </c>
      <c r="X1019" s="58">
        <f t="shared" si="81"/>
        <v>0</v>
      </c>
      <c r="AB1019" s="95" t="str">
        <f t="shared" si="82"/>
        <v/>
      </c>
    </row>
    <row r="1020" spans="1:28" s="58" customFormat="1" ht="20.25">
      <c r="A1020" s="232"/>
      <c r="B1020" s="224" t="s">
        <v>242</v>
      </c>
      <c r="C1020" s="225" t="s">
        <v>242</v>
      </c>
      <c r="D1020" s="226"/>
      <c r="E1020" s="224" t="s">
        <v>242</v>
      </c>
      <c r="F1020" s="224" t="s">
        <v>242</v>
      </c>
      <c r="G1020" s="224" t="s">
        <v>242</v>
      </c>
      <c r="H1020" s="227" t="s">
        <v>242</v>
      </c>
      <c r="I1020" s="228" t="s">
        <v>242</v>
      </c>
      <c r="J1020" s="228" t="s">
        <v>242</v>
      </c>
      <c r="K1020" s="229"/>
      <c r="L1020" s="229"/>
      <c r="M1020" s="229"/>
      <c r="N1020" s="229"/>
      <c r="O1020" s="229"/>
      <c r="P1020" s="230"/>
      <c r="Q1020" s="231"/>
      <c r="R1020" s="224" t="s">
        <v>242</v>
      </c>
      <c r="S1020" s="232" t="str">
        <f t="shared" ref="S1020:S1051" ca="1" si="85">IF(B1020="","",IF(ISERROR(MATCH($E1020,CL,0)),"Unknown",INDIRECT("'C'!$A$"&amp;MATCH($E1020,CL,0)+1)))</f>
        <v/>
      </c>
      <c r="T1020" s="232" t="str">
        <f ca="1">IF(B1020="","",IF(ISERROR(MATCH($J1020,[2]SorP!$B$1:$B$6230,0)),"",INDIRECT("'SorP'!$A$"&amp;MATCH($J1020,[2]SorP!$B$1:$B$6230,0))))</f>
        <v/>
      </c>
      <c r="U1020" s="184"/>
      <c r="V1020" s="94" t="e">
        <f>IF(C1020="",NA(),MATCH($B1020&amp;$C1020,'[2]Smelter Look-up'!$J:$J,0))</f>
        <v>#N/A</v>
      </c>
      <c r="X1020" s="58">
        <f t="shared" si="81"/>
        <v>0</v>
      </c>
      <c r="AB1020" s="95" t="str">
        <f t="shared" si="82"/>
        <v/>
      </c>
    </row>
    <row r="1021" spans="1:28" s="58" customFormat="1" ht="20.25">
      <c r="A1021" s="232"/>
      <c r="B1021" s="224" t="s">
        <v>242</v>
      </c>
      <c r="C1021" s="225" t="s">
        <v>242</v>
      </c>
      <c r="D1021" s="226"/>
      <c r="E1021" s="224" t="s">
        <v>242</v>
      </c>
      <c r="F1021" s="224" t="s">
        <v>242</v>
      </c>
      <c r="G1021" s="224" t="s">
        <v>242</v>
      </c>
      <c r="H1021" s="227" t="s">
        <v>242</v>
      </c>
      <c r="I1021" s="228" t="s">
        <v>242</v>
      </c>
      <c r="J1021" s="228" t="s">
        <v>242</v>
      </c>
      <c r="K1021" s="229"/>
      <c r="L1021" s="229"/>
      <c r="M1021" s="229"/>
      <c r="N1021" s="229"/>
      <c r="O1021" s="229"/>
      <c r="P1021" s="230"/>
      <c r="Q1021" s="231"/>
      <c r="R1021" s="224" t="s">
        <v>242</v>
      </c>
      <c r="S1021" s="232" t="str">
        <f t="shared" ca="1" si="85"/>
        <v/>
      </c>
      <c r="T1021" s="232" t="str">
        <f ca="1">IF(B1021="","",IF(ISERROR(MATCH($J1021,[2]SorP!$B$1:$B$6230,0)),"",INDIRECT("'SorP'!$A$"&amp;MATCH($J1021,[2]SorP!$B$1:$B$6230,0))))</f>
        <v/>
      </c>
      <c r="U1021" s="184"/>
      <c r="V1021" s="94" t="e">
        <f>IF(C1021="",NA(),MATCH($B1021&amp;$C1021,'[2]Smelter Look-up'!$J:$J,0))</f>
        <v>#N/A</v>
      </c>
      <c r="X1021" s="58">
        <f t="shared" si="81"/>
        <v>0</v>
      </c>
      <c r="AB1021" s="95" t="str">
        <f t="shared" si="82"/>
        <v/>
      </c>
    </row>
    <row r="1022" spans="1:28" s="58" customFormat="1" ht="20.25">
      <c r="A1022" s="232"/>
      <c r="B1022" s="224" t="s">
        <v>242</v>
      </c>
      <c r="C1022" s="225" t="s">
        <v>242</v>
      </c>
      <c r="D1022" s="226"/>
      <c r="E1022" s="224" t="s">
        <v>242</v>
      </c>
      <c r="F1022" s="224" t="s">
        <v>242</v>
      </c>
      <c r="G1022" s="224" t="s">
        <v>242</v>
      </c>
      <c r="H1022" s="227" t="s">
        <v>242</v>
      </c>
      <c r="I1022" s="228" t="s">
        <v>242</v>
      </c>
      <c r="J1022" s="228" t="s">
        <v>242</v>
      </c>
      <c r="K1022" s="229"/>
      <c r="L1022" s="229"/>
      <c r="M1022" s="229"/>
      <c r="N1022" s="229"/>
      <c r="O1022" s="229"/>
      <c r="P1022" s="230"/>
      <c r="Q1022" s="231"/>
      <c r="R1022" s="224" t="s">
        <v>242</v>
      </c>
      <c r="S1022" s="232" t="str">
        <f t="shared" ca="1" si="85"/>
        <v/>
      </c>
      <c r="T1022" s="232" t="str">
        <f ca="1">IF(B1022="","",IF(ISERROR(MATCH($J1022,[2]SorP!$B$1:$B$6230,0)),"",INDIRECT("'SorP'!$A$"&amp;MATCH($J1022,[2]SorP!$B$1:$B$6230,0))))</f>
        <v/>
      </c>
      <c r="U1022" s="184"/>
      <c r="V1022" s="94" t="e">
        <f>IF(C1022="",NA(),MATCH($B1022&amp;$C1022,'[2]Smelter Look-up'!$J:$J,0))</f>
        <v>#N/A</v>
      </c>
      <c r="X1022" s="58">
        <f t="shared" si="81"/>
        <v>0</v>
      </c>
      <c r="AB1022" s="95" t="str">
        <f t="shared" si="82"/>
        <v/>
      </c>
    </row>
    <row r="1023" spans="1:28" s="58" customFormat="1" ht="20.25">
      <c r="A1023" s="232"/>
      <c r="B1023" s="224" t="s">
        <v>242</v>
      </c>
      <c r="C1023" s="225" t="s">
        <v>242</v>
      </c>
      <c r="D1023" s="226"/>
      <c r="E1023" s="224" t="s">
        <v>242</v>
      </c>
      <c r="F1023" s="224" t="s">
        <v>242</v>
      </c>
      <c r="G1023" s="224" t="s">
        <v>242</v>
      </c>
      <c r="H1023" s="227" t="s">
        <v>242</v>
      </c>
      <c r="I1023" s="228" t="s">
        <v>242</v>
      </c>
      <c r="J1023" s="228" t="s">
        <v>242</v>
      </c>
      <c r="K1023" s="229"/>
      <c r="L1023" s="229"/>
      <c r="M1023" s="229"/>
      <c r="N1023" s="229"/>
      <c r="O1023" s="229"/>
      <c r="P1023" s="230"/>
      <c r="Q1023" s="231"/>
      <c r="R1023" s="224" t="s">
        <v>242</v>
      </c>
      <c r="S1023" s="232" t="str">
        <f t="shared" ca="1" si="85"/>
        <v/>
      </c>
      <c r="T1023" s="232" t="str">
        <f ca="1">IF(B1023="","",IF(ISERROR(MATCH($J1023,[2]SorP!$B$1:$B$6230,0)),"",INDIRECT("'SorP'!$A$"&amp;MATCH($J1023,[2]SorP!$B$1:$B$6230,0))))</f>
        <v/>
      </c>
      <c r="U1023" s="184"/>
      <c r="V1023" s="94" t="e">
        <f>IF(C1023="",NA(),MATCH($B1023&amp;$C1023,'[2]Smelter Look-up'!$J:$J,0))</f>
        <v>#N/A</v>
      </c>
      <c r="X1023" s="58">
        <f t="shared" si="81"/>
        <v>0</v>
      </c>
      <c r="AB1023" s="95" t="str">
        <f t="shared" si="82"/>
        <v/>
      </c>
    </row>
    <row r="1024" spans="1:28" s="58" customFormat="1" ht="20.25">
      <c r="A1024" s="232"/>
      <c r="B1024" s="224" t="s">
        <v>242</v>
      </c>
      <c r="C1024" s="225" t="s">
        <v>242</v>
      </c>
      <c r="D1024" s="226"/>
      <c r="E1024" s="224" t="s">
        <v>242</v>
      </c>
      <c r="F1024" s="224" t="s">
        <v>242</v>
      </c>
      <c r="G1024" s="224" t="s">
        <v>242</v>
      </c>
      <c r="H1024" s="227" t="s">
        <v>242</v>
      </c>
      <c r="I1024" s="228" t="s">
        <v>242</v>
      </c>
      <c r="J1024" s="228" t="s">
        <v>242</v>
      </c>
      <c r="K1024" s="229"/>
      <c r="L1024" s="229"/>
      <c r="M1024" s="229"/>
      <c r="N1024" s="229"/>
      <c r="O1024" s="229"/>
      <c r="P1024" s="230"/>
      <c r="Q1024" s="231"/>
      <c r="R1024" s="224" t="s">
        <v>242</v>
      </c>
      <c r="S1024" s="232" t="str">
        <f t="shared" ca="1" si="85"/>
        <v/>
      </c>
      <c r="T1024" s="232" t="str">
        <f ca="1">IF(B1024="","",IF(ISERROR(MATCH($J1024,[2]SorP!$B$1:$B$6230,0)),"",INDIRECT("'SorP'!$A$"&amp;MATCH($J1024,[2]SorP!$B$1:$B$6230,0))))</f>
        <v/>
      </c>
      <c r="U1024" s="184"/>
      <c r="V1024" s="94" t="e">
        <f>IF(C1024="",NA(),MATCH($B1024&amp;$C1024,'[2]Smelter Look-up'!$J:$J,0))</f>
        <v>#N/A</v>
      </c>
      <c r="X1024" s="58">
        <f t="shared" si="81"/>
        <v>0</v>
      </c>
      <c r="AB1024" s="95" t="str">
        <f t="shared" si="82"/>
        <v/>
      </c>
    </row>
    <row r="1025" spans="1:28" s="58" customFormat="1" ht="20.25">
      <c r="A1025" s="232"/>
      <c r="B1025" s="224" t="s">
        <v>242</v>
      </c>
      <c r="C1025" s="225" t="s">
        <v>242</v>
      </c>
      <c r="D1025" s="226"/>
      <c r="E1025" s="224" t="s">
        <v>242</v>
      </c>
      <c r="F1025" s="224" t="s">
        <v>242</v>
      </c>
      <c r="G1025" s="224" t="s">
        <v>242</v>
      </c>
      <c r="H1025" s="227" t="s">
        <v>242</v>
      </c>
      <c r="I1025" s="228" t="s">
        <v>242</v>
      </c>
      <c r="J1025" s="228" t="s">
        <v>242</v>
      </c>
      <c r="K1025" s="229"/>
      <c r="L1025" s="229"/>
      <c r="M1025" s="229"/>
      <c r="N1025" s="229"/>
      <c r="O1025" s="229"/>
      <c r="P1025" s="230"/>
      <c r="Q1025" s="231"/>
      <c r="R1025" s="224" t="s">
        <v>242</v>
      </c>
      <c r="S1025" s="232" t="str">
        <f t="shared" ca="1" si="85"/>
        <v/>
      </c>
      <c r="T1025" s="232" t="str">
        <f ca="1">IF(B1025="","",IF(ISERROR(MATCH($J1025,[2]SorP!$B$1:$B$6230,0)),"",INDIRECT("'SorP'!$A$"&amp;MATCH($J1025,[2]SorP!$B$1:$B$6230,0))))</f>
        <v/>
      </c>
      <c r="U1025" s="184"/>
      <c r="V1025" s="94" t="e">
        <f>IF(C1025="",NA(),MATCH($B1025&amp;$C1025,'[2]Smelter Look-up'!$J:$J,0))</f>
        <v>#N/A</v>
      </c>
      <c r="X1025" s="58">
        <f t="shared" si="81"/>
        <v>0</v>
      </c>
      <c r="AB1025" s="95" t="str">
        <f t="shared" si="82"/>
        <v/>
      </c>
    </row>
    <row r="1026" spans="1:28" s="58" customFormat="1" ht="20.25">
      <c r="A1026" s="232"/>
      <c r="B1026" s="224" t="s">
        <v>242</v>
      </c>
      <c r="C1026" s="225" t="s">
        <v>242</v>
      </c>
      <c r="D1026" s="226"/>
      <c r="E1026" s="224" t="s">
        <v>242</v>
      </c>
      <c r="F1026" s="224" t="s">
        <v>242</v>
      </c>
      <c r="G1026" s="224" t="s">
        <v>242</v>
      </c>
      <c r="H1026" s="227" t="s">
        <v>242</v>
      </c>
      <c r="I1026" s="228" t="s">
        <v>242</v>
      </c>
      <c r="J1026" s="228" t="s">
        <v>242</v>
      </c>
      <c r="K1026" s="229"/>
      <c r="L1026" s="229"/>
      <c r="M1026" s="229"/>
      <c r="N1026" s="229"/>
      <c r="O1026" s="229"/>
      <c r="P1026" s="230"/>
      <c r="Q1026" s="231"/>
      <c r="R1026" s="224" t="s">
        <v>242</v>
      </c>
      <c r="S1026" s="232" t="str">
        <f t="shared" ca="1" si="85"/>
        <v/>
      </c>
      <c r="T1026" s="232" t="str">
        <f ca="1">IF(B1026="","",IF(ISERROR(MATCH($J1026,[2]SorP!$B$1:$B$6230,0)),"",INDIRECT("'SorP'!$A$"&amp;MATCH($J1026,[2]SorP!$B$1:$B$6230,0))))</f>
        <v/>
      </c>
      <c r="U1026" s="184"/>
      <c r="V1026" s="94" t="e">
        <f>IF(C1026="",NA(),MATCH($B1026&amp;$C1026,'[2]Smelter Look-up'!$J:$J,0))</f>
        <v>#N/A</v>
      </c>
      <c r="X1026" s="58">
        <f t="shared" si="81"/>
        <v>0</v>
      </c>
      <c r="AB1026" s="95" t="str">
        <f t="shared" si="82"/>
        <v/>
      </c>
    </row>
    <row r="1027" spans="1:28" s="58" customFormat="1" ht="20.25">
      <c r="A1027" s="232"/>
      <c r="B1027" s="224" t="s">
        <v>242</v>
      </c>
      <c r="C1027" s="225" t="s">
        <v>242</v>
      </c>
      <c r="D1027" s="226"/>
      <c r="E1027" s="224" t="s">
        <v>242</v>
      </c>
      <c r="F1027" s="224" t="s">
        <v>242</v>
      </c>
      <c r="G1027" s="224" t="s">
        <v>242</v>
      </c>
      <c r="H1027" s="227" t="s">
        <v>242</v>
      </c>
      <c r="I1027" s="228" t="s">
        <v>242</v>
      </c>
      <c r="J1027" s="228" t="s">
        <v>242</v>
      </c>
      <c r="K1027" s="229"/>
      <c r="L1027" s="229"/>
      <c r="M1027" s="229"/>
      <c r="N1027" s="229"/>
      <c r="O1027" s="229"/>
      <c r="P1027" s="230"/>
      <c r="Q1027" s="231"/>
      <c r="R1027" s="224" t="s">
        <v>242</v>
      </c>
      <c r="S1027" s="232" t="str">
        <f t="shared" ca="1" si="85"/>
        <v/>
      </c>
      <c r="T1027" s="232" t="str">
        <f ca="1">IF(B1027="","",IF(ISERROR(MATCH($J1027,[2]SorP!$B$1:$B$6230,0)),"",INDIRECT("'SorP'!$A$"&amp;MATCH($J1027,[2]SorP!$B$1:$B$6230,0))))</f>
        <v/>
      </c>
      <c r="U1027" s="184"/>
      <c r="V1027" s="94" t="e">
        <f>IF(C1027="",NA(),MATCH($B1027&amp;$C1027,'[2]Smelter Look-up'!$J:$J,0))</f>
        <v>#N/A</v>
      </c>
      <c r="X1027" s="58">
        <f t="shared" si="81"/>
        <v>0</v>
      </c>
      <c r="AB1027" s="95" t="str">
        <f t="shared" si="82"/>
        <v/>
      </c>
    </row>
    <row r="1028" spans="1:28" s="58" customFormat="1" ht="20.25">
      <c r="A1028" s="232"/>
      <c r="B1028" s="224" t="s">
        <v>242</v>
      </c>
      <c r="C1028" s="225" t="s">
        <v>242</v>
      </c>
      <c r="D1028" s="226"/>
      <c r="E1028" s="224" t="s">
        <v>242</v>
      </c>
      <c r="F1028" s="224" t="s">
        <v>242</v>
      </c>
      <c r="G1028" s="224" t="s">
        <v>242</v>
      </c>
      <c r="H1028" s="227" t="s">
        <v>242</v>
      </c>
      <c r="I1028" s="228" t="s">
        <v>242</v>
      </c>
      <c r="J1028" s="228" t="s">
        <v>242</v>
      </c>
      <c r="K1028" s="229"/>
      <c r="L1028" s="229"/>
      <c r="M1028" s="229"/>
      <c r="N1028" s="229"/>
      <c r="O1028" s="229"/>
      <c r="P1028" s="230"/>
      <c r="Q1028" s="231"/>
      <c r="R1028" s="224" t="s">
        <v>242</v>
      </c>
      <c r="S1028" s="232" t="str">
        <f t="shared" ca="1" si="85"/>
        <v/>
      </c>
      <c r="T1028" s="232" t="str">
        <f ca="1">IF(B1028="","",IF(ISERROR(MATCH($J1028,[2]SorP!$B$1:$B$6230,0)),"",INDIRECT("'SorP'!$A$"&amp;MATCH($J1028,[2]SorP!$B$1:$B$6230,0))))</f>
        <v/>
      </c>
      <c r="U1028" s="184"/>
      <c r="V1028" s="94" t="e">
        <f>IF(C1028="",NA(),MATCH($B1028&amp;$C1028,'[2]Smelter Look-up'!$J:$J,0))</f>
        <v>#N/A</v>
      </c>
      <c r="X1028" s="58">
        <f t="shared" si="81"/>
        <v>0</v>
      </c>
      <c r="AB1028" s="95" t="str">
        <f t="shared" si="82"/>
        <v/>
      </c>
    </row>
    <row r="1029" spans="1:28" s="58" customFormat="1" ht="20.25">
      <c r="A1029" s="232"/>
      <c r="B1029" s="224" t="s">
        <v>242</v>
      </c>
      <c r="C1029" s="225" t="s">
        <v>242</v>
      </c>
      <c r="D1029" s="226"/>
      <c r="E1029" s="224" t="s">
        <v>242</v>
      </c>
      <c r="F1029" s="224" t="s">
        <v>242</v>
      </c>
      <c r="G1029" s="224" t="s">
        <v>242</v>
      </c>
      <c r="H1029" s="227" t="s">
        <v>242</v>
      </c>
      <c r="I1029" s="228" t="s">
        <v>242</v>
      </c>
      <c r="J1029" s="228" t="s">
        <v>242</v>
      </c>
      <c r="K1029" s="229"/>
      <c r="L1029" s="229"/>
      <c r="M1029" s="229"/>
      <c r="N1029" s="229"/>
      <c r="O1029" s="229"/>
      <c r="P1029" s="230"/>
      <c r="Q1029" s="231"/>
      <c r="R1029" s="224" t="s">
        <v>242</v>
      </c>
      <c r="S1029" s="232" t="str">
        <f t="shared" ca="1" si="85"/>
        <v/>
      </c>
      <c r="T1029" s="232" t="str">
        <f ca="1">IF(B1029="","",IF(ISERROR(MATCH($J1029,[2]SorP!$B$1:$B$6230,0)),"",INDIRECT("'SorP'!$A$"&amp;MATCH($J1029,[2]SorP!$B$1:$B$6230,0))))</f>
        <v/>
      </c>
      <c r="U1029" s="184"/>
      <c r="V1029" s="94" t="e">
        <f>IF(C1029="",NA(),MATCH($B1029&amp;$C1029,'[2]Smelter Look-up'!$J:$J,0))</f>
        <v>#N/A</v>
      </c>
      <c r="X1029" s="58">
        <f t="shared" si="81"/>
        <v>0</v>
      </c>
      <c r="AB1029" s="95" t="str">
        <f t="shared" si="82"/>
        <v/>
      </c>
    </row>
    <row r="1030" spans="1:28" s="58" customFormat="1" ht="20.25">
      <c r="A1030" s="232"/>
      <c r="B1030" s="224" t="s">
        <v>242</v>
      </c>
      <c r="C1030" s="225" t="s">
        <v>242</v>
      </c>
      <c r="D1030" s="226"/>
      <c r="E1030" s="224" t="s">
        <v>242</v>
      </c>
      <c r="F1030" s="224" t="s">
        <v>242</v>
      </c>
      <c r="G1030" s="224" t="s">
        <v>242</v>
      </c>
      <c r="H1030" s="227" t="s">
        <v>242</v>
      </c>
      <c r="I1030" s="228" t="s">
        <v>242</v>
      </c>
      <c r="J1030" s="228" t="s">
        <v>242</v>
      </c>
      <c r="K1030" s="229"/>
      <c r="L1030" s="229"/>
      <c r="M1030" s="229"/>
      <c r="N1030" s="229"/>
      <c r="O1030" s="229"/>
      <c r="P1030" s="230"/>
      <c r="Q1030" s="231"/>
      <c r="R1030" s="224" t="s">
        <v>242</v>
      </c>
      <c r="S1030" s="232" t="str">
        <f t="shared" ca="1" si="85"/>
        <v/>
      </c>
      <c r="T1030" s="232" t="str">
        <f ca="1">IF(B1030="","",IF(ISERROR(MATCH($J1030,[2]SorP!$B$1:$B$6230,0)),"",INDIRECT("'SorP'!$A$"&amp;MATCH($J1030,[2]SorP!$B$1:$B$6230,0))))</f>
        <v/>
      </c>
      <c r="U1030" s="184"/>
      <c r="V1030" s="94" t="e">
        <f>IF(C1030="",NA(),MATCH($B1030&amp;$C1030,'[2]Smelter Look-up'!$J:$J,0))</f>
        <v>#N/A</v>
      </c>
      <c r="X1030" s="58">
        <f t="shared" si="81"/>
        <v>0</v>
      </c>
      <c r="AB1030" s="95" t="str">
        <f t="shared" si="82"/>
        <v/>
      </c>
    </row>
    <row r="1031" spans="1:28" s="58" customFormat="1" ht="20.25">
      <c r="A1031" s="232"/>
      <c r="B1031" s="224" t="s">
        <v>242</v>
      </c>
      <c r="C1031" s="225" t="s">
        <v>242</v>
      </c>
      <c r="D1031" s="226"/>
      <c r="E1031" s="224" t="s">
        <v>242</v>
      </c>
      <c r="F1031" s="224" t="s">
        <v>242</v>
      </c>
      <c r="G1031" s="224" t="s">
        <v>242</v>
      </c>
      <c r="H1031" s="227" t="s">
        <v>242</v>
      </c>
      <c r="I1031" s="228" t="s">
        <v>242</v>
      </c>
      <c r="J1031" s="228" t="s">
        <v>242</v>
      </c>
      <c r="K1031" s="229"/>
      <c r="L1031" s="229"/>
      <c r="M1031" s="229"/>
      <c r="N1031" s="229"/>
      <c r="O1031" s="229"/>
      <c r="P1031" s="230"/>
      <c r="Q1031" s="231"/>
      <c r="R1031" s="224" t="s">
        <v>242</v>
      </c>
      <c r="S1031" s="232" t="str">
        <f t="shared" ca="1" si="85"/>
        <v/>
      </c>
      <c r="T1031" s="232" t="str">
        <f ca="1">IF(B1031="","",IF(ISERROR(MATCH($J1031,[2]SorP!$B$1:$B$6230,0)),"",INDIRECT("'SorP'!$A$"&amp;MATCH($J1031,[2]SorP!$B$1:$B$6230,0))))</f>
        <v/>
      </c>
      <c r="U1031" s="184"/>
      <c r="V1031" s="94" t="e">
        <f>IF(C1031="",NA(),MATCH($B1031&amp;$C1031,'[2]Smelter Look-up'!$J:$J,0))</f>
        <v>#N/A</v>
      </c>
      <c r="X1031" s="58">
        <f t="shared" si="81"/>
        <v>0</v>
      </c>
      <c r="AB1031" s="95" t="str">
        <f t="shared" si="82"/>
        <v/>
      </c>
    </row>
    <row r="1032" spans="1:28" s="58" customFormat="1" ht="20.25">
      <c r="A1032" s="232"/>
      <c r="B1032" s="224" t="s">
        <v>242</v>
      </c>
      <c r="C1032" s="225" t="s">
        <v>242</v>
      </c>
      <c r="D1032" s="226"/>
      <c r="E1032" s="224" t="s">
        <v>242</v>
      </c>
      <c r="F1032" s="224" t="s">
        <v>242</v>
      </c>
      <c r="G1032" s="224" t="s">
        <v>242</v>
      </c>
      <c r="H1032" s="227" t="s">
        <v>242</v>
      </c>
      <c r="I1032" s="228" t="s">
        <v>242</v>
      </c>
      <c r="J1032" s="228" t="s">
        <v>242</v>
      </c>
      <c r="K1032" s="229"/>
      <c r="L1032" s="229"/>
      <c r="M1032" s="229"/>
      <c r="N1032" s="229"/>
      <c r="O1032" s="229"/>
      <c r="P1032" s="230"/>
      <c r="Q1032" s="231"/>
      <c r="R1032" s="224" t="s">
        <v>242</v>
      </c>
      <c r="S1032" s="232" t="str">
        <f t="shared" ca="1" si="85"/>
        <v/>
      </c>
      <c r="T1032" s="232" t="str">
        <f ca="1">IF(B1032="","",IF(ISERROR(MATCH($J1032,[2]SorP!$B$1:$B$6230,0)),"",INDIRECT("'SorP'!$A$"&amp;MATCH($J1032,[2]SorP!$B$1:$B$6230,0))))</f>
        <v/>
      </c>
      <c r="U1032" s="184"/>
      <c r="V1032" s="94" t="e">
        <f>IF(C1032="",NA(),MATCH($B1032&amp;$C1032,'[2]Smelter Look-up'!$J:$J,0))</f>
        <v>#N/A</v>
      </c>
      <c r="X1032" s="58">
        <f t="shared" si="81"/>
        <v>0</v>
      </c>
      <c r="AB1032" s="95" t="str">
        <f t="shared" si="82"/>
        <v/>
      </c>
    </row>
    <row r="1033" spans="1:28" s="58" customFormat="1" ht="20.25">
      <c r="A1033" s="232"/>
      <c r="B1033" s="224" t="s">
        <v>242</v>
      </c>
      <c r="C1033" s="225" t="s">
        <v>242</v>
      </c>
      <c r="D1033" s="226"/>
      <c r="E1033" s="224" t="s">
        <v>242</v>
      </c>
      <c r="F1033" s="224" t="s">
        <v>242</v>
      </c>
      <c r="G1033" s="224" t="s">
        <v>242</v>
      </c>
      <c r="H1033" s="227" t="s">
        <v>242</v>
      </c>
      <c r="I1033" s="228" t="s">
        <v>242</v>
      </c>
      <c r="J1033" s="228" t="s">
        <v>242</v>
      </c>
      <c r="K1033" s="229"/>
      <c r="L1033" s="229"/>
      <c r="M1033" s="229"/>
      <c r="N1033" s="229"/>
      <c r="O1033" s="229"/>
      <c r="P1033" s="230"/>
      <c r="Q1033" s="231"/>
      <c r="R1033" s="224" t="s">
        <v>242</v>
      </c>
      <c r="S1033" s="232" t="str">
        <f t="shared" ca="1" si="85"/>
        <v/>
      </c>
      <c r="T1033" s="232" t="str">
        <f ca="1">IF(B1033="","",IF(ISERROR(MATCH($J1033,[2]SorP!$B$1:$B$6230,0)),"",INDIRECT("'SorP'!$A$"&amp;MATCH($J1033,[2]SorP!$B$1:$B$6230,0))))</f>
        <v/>
      </c>
      <c r="U1033" s="184"/>
      <c r="V1033" s="94" t="e">
        <f>IF(C1033="",NA(),MATCH($B1033&amp;$C1033,'[2]Smelter Look-up'!$J:$J,0))</f>
        <v>#N/A</v>
      </c>
      <c r="X1033" s="58">
        <f t="shared" si="81"/>
        <v>0</v>
      </c>
      <c r="AB1033" s="95" t="str">
        <f t="shared" si="82"/>
        <v/>
      </c>
    </row>
    <row r="1034" spans="1:28" s="58" customFormat="1" ht="20.25">
      <c r="A1034" s="232"/>
      <c r="B1034" s="224" t="s">
        <v>242</v>
      </c>
      <c r="C1034" s="225" t="s">
        <v>242</v>
      </c>
      <c r="D1034" s="226"/>
      <c r="E1034" s="224" t="s">
        <v>242</v>
      </c>
      <c r="F1034" s="224" t="s">
        <v>242</v>
      </c>
      <c r="G1034" s="224" t="s">
        <v>242</v>
      </c>
      <c r="H1034" s="227" t="s">
        <v>242</v>
      </c>
      <c r="I1034" s="228" t="s">
        <v>242</v>
      </c>
      <c r="J1034" s="228" t="s">
        <v>242</v>
      </c>
      <c r="K1034" s="229"/>
      <c r="L1034" s="229"/>
      <c r="M1034" s="229"/>
      <c r="N1034" s="229"/>
      <c r="O1034" s="229"/>
      <c r="P1034" s="230"/>
      <c r="Q1034" s="231"/>
      <c r="R1034" s="224" t="s">
        <v>242</v>
      </c>
      <c r="S1034" s="232" t="str">
        <f t="shared" ca="1" si="85"/>
        <v/>
      </c>
      <c r="T1034" s="232" t="str">
        <f ca="1">IF(B1034="","",IF(ISERROR(MATCH($J1034,[2]SorP!$B$1:$B$6230,0)),"",INDIRECT("'SorP'!$A$"&amp;MATCH($J1034,[2]SorP!$B$1:$B$6230,0))))</f>
        <v/>
      </c>
      <c r="U1034" s="184"/>
      <c r="V1034" s="94" t="e">
        <f>IF(C1034="",NA(),MATCH($B1034&amp;$C1034,'[2]Smelter Look-up'!$J:$J,0))</f>
        <v>#N/A</v>
      </c>
      <c r="X1034" s="58">
        <f t="shared" ref="X1034:X1097" si="86">IF(AND(C1034="Smelter not listed",OR(LEN(D1034)=0,LEN(E1034)=0)),1,0)</f>
        <v>0</v>
      </c>
      <c r="AB1034" s="95" t="str">
        <f t="shared" ref="AB1034:AB1097" si="87">B1034&amp;C1034</f>
        <v/>
      </c>
    </row>
    <row r="1035" spans="1:28" s="58" customFormat="1" ht="20.25">
      <c r="A1035" s="232"/>
      <c r="B1035" s="224" t="s">
        <v>242</v>
      </c>
      <c r="C1035" s="225" t="s">
        <v>242</v>
      </c>
      <c r="D1035" s="226"/>
      <c r="E1035" s="224" t="s">
        <v>242</v>
      </c>
      <c r="F1035" s="224" t="s">
        <v>242</v>
      </c>
      <c r="G1035" s="224" t="s">
        <v>242</v>
      </c>
      <c r="H1035" s="227" t="s">
        <v>242</v>
      </c>
      <c r="I1035" s="228" t="s">
        <v>242</v>
      </c>
      <c r="J1035" s="228" t="s">
        <v>242</v>
      </c>
      <c r="K1035" s="229"/>
      <c r="L1035" s="229"/>
      <c r="M1035" s="229"/>
      <c r="N1035" s="229"/>
      <c r="O1035" s="229"/>
      <c r="P1035" s="230"/>
      <c r="Q1035" s="231"/>
      <c r="R1035" s="224" t="s">
        <v>242</v>
      </c>
      <c r="S1035" s="232" t="str">
        <f t="shared" ca="1" si="85"/>
        <v/>
      </c>
      <c r="T1035" s="232" t="str">
        <f ca="1">IF(B1035="","",IF(ISERROR(MATCH($J1035,[2]SorP!$B$1:$B$6230,0)),"",INDIRECT("'SorP'!$A$"&amp;MATCH($J1035,[2]SorP!$B$1:$B$6230,0))))</f>
        <v/>
      </c>
      <c r="U1035" s="184"/>
      <c r="V1035" s="94" t="e">
        <f>IF(C1035="",NA(),MATCH($B1035&amp;$C1035,'[2]Smelter Look-up'!$J:$J,0))</f>
        <v>#N/A</v>
      </c>
      <c r="X1035" s="58">
        <f t="shared" si="86"/>
        <v>0</v>
      </c>
      <c r="AB1035" s="95" t="str">
        <f t="shared" si="87"/>
        <v/>
      </c>
    </row>
    <row r="1036" spans="1:28" s="58" customFormat="1" ht="20.25">
      <c r="A1036" s="232"/>
      <c r="B1036" s="224" t="s">
        <v>242</v>
      </c>
      <c r="C1036" s="225" t="s">
        <v>242</v>
      </c>
      <c r="D1036" s="226"/>
      <c r="E1036" s="224" t="s">
        <v>242</v>
      </c>
      <c r="F1036" s="224" t="s">
        <v>242</v>
      </c>
      <c r="G1036" s="224" t="s">
        <v>242</v>
      </c>
      <c r="H1036" s="227" t="s">
        <v>242</v>
      </c>
      <c r="I1036" s="228" t="s">
        <v>242</v>
      </c>
      <c r="J1036" s="228" t="s">
        <v>242</v>
      </c>
      <c r="K1036" s="229"/>
      <c r="L1036" s="229"/>
      <c r="M1036" s="229"/>
      <c r="N1036" s="229"/>
      <c r="O1036" s="229"/>
      <c r="P1036" s="230"/>
      <c r="Q1036" s="231"/>
      <c r="R1036" s="224" t="s">
        <v>242</v>
      </c>
      <c r="S1036" s="232" t="str">
        <f t="shared" ca="1" si="85"/>
        <v/>
      </c>
      <c r="T1036" s="232" t="str">
        <f ca="1">IF(B1036="","",IF(ISERROR(MATCH($J1036,[2]SorP!$B$1:$B$6230,0)),"",INDIRECT("'SorP'!$A$"&amp;MATCH($J1036,[2]SorP!$B$1:$B$6230,0))))</f>
        <v/>
      </c>
      <c r="U1036" s="184"/>
      <c r="V1036" s="94" t="e">
        <f>IF(C1036="",NA(),MATCH($B1036&amp;$C1036,'[2]Smelter Look-up'!$J:$J,0))</f>
        <v>#N/A</v>
      </c>
      <c r="X1036" s="58">
        <f t="shared" si="86"/>
        <v>0</v>
      </c>
      <c r="AB1036" s="95" t="str">
        <f t="shared" si="87"/>
        <v/>
      </c>
    </row>
    <row r="1037" spans="1:28" s="58" customFormat="1" ht="20.25">
      <c r="A1037" s="232"/>
      <c r="B1037" s="224" t="s">
        <v>242</v>
      </c>
      <c r="C1037" s="225" t="s">
        <v>242</v>
      </c>
      <c r="D1037" s="226"/>
      <c r="E1037" s="224" t="s">
        <v>242</v>
      </c>
      <c r="F1037" s="224" t="s">
        <v>242</v>
      </c>
      <c r="G1037" s="224" t="s">
        <v>242</v>
      </c>
      <c r="H1037" s="227" t="s">
        <v>242</v>
      </c>
      <c r="I1037" s="228" t="s">
        <v>242</v>
      </c>
      <c r="J1037" s="228" t="s">
        <v>242</v>
      </c>
      <c r="K1037" s="229"/>
      <c r="L1037" s="229"/>
      <c r="M1037" s="229"/>
      <c r="N1037" s="229"/>
      <c r="O1037" s="229"/>
      <c r="P1037" s="230"/>
      <c r="Q1037" s="231"/>
      <c r="R1037" s="224" t="s">
        <v>242</v>
      </c>
      <c r="S1037" s="232" t="str">
        <f t="shared" ca="1" si="85"/>
        <v/>
      </c>
      <c r="T1037" s="232" t="str">
        <f ca="1">IF(B1037="","",IF(ISERROR(MATCH($J1037,[2]SorP!$B$1:$B$6230,0)),"",INDIRECT("'SorP'!$A$"&amp;MATCH($J1037,[2]SorP!$B$1:$B$6230,0))))</f>
        <v/>
      </c>
      <c r="U1037" s="184"/>
      <c r="V1037" s="94" t="e">
        <f>IF(C1037="",NA(),MATCH($B1037&amp;$C1037,'[2]Smelter Look-up'!$J:$J,0))</f>
        <v>#N/A</v>
      </c>
      <c r="X1037" s="58">
        <f t="shared" si="86"/>
        <v>0</v>
      </c>
      <c r="AB1037" s="95" t="str">
        <f t="shared" si="87"/>
        <v/>
      </c>
    </row>
    <row r="1038" spans="1:28" s="58" customFormat="1" ht="20.25">
      <c r="A1038" s="232"/>
      <c r="B1038" s="224" t="s">
        <v>242</v>
      </c>
      <c r="C1038" s="225" t="s">
        <v>242</v>
      </c>
      <c r="D1038" s="226"/>
      <c r="E1038" s="224" t="s">
        <v>242</v>
      </c>
      <c r="F1038" s="224" t="s">
        <v>242</v>
      </c>
      <c r="G1038" s="224" t="s">
        <v>242</v>
      </c>
      <c r="H1038" s="227" t="s">
        <v>242</v>
      </c>
      <c r="I1038" s="228" t="s">
        <v>242</v>
      </c>
      <c r="J1038" s="228" t="s">
        <v>242</v>
      </c>
      <c r="K1038" s="229"/>
      <c r="L1038" s="229"/>
      <c r="M1038" s="229"/>
      <c r="N1038" s="229"/>
      <c r="O1038" s="229"/>
      <c r="P1038" s="230"/>
      <c r="Q1038" s="231"/>
      <c r="R1038" s="224" t="s">
        <v>242</v>
      </c>
      <c r="S1038" s="232" t="str">
        <f t="shared" ca="1" si="85"/>
        <v/>
      </c>
      <c r="T1038" s="232" t="str">
        <f ca="1">IF(B1038="","",IF(ISERROR(MATCH($J1038,[2]SorP!$B$1:$B$6230,0)),"",INDIRECT("'SorP'!$A$"&amp;MATCH($J1038,[2]SorP!$B$1:$B$6230,0))))</f>
        <v/>
      </c>
      <c r="U1038" s="184"/>
      <c r="V1038" s="94" t="e">
        <f>IF(C1038="",NA(),MATCH($B1038&amp;$C1038,'[2]Smelter Look-up'!$J:$J,0))</f>
        <v>#N/A</v>
      </c>
      <c r="X1038" s="58">
        <f t="shared" si="86"/>
        <v>0</v>
      </c>
      <c r="AB1038" s="95" t="str">
        <f t="shared" si="87"/>
        <v/>
      </c>
    </row>
    <row r="1039" spans="1:28" s="58" customFormat="1" ht="20.25">
      <c r="A1039" s="232"/>
      <c r="B1039" s="224" t="s">
        <v>242</v>
      </c>
      <c r="C1039" s="225" t="s">
        <v>242</v>
      </c>
      <c r="D1039" s="226"/>
      <c r="E1039" s="224" t="s">
        <v>242</v>
      </c>
      <c r="F1039" s="224" t="s">
        <v>242</v>
      </c>
      <c r="G1039" s="224" t="s">
        <v>242</v>
      </c>
      <c r="H1039" s="227" t="s">
        <v>242</v>
      </c>
      <c r="I1039" s="228" t="s">
        <v>242</v>
      </c>
      <c r="J1039" s="228" t="s">
        <v>242</v>
      </c>
      <c r="K1039" s="229"/>
      <c r="L1039" s="229"/>
      <c r="M1039" s="229"/>
      <c r="N1039" s="229"/>
      <c r="O1039" s="229"/>
      <c r="P1039" s="230"/>
      <c r="Q1039" s="231"/>
      <c r="R1039" s="224" t="s">
        <v>242</v>
      </c>
      <c r="S1039" s="232" t="str">
        <f t="shared" ca="1" si="85"/>
        <v/>
      </c>
      <c r="T1039" s="232" t="str">
        <f ca="1">IF(B1039="","",IF(ISERROR(MATCH($J1039,[2]SorP!$B$1:$B$6230,0)),"",INDIRECT("'SorP'!$A$"&amp;MATCH($J1039,[2]SorP!$B$1:$B$6230,0))))</f>
        <v/>
      </c>
      <c r="U1039" s="184"/>
      <c r="V1039" s="94" t="e">
        <f>IF(C1039="",NA(),MATCH($B1039&amp;$C1039,'[2]Smelter Look-up'!$J:$J,0))</f>
        <v>#N/A</v>
      </c>
      <c r="X1039" s="58">
        <f t="shared" si="86"/>
        <v>0</v>
      </c>
      <c r="AB1039" s="95" t="str">
        <f t="shared" si="87"/>
        <v/>
      </c>
    </row>
    <row r="1040" spans="1:28" s="58" customFormat="1" ht="20.25">
      <c r="A1040" s="232"/>
      <c r="B1040" s="224" t="s">
        <v>242</v>
      </c>
      <c r="C1040" s="225" t="s">
        <v>242</v>
      </c>
      <c r="D1040" s="226"/>
      <c r="E1040" s="224" t="s">
        <v>242</v>
      </c>
      <c r="F1040" s="224" t="s">
        <v>242</v>
      </c>
      <c r="G1040" s="224" t="s">
        <v>242</v>
      </c>
      <c r="H1040" s="227" t="s">
        <v>242</v>
      </c>
      <c r="I1040" s="228" t="s">
        <v>242</v>
      </c>
      <c r="J1040" s="228" t="s">
        <v>242</v>
      </c>
      <c r="K1040" s="229"/>
      <c r="L1040" s="229"/>
      <c r="M1040" s="229"/>
      <c r="N1040" s="229"/>
      <c r="O1040" s="229"/>
      <c r="P1040" s="230"/>
      <c r="Q1040" s="231"/>
      <c r="R1040" s="224" t="s">
        <v>242</v>
      </c>
      <c r="S1040" s="232" t="str">
        <f t="shared" ca="1" si="85"/>
        <v/>
      </c>
      <c r="T1040" s="232" t="str">
        <f ca="1">IF(B1040="","",IF(ISERROR(MATCH($J1040,[2]SorP!$B$1:$B$6230,0)),"",INDIRECT("'SorP'!$A$"&amp;MATCH($J1040,[2]SorP!$B$1:$B$6230,0))))</f>
        <v/>
      </c>
      <c r="U1040" s="184"/>
      <c r="V1040" s="94" t="e">
        <f>IF(C1040="",NA(),MATCH($B1040&amp;$C1040,'[2]Smelter Look-up'!$J:$J,0))</f>
        <v>#N/A</v>
      </c>
      <c r="X1040" s="58">
        <f t="shared" si="86"/>
        <v>0</v>
      </c>
      <c r="AB1040" s="95" t="str">
        <f t="shared" si="87"/>
        <v/>
      </c>
    </row>
    <row r="1041" spans="1:28" s="58" customFormat="1" ht="20.25">
      <c r="A1041" s="232"/>
      <c r="B1041" s="224" t="s">
        <v>242</v>
      </c>
      <c r="C1041" s="225" t="s">
        <v>242</v>
      </c>
      <c r="D1041" s="226"/>
      <c r="E1041" s="224" t="s">
        <v>242</v>
      </c>
      <c r="F1041" s="224" t="s">
        <v>242</v>
      </c>
      <c r="G1041" s="224" t="s">
        <v>242</v>
      </c>
      <c r="H1041" s="227" t="s">
        <v>242</v>
      </c>
      <c r="I1041" s="228" t="s">
        <v>242</v>
      </c>
      <c r="J1041" s="228" t="s">
        <v>242</v>
      </c>
      <c r="K1041" s="229"/>
      <c r="L1041" s="229"/>
      <c r="M1041" s="229"/>
      <c r="N1041" s="229"/>
      <c r="O1041" s="229"/>
      <c r="P1041" s="230"/>
      <c r="Q1041" s="231"/>
      <c r="R1041" s="224" t="s">
        <v>242</v>
      </c>
      <c r="S1041" s="232" t="str">
        <f t="shared" ca="1" si="85"/>
        <v/>
      </c>
      <c r="T1041" s="232" t="str">
        <f ca="1">IF(B1041="","",IF(ISERROR(MATCH($J1041,[2]SorP!$B$1:$B$6230,0)),"",INDIRECT("'SorP'!$A$"&amp;MATCH($J1041,[2]SorP!$B$1:$B$6230,0))))</f>
        <v/>
      </c>
      <c r="U1041" s="184"/>
      <c r="V1041" s="94" t="e">
        <f>IF(C1041="",NA(),MATCH($B1041&amp;$C1041,'[2]Smelter Look-up'!$J:$J,0))</f>
        <v>#N/A</v>
      </c>
      <c r="X1041" s="58">
        <f t="shared" si="86"/>
        <v>0</v>
      </c>
      <c r="AB1041" s="95" t="str">
        <f t="shared" si="87"/>
        <v/>
      </c>
    </row>
    <row r="1042" spans="1:28" s="58" customFormat="1" ht="20.25">
      <c r="A1042" s="232"/>
      <c r="B1042" s="224" t="s">
        <v>242</v>
      </c>
      <c r="C1042" s="225" t="s">
        <v>242</v>
      </c>
      <c r="D1042" s="226"/>
      <c r="E1042" s="224" t="s">
        <v>242</v>
      </c>
      <c r="F1042" s="224" t="s">
        <v>242</v>
      </c>
      <c r="G1042" s="224" t="s">
        <v>242</v>
      </c>
      <c r="H1042" s="227" t="s">
        <v>242</v>
      </c>
      <c r="I1042" s="228" t="s">
        <v>242</v>
      </c>
      <c r="J1042" s="228" t="s">
        <v>242</v>
      </c>
      <c r="K1042" s="229"/>
      <c r="L1042" s="229"/>
      <c r="M1042" s="229"/>
      <c r="N1042" s="229"/>
      <c r="O1042" s="229"/>
      <c r="P1042" s="230"/>
      <c r="Q1042" s="231"/>
      <c r="R1042" s="224" t="s">
        <v>242</v>
      </c>
      <c r="S1042" s="232" t="str">
        <f t="shared" ca="1" si="85"/>
        <v/>
      </c>
      <c r="T1042" s="232" t="str">
        <f ca="1">IF(B1042="","",IF(ISERROR(MATCH($J1042,[2]SorP!$B$1:$B$6230,0)),"",INDIRECT("'SorP'!$A$"&amp;MATCH($J1042,[2]SorP!$B$1:$B$6230,0))))</f>
        <v/>
      </c>
      <c r="U1042" s="184"/>
      <c r="V1042" s="94" t="e">
        <f>IF(C1042="",NA(),MATCH($B1042&amp;$C1042,'[2]Smelter Look-up'!$J:$J,0))</f>
        <v>#N/A</v>
      </c>
      <c r="X1042" s="58">
        <f t="shared" si="86"/>
        <v>0</v>
      </c>
      <c r="AB1042" s="95" t="str">
        <f t="shared" si="87"/>
        <v/>
      </c>
    </row>
    <row r="1043" spans="1:28" s="58" customFormat="1" ht="20.25">
      <c r="A1043" s="232"/>
      <c r="B1043" s="224" t="s">
        <v>242</v>
      </c>
      <c r="C1043" s="225" t="s">
        <v>242</v>
      </c>
      <c r="D1043" s="226"/>
      <c r="E1043" s="224" t="s">
        <v>242</v>
      </c>
      <c r="F1043" s="224" t="s">
        <v>242</v>
      </c>
      <c r="G1043" s="224" t="s">
        <v>242</v>
      </c>
      <c r="H1043" s="227" t="s">
        <v>242</v>
      </c>
      <c r="I1043" s="228" t="s">
        <v>242</v>
      </c>
      <c r="J1043" s="228" t="s">
        <v>242</v>
      </c>
      <c r="K1043" s="229"/>
      <c r="L1043" s="229"/>
      <c r="M1043" s="229"/>
      <c r="N1043" s="229"/>
      <c r="O1043" s="229"/>
      <c r="P1043" s="230"/>
      <c r="Q1043" s="231"/>
      <c r="R1043" s="224" t="s">
        <v>242</v>
      </c>
      <c r="S1043" s="232" t="str">
        <f t="shared" ca="1" si="85"/>
        <v/>
      </c>
      <c r="T1043" s="232" t="str">
        <f ca="1">IF(B1043="","",IF(ISERROR(MATCH($J1043,[2]SorP!$B$1:$B$6230,0)),"",INDIRECT("'SorP'!$A$"&amp;MATCH($J1043,[2]SorP!$B$1:$B$6230,0))))</f>
        <v/>
      </c>
      <c r="U1043" s="184"/>
      <c r="V1043" s="94" t="e">
        <f>IF(C1043="",NA(),MATCH($B1043&amp;$C1043,'[2]Smelter Look-up'!$J:$J,0))</f>
        <v>#N/A</v>
      </c>
      <c r="X1043" s="58">
        <f t="shared" si="86"/>
        <v>0</v>
      </c>
      <c r="AB1043" s="95" t="str">
        <f t="shared" si="87"/>
        <v/>
      </c>
    </row>
    <row r="1044" spans="1:28" s="58" customFormat="1" ht="20.25">
      <c r="A1044" s="232"/>
      <c r="B1044" s="224" t="s">
        <v>242</v>
      </c>
      <c r="C1044" s="225" t="s">
        <v>242</v>
      </c>
      <c r="D1044" s="226"/>
      <c r="E1044" s="224" t="s">
        <v>242</v>
      </c>
      <c r="F1044" s="224" t="s">
        <v>242</v>
      </c>
      <c r="G1044" s="224" t="s">
        <v>242</v>
      </c>
      <c r="H1044" s="227" t="s">
        <v>242</v>
      </c>
      <c r="I1044" s="228" t="s">
        <v>242</v>
      </c>
      <c r="J1044" s="228" t="s">
        <v>242</v>
      </c>
      <c r="K1044" s="229"/>
      <c r="L1044" s="229"/>
      <c r="M1044" s="229"/>
      <c r="N1044" s="229"/>
      <c r="O1044" s="229"/>
      <c r="P1044" s="230"/>
      <c r="Q1044" s="231"/>
      <c r="R1044" s="224" t="s">
        <v>242</v>
      </c>
      <c r="S1044" s="232" t="str">
        <f t="shared" ca="1" si="85"/>
        <v/>
      </c>
      <c r="T1044" s="232" t="str">
        <f ca="1">IF(B1044="","",IF(ISERROR(MATCH($J1044,[2]SorP!$B$1:$B$6230,0)),"",INDIRECT("'SorP'!$A$"&amp;MATCH($J1044,[2]SorP!$B$1:$B$6230,0))))</f>
        <v/>
      </c>
      <c r="U1044" s="184"/>
      <c r="V1044" s="94" t="e">
        <f>IF(C1044="",NA(),MATCH($B1044&amp;$C1044,'[2]Smelter Look-up'!$J:$J,0))</f>
        <v>#N/A</v>
      </c>
      <c r="X1044" s="58">
        <f t="shared" si="86"/>
        <v>0</v>
      </c>
      <c r="AB1044" s="95" t="str">
        <f t="shared" si="87"/>
        <v/>
      </c>
    </row>
    <row r="1045" spans="1:28" s="58" customFormat="1" ht="20.25">
      <c r="A1045" s="232"/>
      <c r="B1045" s="224" t="s">
        <v>242</v>
      </c>
      <c r="C1045" s="225" t="s">
        <v>242</v>
      </c>
      <c r="D1045" s="226"/>
      <c r="E1045" s="224" t="s">
        <v>242</v>
      </c>
      <c r="F1045" s="224" t="s">
        <v>242</v>
      </c>
      <c r="G1045" s="224" t="s">
        <v>242</v>
      </c>
      <c r="H1045" s="227" t="s">
        <v>242</v>
      </c>
      <c r="I1045" s="228" t="s">
        <v>242</v>
      </c>
      <c r="J1045" s="228" t="s">
        <v>242</v>
      </c>
      <c r="K1045" s="229"/>
      <c r="L1045" s="229"/>
      <c r="M1045" s="229"/>
      <c r="N1045" s="229"/>
      <c r="O1045" s="229"/>
      <c r="P1045" s="230"/>
      <c r="Q1045" s="231"/>
      <c r="R1045" s="224" t="s">
        <v>242</v>
      </c>
      <c r="S1045" s="232" t="str">
        <f t="shared" ca="1" si="85"/>
        <v/>
      </c>
      <c r="T1045" s="232" t="str">
        <f ca="1">IF(B1045="","",IF(ISERROR(MATCH($J1045,[2]SorP!$B$1:$B$6230,0)),"",INDIRECT("'SorP'!$A$"&amp;MATCH($J1045,[2]SorP!$B$1:$B$6230,0))))</f>
        <v/>
      </c>
      <c r="U1045" s="184"/>
      <c r="V1045" s="94" t="e">
        <f>IF(C1045="",NA(),MATCH($B1045&amp;$C1045,'[2]Smelter Look-up'!$J:$J,0))</f>
        <v>#N/A</v>
      </c>
      <c r="X1045" s="58">
        <f t="shared" si="86"/>
        <v>0</v>
      </c>
      <c r="AB1045" s="95" t="str">
        <f t="shared" si="87"/>
        <v/>
      </c>
    </row>
    <row r="1046" spans="1:28" s="58" customFormat="1" ht="20.25">
      <c r="A1046" s="232"/>
      <c r="B1046" s="224" t="s">
        <v>242</v>
      </c>
      <c r="C1046" s="225" t="s">
        <v>242</v>
      </c>
      <c r="D1046" s="226"/>
      <c r="E1046" s="224" t="s">
        <v>242</v>
      </c>
      <c r="F1046" s="224" t="s">
        <v>242</v>
      </c>
      <c r="G1046" s="224" t="s">
        <v>242</v>
      </c>
      <c r="H1046" s="227" t="s">
        <v>242</v>
      </c>
      <c r="I1046" s="228" t="s">
        <v>242</v>
      </c>
      <c r="J1046" s="228" t="s">
        <v>242</v>
      </c>
      <c r="K1046" s="229"/>
      <c r="L1046" s="229"/>
      <c r="M1046" s="229"/>
      <c r="N1046" s="229"/>
      <c r="O1046" s="229"/>
      <c r="P1046" s="230"/>
      <c r="Q1046" s="231"/>
      <c r="R1046" s="224" t="s">
        <v>242</v>
      </c>
      <c r="S1046" s="232" t="str">
        <f t="shared" ca="1" si="85"/>
        <v/>
      </c>
      <c r="T1046" s="232" t="str">
        <f ca="1">IF(B1046="","",IF(ISERROR(MATCH($J1046,[2]SorP!$B$1:$B$6230,0)),"",INDIRECT("'SorP'!$A$"&amp;MATCH($J1046,[2]SorP!$B$1:$B$6230,0))))</f>
        <v/>
      </c>
      <c r="U1046" s="184"/>
      <c r="V1046" s="94" t="e">
        <f>IF(C1046="",NA(),MATCH($B1046&amp;$C1046,'[2]Smelter Look-up'!$J:$J,0))</f>
        <v>#N/A</v>
      </c>
      <c r="X1046" s="58">
        <f t="shared" si="86"/>
        <v>0</v>
      </c>
      <c r="AB1046" s="95" t="str">
        <f t="shared" si="87"/>
        <v/>
      </c>
    </row>
    <row r="1047" spans="1:28" s="58" customFormat="1" ht="20.25">
      <c r="A1047" s="232"/>
      <c r="B1047" s="224" t="s">
        <v>242</v>
      </c>
      <c r="C1047" s="225" t="s">
        <v>242</v>
      </c>
      <c r="D1047" s="226"/>
      <c r="E1047" s="224" t="s">
        <v>242</v>
      </c>
      <c r="F1047" s="224" t="s">
        <v>242</v>
      </c>
      <c r="G1047" s="224" t="s">
        <v>242</v>
      </c>
      <c r="H1047" s="227" t="s">
        <v>242</v>
      </c>
      <c r="I1047" s="228" t="s">
        <v>242</v>
      </c>
      <c r="J1047" s="228" t="s">
        <v>242</v>
      </c>
      <c r="K1047" s="229"/>
      <c r="L1047" s="229"/>
      <c r="M1047" s="229"/>
      <c r="N1047" s="229"/>
      <c r="O1047" s="229"/>
      <c r="P1047" s="230"/>
      <c r="Q1047" s="231"/>
      <c r="R1047" s="224" t="s">
        <v>242</v>
      </c>
      <c r="S1047" s="232" t="str">
        <f t="shared" ca="1" si="85"/>
        <v/>
      </c>
      <c r="T1047" s="232" t="str">
        <f ca="1">IF(B1047="","",IF(ISERROR(MATCH($J1047,[2]SorP!$B$1:$B$6230,0)),"",INDIRECT("'SorP'!$A$"&amp;MATCH($J1047,[2]SorP!$B$1:$B$6230,0))))</f>
        <v/>
      </c>
      <c r="U1047" s="184"/>
      <c r="V1047" s="94" t="e">
        <f>IF(C1047="",NA(),MATCH($B1047&amp;$C1047,'[2]Smelter Look-up'!$J:$J,0))</f>
        <v>#N/A</v>
      </c>
      <c r="X1047" s="58">
        <f t="shared" si="86"/>
        <v>0</v>
      </c>
      <c r="AB1047" s="95" t="str">
        <f t="shared" si="87"/>
        <v/>
      </c>
    </row>
    <row r="1048" spans="1:28" s="58" customFormat="1" ht="20.25">
      <c r="A1048" s="232"/>
      <c r="B1048" s="224" t="s">
        <v>242</v>
      </c>
      <c r="C1048" s="225" t="s">
        <v>242</v>
      </c>
      <c r="D1048" s="226"/>
      <c r="E1048" s="224" t="s">
        <v>242</v>
      </c>
      <c r="F1048" s="224" t="s">
        <v>242</v>
      </c>
      <c r="G1048" s="224" t="s">
        <v>242</v>
      </c>
      <c r="H1048" s="227" t="s">
        <v>242</v>
      </c>
      <c r="I1048" s="228" t="s">
        <v>242</v>
      </c>
      <c r="J1048" s="228" t="s">
        <v>242</v>
      </c>
      <c r="K1048" s="229"/>
      <c r="L1048" s="229"/>
      <c r="M1048" s="229"/>
      <c r="N1048" s="229"/>
      <c r="O1048" s="229"/>
      <c r="P1048" s="230"/>
      <c r="Q1048" s="231"/>
      <c r="R1048" s="224" t="s">
        <v>242</v>
      </c>
      <c r="S1048" s="232" t="str">
        <f t="shared" ca="1" si="85"/>
        <v/>
      </c>
      <c r="T1048" s="232" t="str">
        <f ca="1">IF(B1048="","",IF(ISERROR(MATCH($J1048,[2]SorP!$B$1:$B$6230,0)),"",INDIRECT("'SorP'!$A$"&amp;MATCH($J1048,[2]SorP!$B$1:$B$6230,0))))</f>
        <v/>
      </c>
      <c r="U1048" s="184"/>
      <c r="V1048" s="94" t="e">
        <f>IF(C1048="",NA(),MATCH($B1048&amp;$C1048,'[2]Smelter Look-up'!$J:$J,0))</f>
        <v>#N/A</v>
      </c>
      <c r="X1048" s="58">
        <f t="shared" si="86"/>
        <v>0</v>
      </c>
      <c r="AB1048" s="95" t="str">
        <f t="shared" si="87"/>
        <v/>
      </c>
    </row>
    <row r="1049" spans="1:28" s="58" customFormat="1" ht="20.25">
      <c r="A1049" s="232"/>
      <c r="B1049" s="224" t="s">
        <v>242</v>
      </c>
      <c r="C1049" s="225" t="s">
        <v>242</v>
      </c>
      <c r="D1049" s="226"/>
      <c r="E1049" s="224" t="s">
        <v>242</v>
      </c>
      <c r="F1049" s="224" t="s">
        <v>242</v>
      </c>
      <c r="G1049" s="224" t="s">
        <v>242</v>
      </c>
      <c r="H1049" s="227" t="s">
        <v>242</v>
      </c>
      <c r="I1049" s="228" t="s">
        <v>242</v>
      </c>
      <c r="J1049" s="228" t="s">
        <v>242</v>
      </c>
      <c r="K1049" s="229"/>
      <c r="L1049" s="229"/>
      <c r="M1049" s="229"/>
      <c r="N1049" s="229"/>
      <c r="O1049" s="229"/>
      <c r="P1049" s="230"/>
      <c r="Q1049" s="231"/>
      <c r="R1049" s="224" t="s">
        <v>242</v>
      </c>
      <c r="S1049" s="232" t="str">
        <f t="shared" ca="1" si="85"/>
        <v/>
      </c>
      <c r="T1049" s="232" t="str">
        <f ca="1">IF(B1049="","",IF(ISERROR(MATCH($J1049,[2]SorP!$B$1:$B$6230,0)),"",INDIRECT("'SorP'!$A$"&amp;MATCH($J1049,[2]SorP!$B$1:$B$6230,0))))</f>
        <v/>
      </c>
      <c r="U1049" s="184"/>
      <c r="V1049" s="94" t="e">
        <f>IF(C1049="",NA(),MATCH($B1049&amp;$C1049,'[2]Smelter Look-up'!$J:$J,0))</f>
        <v>#N/A</v>
      </c>
      <c r="X1049" s="58">
        <f t="shared" si="86"/>
        <v>0</v>
      </c>
      <c r="AB1049" s="95" t="str">
        <f t="shared" si="87"/>
        <v/>
      </c>
    </row>
    <row r="1050" spans="1:28" s="58" customFormat="1" ht="20.25">
      <c r="A1050" s="232"/>
      <c r="B1050" s="224" t="s">
        <v>242</v>
      </c>
      <c r="C1050" s="225" t="s">
        <v>242</v>
      </c>
      <c r="D1050" s="226"/>
      <c r="E1050" s="224" t="s">
        <v>242</v>
      </c>
      <c r="F1050" s="224" t="s">
        <v>242</v>
      </c>
      <c r="G1050" s="224" t="s">
        <v>242</v>
      </c>
      <c r="H1050" s="227" t="s">
        <v>242</v>
      </c>
      <c r="I1050" s="228" t="s">
        <v>242</v>
      </c>
      <c r="J1050" s="228" t="s">
        <v>242</v>
      </c>
      <c r="K1050" s="229"/>
      <c r="L1050" s="229"/>
      <c r="M1050" s="229"/>
      <c r="N1050" s="229"/>
      <c r="O1050" s="229"/>
      <c r="P1050" s="230"/>
      <c r="Q1050" s="231"/>
      <c r="R1050" s="224" t="s">
        <v>242</v>
      </c>
      <c r="S1050" s="232" t="str">
        <f t="shared" ca="1" si="85"/>
        <v/>
      </c>
      <c r="T1050" s="232" t="str">
        <f ca="1">IF(B1050="","",IF(ISERROR(MATCH($J1050,[2]SorP!$B$1:$B$6230,0)),"",INDIRECT("'SorP'!$A$"&amp;MATCH($J1050,[2]SorP!$B$1:$B$6230,0))))</f>
        <v/>
      </c>
      <c r="U1050" s="184"/>
      <c r="V1050" s="94" t="e">
        <f>IF(C1050="",NA(),MATCH($B1050&amp;$C1050,'[2]Smelter Look-up'!$J:$J,0))</f>
        <v>#N/A</v>
      </c>
      <c r="X1050" s="58">
        <f t="shared" si="86"/>
        <v>0</v>
      </c>
      <c r="AB1050" s="95" t="str">
        <f t="shared" si="87"/>
        <v/>
      </c>
    </row>
    <row r="1051" spans="1:28" s="58" customFormat="1" ht="20.25">
      <c r="A1051" s="232"/>
      <c r="B1051" s="224" t="s">
        <v>242</v>
      </c>
      <c r="C1051" s="225" t="s">
        <v>242</v>
      </c>
      <c r="D1051" s="226"/>
      <c r="E1051" s="224" t="s">
        <v>242</v>
      </c>
      <c r="F1051" s="224" t="s">
        <v>242</v>
      </c>
      <c r="G1051" s="224" t="s">
        <v>242</v>
      </c>
      <c r="H1051" s="227" t="s">
        <v>242</v>
      </c>
      <c r="I1051" s="228" t="s">
        <v>242</v>
      </c>
      <c r="J1051" s="228" t="s">
        <v>242</v>
      </c>
      <c r="K1051" s="229"/>
      <c r="L1051" s="229"/>
      <c r="M1051" s="229"/>
      <c r="N1051" s="229"/>
      <c r="O1051" s="229"/>
      <c r="P1051" s="230"/>
      <c r="Q1051" s="231"/>
      <c r="R1051" s="224" t="s">
        <v>242</v>
      </c>
      <c r="S1051" s="232" t="str">
        <f t="shared" ca="1" si="85"/>
        <v/>
      </c>
      <c r="T1051" s="232" t="str">
        <f ca="1">IF(B1051="","",IF(ISERROR(MATCH($J1051,[2]SorP!$B$1:$B$6230,0)),"",INDIRECT("'SorP'!$A$"&amp;MATCH($J1051,[2]SorP!$B$1:$B$6230,0))))</f>
        <v/>
      </c>
      <c r="U1051" s="184"/>
      <c r="V1051" s="94" t="e">
        <f>IF(C1051="",NA(),MATCH($B1051&amp;$C1051,'[2]Smelter Look-up'!$J:$J,0))</f>
        <v>#N/A</v>
      </c>
      <c r="X1051" s="58">
        <f t="shared" si="86"/>
        <v>0</v>
      </c>
      <c r="AB1051" s="95" t="str">
        <f t="shared" si="87"/>
        <v/>
      </c>
    </row>
    <row r="1052" spans="1:28" s="58" customFormat="1" ht="20.25">
      <c r="A1052" s="232"/>
      <c r="B1052" s="224" t="s">
        <v>242</v>
      </c>
      <c r="C1052" s="225" t="s">
        <v>242</v>
      </c>
      <c r="D1052" s="226"/>
      <c r="E1052" s="224" t="s">
        <v>242</v>
      </c>
      <c r="F1052" s="224" t="s">
        <v>242</v>
      </c>
      <c r="G1052" s="224" t="s">
        <v>242</v>
      </c>
      <c r="H1052" s="227" t="s">
        <v>242</v>
      </c>
      <c r="I1052" s="228" t="s">
        <v>242</v>
      </c>
      <c r="J1052" s="228" t="s">
        <v>242</v>
      </c>
      <c r="K1052" s="229"/>
      <c r="L1052" s="229"/>
      <c r="M1052" s="229"/>
      <c r="N1052" s="229"/>
      <c r="O1052" s="229"/>
      <c r="P1052" s="230"/>
      <c r="Q1052" s="231"/>
      <c r="R1052" s="224" t="s">
        <v>242</v>
      </c>
      <c r="S1052" s="232" t="str">
        <f t="shared" ref="S1052:S1082" ca="1" si="88">IF(B1052="","",IF(ISERROR(MATCH($E1052,CL,0)),"Unknown",INDIRECT("'C'!$A$"&amp;MATCH($E1052,CL,0)+1)))</f>
        <v/>
      </c>
      <c r="T1052" s="232" t="str">
        <f ca="1">IF(B1052="","",IF(ISERROR(MATCH($J1052,[2]SorP!$B$1:$B$6230,0)),"",INDIRECT("'SorP'!$A$"&amp;MATCH($J1052,[2]SorP!$B$1:$B$6230,0))))</f>
        <v/>
      </c>
      <c r="U1052" s="184"/>
      <c r="V1052" s="94" t="e">
        <f>IF(C1052="",NA(),MATCH($B1052&amp;$C1052,'[2]Smelter Look-up'!$J:$J,0))</f>
        <v>#N/A</v>
      </c>
      <c r="X1052" s="58">
        <f t="shared" si="86"/>
        <v>0</v>
      </c>
      <c r="AB1052" s="95" t="str">
        <f t="shared" si="87"/>
        <v/>
      </c>
    </row>
    <row r="1053" spans="1:28" s="58" customFormat="1" ht="20.25">
      <c r="A1053" s="232"/>
      <c r="B1053" s="224" t="s">
        <v>242</v>
      </c>
      <c r="C1053" s="225" t="s">
        <v>242</v>
      </c>
      <c r="D1053" s="226"/>
      <c r="E1053" s="224" t="s">
        <v>242</v>
      </c>
      <c r="F1053" s="224" t="s">
        <v>242</v>
      </c>
      <c r="G1053" s="224" t="s">
        <v>242</v>
      </c>
      <c r="H1053" s="227" t="s">
        <v>242</v>
      </c>
      <c r="I1053" s="228" t="s">
        <v>242</v>
      </c>
      <c r="J1053" s="228" t="s">
        <v>242</v>
      </c>
      <c r="K1053" s="229"/>
      <c r="L1053" s="229"/>
      <c r="M1053" s="229"/>
      <c r="N1053" s="229"/>
      <c r="O1053" s="229"/>
      <c r="P1053" s="230"/>
      <c r="Q1053" s="231"/>
      <c r="R1053" s="224" t="s">
        <v>242</v>
      </c>
      <c r="S1053" s="232" t="str">
        <f t="shared" ca="1" si="88"/>
        <v/>
      </c>
      <c r="T1053" s="232" t="str">
        <f ca="1">IF(B1053="","",IF(ISERROR(MATCH($J1053,[2]SorP!$B$1:$B$6230,0)),"",INDIRECT("'SorP'!$A$"&amp;MATCH($J1053,[2]SorP!$B$1:$B$6230,0))))</f>
        <v/>
      </c>
      <c r="U1053" s="184"/>
      <c r="V1053" s="94" t="e">
        <f>IF(C1053="",NA(),MATCH($B1053&amp;$C1053,'[2]Smelter Look-up'!$J:$J,0))</f>
        <v>#N/A</v>
      </c>
      <c r="X1053" s="58">
        <f t="shared" si="86"/>
        <v>0</v>
      </c>
      <c r="AB1053" s="95" t="str">
        <f t="shared" si="87"/>
        <v/>
      </c>
    </row>
    <row r="1054" spans="1:28" s="58" customFormat="1" ht="20.25">
      <c r="A1054" s="232"/>
      <c r="B1054" s="224" t="s">
        <v>242</v>
      </c>
      <c r="C1054" s="225" t="s">
        <v>242</v>
      </c>
      <c r="D1054" s="226"/>
      <c r="E1054" s="224" t="s">
        <v>242</v>
      </c>
      <c r="F1054" s="224" t="s">
        <v>242</v>
      </c>
      <c r="G1054" s="224" t="s">
        <v>242</v>
      </c>
      <c r="H1054" s="227" t="s">
        <v>242</v>
      </c>
      <c r="I1054" s="228" t="s">
        <v>242</v>
      </c>
      <c r="J1054" s="228" t="s">
        <v>242</v>
      </c>
      <c r="K1054" s="229"/>
      <c r="L1054" s="229"/>
      <c r="M1054" s="229"/>
      <c r="N1054" s="229"/>
      <c r="O1054" s="229"/>
      <c r="P1054" s="230"/>
      <c r="Q1054" s="231"/>
      <c r="R1054" s="224" t="s">
        <v>242</v>
      </c>
      <c r="S1054" s="232" t="str">
        <f t="shared" ca="1" si="88"/>
        <v/>
      </c>
      <c r="T1054" s="232" t="str">
        <f ca="1">IF(B1054="","",IF(ISERROR(MATCH($J1054,[2]SorP!$B$1:$B$6230,0)),"",INDIRECT("'SorP'!$A$"&amp;MATCH($J1054,[2]SorP!$B$1:$B$6230,0))))</f>
        <v/>
      </c>
      <c r="U1054" s="184"/>
      <c r="V1054" s="94" t="e">
        <f>IF(C1054="",NA(),MATCH($B1054&amp;$C1054,'[2]Smelter Look-up'!$J:$J,0))</f>
        <v>#N/A</v>
      </c>
      <c r="X1054" s="58">
        <f t="shared" si="86"/>
        <v>0</v>
      </c>
      <c r="AB1054" s="95" t="str">
        <f t="shared" si="87"/>
        <v/>
      </c>
    </row>
    <row r="1055" spans="1:28" s="58" customFormat="1" ht="20.25">
      <c r="A1055" s="232"/>
      <c r="B1055" s="224" t="s">
        <v>242</v>
      </c>
      <c r="C1055" s="225" t="s">
        <v>242</v>
      </c>
      <c r="D1055" s="226"/>
      <c r="E1055" s="224" t="s">
        <v>242</v>
      </c>
      <c r="F1055" s="224" t="s">
        <v>242</v>
      </c>
      <c r="G1055" s="224" t="s">
        <v>242</v>
      </c>
      <c r="H1055" s="227" t="s">
        <v>242</v>
      </c>
      <c r="I1055" s="228" t="s">
        <v>242</v>
      </c>
      <c r="J1055" s="228" t="s">
        <v>242</v>
      </c>
      <c r="K1055" s="229"/>
      <c r="L1055" s="229"/>
      <c r="M1055" s="229"/>
      <c r="N1055" s="229"/>
      <c r="O1055" s="229"/>
      <c r="P1055" s="230"/>
      <c r="Q1055" s="231"/>
      <c r="R1055" s="224" t="s">
        <v>242</v>
      </c>
      <c r="S1055" s="232" t="str">
        <f t="shared" ca="1" si="88"/>
        <v/>
      </c>
      <c r="T1055" s="232" t="str">
        <f ca="1">IF(B1055="","",IF(ISERROR(MATCH($J1055,[2]SorP!$B$1:$B$6230,0)),"",INDIRECT("'SorP'!$A$"&amp;MATCH($J1055,[2]SorP!$B$1:$B$6230,0))))</f>
        <v/>
      </c>
      <c r="U1055" s="184"/>
      <c r="V1055" s="94" t="e">
        <f>IF(C1055="",NA(),MATCH($B1055&amp;$C1055,'[2]Smelter Look-up'!$J:$J,0))</f>
        <v>#N/A</v>
      </c>
      <c r="X1055" s="58">
        <f t="shared" si="86"/>
        <v>0</v>
      </c>
      <c r="AB1055" s="95" t="str">
        <f t="shared" si="87"/>
        <v/>
      </c>
    </row>
    <row r="1056" spans="1:28" s="58" customFormat="1" ht="20.25">
      <c r="A1056" s="232"/>
      <c r="B1056" s="224" t="s">
        <v>242</v>
      </c>
      <c r="C1056" s="225" t="s">
        <v>242</v>
      </c>
      <c r="D1056" s="226"/>
      <c r="E1056" s="224" t="s">
        <v>242</v>
      </c>
      <c r="F1056" s="224" t="s">
        <v>242</v>
      </c>
      <c r="G1056" s="224" t="s">
        <v>242</v>
      </c>
      <c r="H1056" s="227" t="s">
        <v>242</v>
      </c>
      <c r="I1056" s="228" t="s">
        <v>242</v>
      </c>
      <c r="J1056" s="228" t="s">
        <v>242</v>
      </c>
      <c r="K1056" s="229"/>
      <c r="L1056" s="229"/>
      <c r="M1056" s="229"/>
      <c r="N1056" s="229"/>
      <c r="O1056" s="229"/>
      <c r="P1056" s="230"/>
      <c r="Q1056" s="231"/>
      <c r="R1056" s="224" t="s">
        <v>242</v>
      </c>
      <c r="S1056" s="232" t="str">
        <f t="shared" ca="1" si="88"/>
        <v/>
      </c>
      <c r="T1056" s="232" t="str">
        <f ca="1">IF(B1056="","",IF(ISERROR(MATCH($J1056,[2]SorP!$B$1:$B$6230,0)),"",INDIRECT("'SorP'!$A$"&amp;MATCH($J1056,[2]SorP!$B$1:$B$6230,0))))</f>
        <v/>
      </c>
      <c r="U1056" s="184"/>
      <c r="V1056" s="94" t="e">
        <f>IF(C1056="",NA(),MATCH($B1056&amp;$C1056,'[2]Smelter Look-up'!$J:$J,0))</f>
        <v>#N/A</v>
      </c>
      <c r="X1056" s="58">
        <f t="shared" si="86"/>
        <v>0</v>
      </c>
      <c r="AB1056" s="95" t="str">
        <f t="shared" si="87"/>
        <v/>
      </c>
    </row>
    <row r="1057" spans="1:28" s="58" customFormat="1" ht="20.25">
      <c r="A1057" s="232"/>
      <c r="B1057" s="224" t="s">
        <v>242</v>
      </c>
      <c r="C1057" s="225" t="s">
        <v>242</v>
      </c>
      <c r="D1057" s="226"/>
      <c r="E1057" s="224" t="s">
        <v>242</v>
      </c>
      <c r="F1057" s="224" t="s">
        <v>242</v>
      </c>
      <c r="G1057" s="224" t="s">
        <v>242</v>
      </c>
      <c r="H1057" s="227" t="s">
        <v>242</v>
      </c>
      <c r="I1057" s="228" t="s">
        <v>242</v>
      </c>
      <c r="J1057" s="228" t="s">
        <v>242</v>
      </c>
      <c r="K1057" s="229"/>
      <c r="L1057" s="229"/>
      <c r="M1057" s="229"/>
      <c r="N1057" s="229"/>
      <c r="O1057" s="229"/>
      <c r="P1057" s="230"/>
      <c r="Q1057" s="231"/>
      <c r="R1057" s="224" t="s">
        <v>242</v>
      </c>
      <c r="S1057" s="232" t="str">
        <f t="shared" ca="1" si="88"/>
        <v/>
      </c>
      <c r="T1057" s="232" t="str">
        <f ca="1">IF(B1057="","",IF(ISERROR(MATCH($J1057,[2]SorP!$B$1:$B$6230,0)),"",INDIRECT("'SorP'!$A$"&amp;MATCH($J1057,[2]SorP!$B$1:$B$6230,0))))</f>
        <v/>
      </c>
      <c r="U1057" s="184"/>
      <c r="V1057" s="94" t="e">
        <f>IF(C1057="",NA(),MATCH($B1057&amp;$C1057,'[2]Smelter Look-up'!$J:$J,0))</f>
        <v>#N/A</v>
      </c>
      <c r="X1057" s="58">
        <f t="shared" si="86"/>
        <v>0</v>
      </c>
      <c r="AB1057" s="95" t="str">
        <f t="shared" si="87"/>
        <v/>
      </c>
    </row>
    <row r="1058" spans="1:28" s="58" customFormat="1" ht="20.25">
      <c r="A1058" s="232"/>
      <c r="B1058" s="224" t="s">
        <v>242</v>
      </c>
      <c r="C1058" s="225" t="s">
        <v>242</v>
      </c>
      <c r="D1058" s="226"/>
      <c r="E1058" s="224" t="s">
        <v>242</v>
      </c>
      <c r="F1058" s="224" t="s">
        <v>242</v>
      </c>
      <c r="G1058" s="224" t="s">
        <v>242</v>
      </c>
      <c r="H1058" s="227" t="s">
        <v>242</v>
      </c>
      <c r="I1058" s="228" t="s">
        <v>242</v>
      </c>
      <c r="J1058" s="228" t="s">
        <v>242</v>
      </c>
      <c r="K1058" s="229"/>
      <c r="L1058" s="229"/>
      <c r="M1058" s="229"/>
      <c r="N1058" s="229"/>
      <c r="O1058" s="229"/>
      <c r="P1058" s="230"/>
      <c r="Q1058" s="231"/>
      <c r="R1058" s="224" t="s">
        <v>242</v>
      </c>
      <c r="S1058" s="232" t="str">
        <f t="shared" ca="1" si="88"/>
        <v/>
      </c>
      <c r="T1058" s="232" t="str">
        <f ca="1">IF(B1058="","",IF(ISERROR(MATCH($J1058,[2]SorP!$B$1:$B$6230,0)),"",INDIRECT("'SorP'!$A$"&amp;MATCH($J1058,[2]SorP!$B$1:$B$6230,0))))</f>
        <v/>
      </c>
      <c r="U1058" s="184"/>
      <c r="V1058" s="94" t="e">
        <f>IF(C1058="",NA(),MATCH($B1058&amp;$C1058,'[2]Smelter Look-up'!$J:$J,0))</f>
        <v>#N/A</v>
      </c>
      <c r="X1058" s="58">
        <f t="shared" si="86"/>
        <v>0</v>
      </c>
      <c r="AB1058" s="95" t="str">
        <f t="shared" si="87"/>
        <v/>
      </c>
    </row>
    <row r="1059" spans="1:28" s="58" customFormat="1" ht="20.25">
      <c r="A1059" s="232"/>
      <c r="B1059" s="224" t="s">
        <v>242</v>
      </c>
      <c r="C1059" s="225" t="s">
        <v>242</v>
      </c>
      <c r="D1059" s="226"/>
      <c r="E1059" s="224" t="s">
        <v>242</v>
      </c>
      <c r="F1059" s="224" t="s">
        <v>242</v>
      </c>
      <c r="G1059" s="224" t="s">
        <v>242</v>
      </c>
      <c r="H1059" s="227" t="s">
        <v>242</v>
      </c>
      <c r="I1059" s="228" t="s">
        <v>242</v>
      </c>
      <c r="J1059" s="228" t="s">
        <v>242</v>
      </c>
      <c r="K1059" s="229"/>
      <c r="L1059" s="229"/>
      <c r="M1059" s="229"/>
      <c r="N1059" s="229"/>
      <c r="O1059" s="229"/>
      <c r="P1059" s="230"/>
      <c r="Q1059" s="231"/>
      <c r="R1059" s="224" t="s">
        <v>242</v>
      </c>
      <c r="S1059" s="232" t="str">
        <f t="shared" ca="1" si="88"/>
        <v/>
      </c>
      <c r="T1059" s="232" t="str">
        <f ca="1">IF(B1059="","",IF(ISERROR(MATCH($J1059,[2]SorP!$B$1:$B$6230,0)),"",INDIRECT("'SorP'!$A$"&amp;MATCH($J1059,[2]SorP!$B$1:$B$6230,0))))</f>
        <v/>
      </c>
      <c r="U1059" s="184"/>
      <c r="V1059" s="94" t="e">
        <f>IF(C1059="",NA(),MATCH($B1059&amp;$C1059,'[2]Smelter Look-up'!$J:$J,0))</f>
        <v>#N/A</v>
      </c>
      <c r="X1059" s="58">
        <f t="shared" si="86"/>
        <v>0</v>
      </c>
      <c r="AB1059" s="95" t="str">
        <f t="shared" si="87"/>
        <v/>
      </c>
    </row>
    <row r="1060" spans="1:28" s="58" customFormat="1" ht="20.25">
      <c r="A1060" s="232"/>
      <c r="B1060" s="224" t="s">
        <v>242</v>
      </c>
      <c r="C1060" s="225" t="s">
        <v>242</v>
      </c>
      <c r="D1060" s="226"/>
      <c r="E1060" s="224" t="s">
        <v>242</v>
      </c>
      <c r="F1060" s="224" t="s">
        <v>242</v>
      </c>
      <c r="G1060" s="224" t="s">
        <v>242</v>
      </c>
      <c r="H1060" s="227" t="s">
        <v>242</v>
      </c>
      <c r="I1060" s="228" t="s">
        <v>242</v>
      </c>
      <c r="J1060" s="228" t="s">
        <v>242</v>
      </c>
      <c r="K1060" s="229"/>
      <c r="L1060" s="229"/>
      <c r="M1060" s="229"/>
      <c r="N1060" s="229"/>
      <c r="O1060" s="229"/>
      <c r="P1060" s="230"/>
      <c r="Q1060" s="231"/>
      <c r="R1060" s="224" t="s">
        <v>242</v>
      </c>
      <c r="S1060" s="232" t="str">
        <f t="shared" ca="1" si="88"/>
        <v/>
      </c>
      <c r="T1060" s="232" t="str">
        <f ca="1">IF(B1060="","",IF(ISERROR(MATCH($J1060,[2]SorP!$B$1:$B$6230,0)),"",INDIRECT("'SorP'!$A$"&amp;MATCH($J1060,[2]SorP!$B$1:$B$6230,0))))</f>
        <v/>
      </c>
      <c r="U1060" s="184"/>
      <c r="V1060" s="94" t="e">
        <f>IF(C1060="",NA(),MATCH($B1060&amp;$C1060,'[2]Smelter Look-up'!$J:$J,0))</f>
        <v>#N/A</v>
      </c>
      <c r="X1060" s="58">
        <f t="shared" si="86"/>
        <v>0</v>
      </c>
      <c r="AB1060" s="95" t="str">
        <f t="shared" si="87"/>
        <v/>
      </c>
    </row>
    <row r="1061" spans="1:28" s="58" customFormat="1" ht="20.25">
      <c r="A1061" s="232"/>
      <c r="B1061" s="224" t="s">
        <v>242</v>
      </c>
      <c r="C1061" s="225" t="s">
        <v>242</v>
      </c>
      <c r="D1061" s="226"/>
      <c r="E1061" s="224" t="s">
        <v>242</v>
      </c>
      <c r="F1061" s="224" t="s">
        <v>242</v>
      </c>
      <c r="G1061" s="224" t="s">
        <v>242</v>
      </c>
      <c r="H1061" s="227" t="s">
        <v>242</v>
      </c>
      <c r="I1061" s="228" t="s">
        <v>242</v>
      </c>
      <c r="J1061" s="228" t="s">
        <v>242</v>
      </c>
      <c r="K1061" s="229"/>
      <c r="L1061" s="229"/>
      <c r="M1061" s="229"/>
      <c r="N1061" s="229"/>
      <c r="O1061" s="229"/>
      <c r="P1061" s="230"/>
      <c r="Q1061" s="231"/>
      <c r="R1061" s="224" t="s">
        <v>242</v>
      </c>
      <c r="S1061" s="232" t="str">
        <f t="shared" ca="1" si="88"/>
        <v/>
      </c>
      <c r="T1061" s="232" t="str">
        <f ca="1">IF(B1061="","",IF(ISERROR(MATCH($J1061,[2]SorP!$B$1:$B$6230,0)),"",INDIRECT("'SorP'!$A$"&amp;MATCH($J1061,[2]SorP!$B$1:$B$6230,0))))</f>
        <v/>
      </c>
      <c r="U1061" s="184"/>
      <c r="V1061" s="94" t="e">
        <f>IF(C1061="",NA(),MATCH($B1061&amp;$C1061,'[2]Smelter Look-up'!$J:$J,0))</f>
        <v>#N/A</v>
      </c>
      <c r="X1061" s="58">
        <f t="shared" si="86"/>
        <v>0</v>
      </c>
      <c r="AB1061" s="95" t="str">
        <f t="shared" si="87"/>
        <v/>
      </c>
    </row>
    <row r="1062" spans="1:28" s="58" customFormat="1" ht="20.25">
      <c r="A1062" s="232"/>
      <c r="B1062" s="224" t="s">
        <v>242</v>
      </c>
      <c r="C1062" s="225" t="s">
        <v>242</v>
      </c>
      <c r="D1062" s="226"/>
      <c r="E1062" s="224" t="s">
        <v>242</v>
      </c>
      <c r="F1062" s="224" t="s">
        <v>242</v>
      </c>
      <c r="G1062" s="224" t="s">
        <v>242</v>
      </c>
      <c r="H1062" s="227" t="s">
        <v>242</v>
      </c>
      <c r="I1062" s="228" t="s">
        <v>242</v>
      </c>
      <c r="J1062" s="228" t="s">
        <v>242</v>
      </c>
      <c r="K1062" s="229"/>
      <c r="L1062" s="229"/>
      <c r="M1062" s="229"/>
      <c r="N1062" s="229"/>
      <c r="O1062" s="229"/>
      <c r="P1062" s="230"/>
      <c r="Q1062" s="231"/>
      <c r="R1062" s="224" t="s">
        <v>242</v>
      </c>
      <c r="S1062" s="232" t="str">
        <f t="shared" ca="1" si="88"/>
        <v/>
      </c>
      <c r="T1062" s="232" t="str">
        <f ca="1">IF(B1062="","",IF(ISERROR(MATCH($J1062,[2]SorP!$B$1:$B$6230,0)),"",INDIRECT("'SorP'!$A$"&amp;MATCH($J1062,[2]SorP!$B$1:$B$6230,0))))</f>
        <v/>
      </c>
      <c r="U1062" s="184"/>
      <c r="V1062" s="94" t="e">
        <f>IF(C1062="",NA(),MATCH($B1062&amp;$C1062,'[2]Smelter Look-up'!$J:$J,0))</f>
        <v>#N/A</v>
      </c>
      <c r="X1062" s="58">
        <f t="shared" si="86"/>
        <v>0</v>
      </c>
      <c r="AB1062" s="95" t="str">
        <f t="shared" si="87"/>
        <v/>
      </c>
    </row>
    <row r="1063" spans="1:28" s="58" customFormat="1" ht="20.25">
      <c r="A1063" s="232"/>
      <c r="B1063" s="224" t="s">
        <v>242</v>
      </c>
      <c r="C1063" s="225" t="s">
        <v>242</v>
      </c>
      <c r="D1063" s="226"/>
      <c r="E1063" s="224" t="s">
        <v>242</v>
      </c>
      <c r="F1063" s="224" t="s">
        <v>242</v>
      </c>
      <c r="G1063" s="224" t="s">
        <v>242</v>
      </c>
      <c r="H1063" s="227" t="s">
        <v>242</v>
      </c>
      <c r="I1063" s="228" t="s">
        <v>242</v>
      </c>
      <c r="J1063" s="228" t="s">
        <v>242</v>
      </c>
      <c r="K1063" s="229"/>
      <c r="L1063" s="229"/>
      <c r="M1063" s="229"/>
      <c r="N1063" s="229"/>
      <c r="O1063" s="229"/>
      <c r="P1063" s="230"/>
      <c r="Q1063" s="231"/>
      <c r="R1063" s="224" t="s">
        <v>242</v>
      </c>
      <c r="S1063" s="232" t="str">
        <f t="shared" ca="1" si="88"/>
        <v/>
      </c>
      <c r="T1063" s="232" t="str">
        <f ca="1">IF(B1063="","",IF(ISERROR(MATCH($J1063,[2]SorP!$B$1:$B$6230,0)),"",INDIRECT("'SorP'!$A$"&amp;MATCH($J1063,[2]SorP!$B$1:$B$6230,0))))</f>
        <v/>
      </c>
      <c r="U1063" s="184"/>
      <c r="V1063" s="94" t="e">
        <f>IF(C1063="",NA(),MATCH($B1063&amp;$C1063,'[2]Smelter Look-up'!$J:$J,0))</f>
        <v>#N/A</v>
      </c>
      <c r="X1063" s="58">
        <f t="shared" si="86"/>
        <v>0</v>
      </c>
      <c r="AB1063" s="95" t="str">
        <f t="shared" si="87"/>
        <v/>
      </c>
    </row>
    <row r="1064" spans="1:28" s="58" customFormat="1" ht="20.25">
      <c r="A1064" s="232"/>
      <c r="B1064" s="224" t="s">
        <v>242</v>
      </c>
      <c r="C1064" s="225" t="s">
        <v>242</v>
      </c>
      <c r="D1064" s="226"/>
      <c r="E1064" s="224" t="s">
        <v>242</v>
      </c>
      <c r="F1064" s="224" t="s">
        <v>242</v>
      </c>
      <c r="G1064" s="224" t="s">
        <v>242</v>
      </c>
      <c r="H1064" s="227" t="s">
        <v>242</v>
      </c>
      <c r="I1064" s="228" t="s">
        <v>242</v>
      </c>
      <c r="J1064" s="228" t="s">
        <v>242</v>
      </c>
      <c r="K1064" s="229"/>
      <c r="L1064" s="229"/>
      <c r="M1064" s="229"/>
      <c r="N1064" s="229"/>
      <c r="O1064" s="229"/>
      <c r="P1064" s="230"/>
      <c r="Q1064" s="231"/>
      <c r="R1064" s="224" t="s">
        <v>242</v>
      </c>
      <c r="S1064" s="232" t="str">
        <f t="shared" ca="1" si="88"/>
        <v/>
      </c>
      <c r="T1064" s="232" t="str">
        <f ca="1">IF(B1064="","",IF(ISERROR(MATCH($J1064,[2]SorP!$B$1:$B$6230,0)),"",INDIRECT("'SorP'!$A$"&amp;MATCH($J1064,[2]SorP!$B$1:$B$6230,0))))</f>
        <v/>
      </c>
      <c r="U1064" s="184"/>
      <c r="V1064" s="94" t="e">
        <f>IF(C1064="",NA(),MATCH($B1064&amp;$C1064,'[2]Smelter Look-up'!$J:$J,0))</f>
        <v>#N/A</v>
      </c>
      <c r="X1064" s="58">
        <f t="shared" si="86"/>
        <v>0</v>
      </c>
      <c r="AB1064" s="95" t="str">
        <f t="shared" si="87"/>
        <v/>
      </c>
    </row>
    <row r="1065" spans="1:28" s="58" customFormat="1" ht="20.25">
      <c r="A1065" s="232"/>
      <c r="B1065" s="224" t="s">
        <v>242</v>
      </c>
      <c r="C1065" s="225" t="s">
        <v>242</v>
      </c>
      <c r="D1065" s="226"/>
      <c r="E1065" s="224" t="s">
        <v>242</v>
      </c>
      <c r="F1065" s="224" t="s">
        <v>242</v>
      </c>
      <c r="G1065" s="224" t="s">
        <v>242</v>
      </c>
      <c r="H1065" s="227" t="s">
        <v>242</v>
      </c>
      <c r="I1065" s="228" t="s">
        <v>242</v>
      </c>
      <c r="J1065" s="228" t="s">
        <v>242</v>
      </c>
      <c r="K1065" s="229"/>
      <c r="L1065" s="229"/>
      <c r="M1065" s="229"/>
      <c r="N1065" s="229"/>
      <c r="O1065" s="229"/>
      <c r="P1065" s="230"/>
      <c r="Q1065" s="231"/>
      <c r="R1065" s="224" t="s">
        <v>242</v>
      </c>
      <c r="S1065" s="232" t="str">
        <f t="shared" ca="1" si="88"/>
        <v/>
      </c>
      <c r="T1065" s="232" t="str">
        <f ca="1">IF(B1065="","",IF(ISERROR(MATCH($J1065,[2]SorP!$B$1:$B$6230,0)),"",INDIRECT("'SorP'!$A$"&amp;MATCH($J1065,[2]SorP!$B$1:$B$6230,0))))</f>
        <v/>
      </c>
      <c r="U1065" s="184"/>
      <c r="V1065" s="94" t="e">
        <f>IF(C1065="",NA(),MATCH($B1065&amp;$C1065,'[2]Smelter Look-up'!$J:$J,0))</f>
        <v>#N/A</v>
      </c>
      <c r="X1065" s="58">
        <f t="shared" si="86"/>
        <v>0</v>
      </c>
      <c r="AB1065" s="95" t="str">
        <f t="shared" si="87"/>
        <v/>
      </c>
    </row>
    <row r="1066" spans="1:28" s="58" customFormat="1" ht="20.25">
      <c r="A1066" s="232"/>
      <c r="B1066" s="224" t="s">
        <v>242</v>
      </c>
      <c r="C1066" s="225" t="s">
        <v>242</v>
      </c>
      <c r="D1066" s="226"/>
      <c r="E1066" s="224" t="s">
        <v>242</v>
      </c>
      <c r="F1066" s="224" t="s">
        <v>242</v>
      </c>
      <c r="G1066" s="224" t="s">
        <v>242</v>
      </c>
      <c r="H1066" s="227" t="s">
        <v>242</v>
      </c>
      <c r="I1066" s="228" t="s">
        <v>242</v>
      </c>
      <c r="J1066" s="228" t="s">
        <v>242</v>
      </c>
      <c r="K1066" s="229"/>
      <c r="L1066" s="229"/>
      <c r="M1066" s="229"/>
      <c r="N1066" s="229"/>
      <c r="O1066" s="229"/>
      <c r="P1066" s="230"/>
      <c r="Q1066" s="231"/>
      <c r="R1066" s="224" t="s">
        <v>242</v>
      </c>
      <c r="S1066" s="232" t="str">
        <f t="shared" ca="1" si="88"/>
        <v/>
      </c>
      <c r="T1066" s="232" t="str">
        <f ca="1">IF(B1066="","",IF(ISERROR(MATCH($J1066,[2]SorP!$B$1:$B$6230,0)),"",INDIRECT("'SorP'!$A$"&amp;MATCH($J1066,[2]SorP!$B$1:$B$6230,0))))</f>
        <v/>
      </c>
      <c r="U1066" s="184"/>
      <c r="V1066" s="94" t="e">
        <f>IF(C1066="",NA(),MATCH($B1066&amp;$C1066,'[2]Smelter Look-up'!$J:$J,0))</f>
        <v>#N/A</v>
      </c>
      <c r="X1066" s="58">
        <f t="shared" si="86"/>
        <v>0</v>
      </c>
      <c r="AB1066" s="95" t="str">
        <f t="shared" si="87"/>
        <v/>
      </c>
    </row>
    <row r="1067" spans="1:28" s="58" customFormat="1" ht="20.25">
      <c r="A1067" s="232"/>
      <c r="B1067" s="224" t="s">
        <v>242</v>
      </c>
      <c r="C1067" s="225" t="s">
        <v>242</v>
      </c>
      <c r="D1067" s="226"/>
      <c r="E1067" s="224" t="s">
        <v>242</v>
      </c>
      <c r="F1067" s="224" t="s">
        <v>242</v>
      </c>
      <c r="G1067" s="224" t="s">
        <v>242</v>
      </c>
      <c r="H1067" s="227" t="s">
        <v>242</v>
      </c>
      <c r="I1067" s="228" t="s">
        <v>242</v>
      </c>
      <c r="J1067" s="228" t="s">
        <v>242</v>
      </c>
      <c r="K1067" s="229"/>
      <c r="L1067" s="229"/>
      <c r="M1067" s="229"/>
      <c r="N1067" s="229"/>
      <c r="O1067" s="229"/>
      <c r="P1067" s="230"/>
      <c r="Q1067" s="231"/>
      <c r="R1067" s="224" t="s">
        <v>242</v>
      </c>
      <c r="S1067" s="232" t="str">
        <f t="shared" ca="1" si="88"/>
        <v/>
      </c>
      <c r="T1067" s="232" t="str">
        <f ca="1">IF(B1067="","",IF(ISERROR(MATCH($J1067,[2]SorP!$B$1:$B$6230,0)),"",INDIRECT("'SorP'!$A$"&amp;MATCH($J1067,[2]SorP!$B$1:$B$6230,0))))</f>
        <v/>
      </c>
      <c r="U1067" s="184"/>
      <c r="V1067" s="94" t="e">
        <f>IF(C1067="",NA(),MATCH($B1067&amp;$C1067,'[2]Smelter Look-up'!$J:$J,0))</f>
        <v>#N/A</v>
      </c>
      <c r="X1067" s="58">
        <f t="shared" si="86"/>
        <v>0</v>
      </c>
      <c r="AB1067" s="95" t="str">
        <f t="shared" si="87"/>
        <v/>
      </c>
    </row>
    <row r="1068" spans="1:28" s="58" customFormat="1" ht="20.25">
      <c r="A1068" s="232"/>
      <c r="B1068" s="224" t="s">
        <v>242</v>
      </c>
      <c r="C1068" s="225" t="s">
        <v>242</v>
      </c>
      <c r="D1068" s="226"/>
      <c r="E1068" s="224" t="s">
        <v>242</v>
      </c>
      <c r="F1068" s="224" t="s">
        <v>242</v>
      </c>
      <c r="G1068" s="224" t="s">
        <v>242</v>
      </c>
      <c r="H1068" s="227" t="s">
        <v>242</v>
      </c>
      <c r="I1068" s="228" t="s">
        <v>242</v>
      </c>
      <c r="J1068" s="228" t="s">
        <v>242</v>
      </c>
      <c r="K1068" s="229"/>
      <c r="L1068" s="229"/>
      <c r="M1068" s="229"/>
      <c r="N1068" s="229"/>
      <c r="O1068" s="229"/>
      <c r="P1068" s="230"/>
      <c r="Q1068" s="231"/>
      <c r="R1068" s="224" t="s">
        <v>242</v>
      </c>
      <c r="S1068" s="232" t="str">
        <f t="shared" ca="1" si="88"/>
        <v/>
      </c>
      <c r="T1068" s="232" t="str">
        <f ca="1">IF(B1068="","",IF(ISERROR(MATCH($J1068,[2]SorP!$B$1:$B$6230,0)),"",INDIRECT("'SorP'!$A$"&amp;MATCH($J1068,[2]SorP!$B$1:$B$6230,0))))</f>
        <v/>
      </c>
      <c r="U1068" s="184"/>
      <c r="V1068" s="94" t="e">
        <f>IF(C1068="",NA(),MATCH($B1068&amp;$C1068,'[2]Smelter Look-up'!$J:$J,0))</f>
        <v>#N/A</v>
      </c>
      <c r="X1068" s="58">
        <f t="shared" si="86"/>
        <v>0</v>
      </c>
      <c r="AB1068" s="95" t="str">
        <f t="shared" si="87"/>
        <v/>
      </c>
    </row>
    <row r="1069" spans="1:28" s="58" customFormat="1" ht="20.25">
      <c r="A1069" s="232"/>
      <c r="B1069" s="224" t="s">
        <v>242</v>
      </c>
      <c r="C1069" s="225" t="s">
        <v>242</v>
      </c>
      <c r="D1069" s="226"/>
      <c r="E1069" s="224" t="s">
        <v>242</v>
      </c>
      <c r="F1069" s="224" t="s">
        <v>242</v>
      </c>
      <c r="G1069" s="224" t="s">
        <v>242</v>
      </c>
      <c r="H1069" s="227" t="s">
        <v>242</v>
      </c>
      <c r="I1069" s="228" t="s">
        <v>242</v>
      </c>
      <c r="J1069" s="228" t="s">
        <v>242</v>
      </c>
      <c r="K1069" s="229"/>
      <c r="L1069" s="229"/>
      <c r="M1069" s="229"/>
      <c r="N1069" s="229"/>
      <c r="O1069" s="229"/>
      <c r="P1069" s="230"/>
      <c r="Q1069" s="231"/>
      <c r="R1069" s="224" t="s">
        <v>242</v>
      </c>
      <c r="S1069" s="232" t="str">
        <f t="shared" ca="1" si="88"/>
        <v/>
      </c>
      <c r="T1069" s="232" t="str">
        <f ca="1">IF(B1069="","",IF(ISERROR(MATCH($J1069,[2]SorP!$B$1:$B$6230,0)),"",INDIRECT("'SorP'!$A$"&amp;MATCH($J1069,[2]SorP!$B$1:$B$6230,0))))</f>
        <v/>
      </c>
      <c r="U1069" s="184"/>
      <c r="V1069" s="94" t="e">
        <f>IF(C1069="",NA(),MATCH($B1069&amp;$C1069,'[2]Smelter Look-up'!$J:$J,0))</f>
        <v>#N/A</v>
      </c>
      <c r="X1069" s="58">
        <f t="shared" si="86"/>
        <v>0</v>
      </c>
      <c r="AB1069" s="95" t="str">
        <f t="shared" si="87"/>
        <v/>
      </c>
    </row>
    <row r="1070" spans="1:28" s="58" customFormat="1" ht="20.25">
      <c r="A1070" s="232"/>
      <c r="B1070" s="224" t="s">
        <v>242</v>
      </c>
      <c r="C1070" s="225" t="s">
        <v>242</v>
      </c>
      <c r="D1070" s="226"/>
      <c r="E1070" s="224" t="s">
        <v>242</v>
      </c>
      <c r="F1070" s="224" t="s">
        <v>242</v>
      </c>
      <c r="G1070" s="224" t="s">
        <v>242</v>
      </c>
      <c r="H1070" s="227" t="s">
        <v>242</v>
      </c>
      <c r="I1070" s="228" t="s">
        <v>242</v>
      </c>
      <c r="J1070" s="228" t="s">
        <v>242</v>
      </c>
      <c r="K1070" s="229"/>
      <c r="L1070" s="229"/>
      <c r="M1070" s="229"/>
      <c r="N1070" s="229"/>
      <c r="O1070" s="229"/>
      <c r="P1070" s="230"/>
      <c r="Q1070" s="231"/>
      <c r="R1070" s="224" t="s">
        <v>242</v>
      </c>
      <c r="S1070" s="232" t="str">
        <f t="shared" ca="1" si="88"/>
        <v/>
      </c>
      <c r="T1070" s="232" t="str">
        <f ca="1">IF(B1070="","",IF(ISERROR(MATCH($J1070,[2]SorP!$B$1:$B$6230,0)),"",INDIRECT("'SorP'!$A$"&amp;MATCH($J1070,[2]SorP!$B$1:$B$6230,0))))</f>
        <v/>
      </c>
      <c r="U1070" s="184"/>
      <c r="V1070" s="94" t="e">
        <f>IF(C1070="",NA(),MATCH($B1070&amp;$C1070,'[2]Smelter Look-up'!$J:$J,0))</f>
        <v>#N/A</v>
      </c>
      <c r="X1070" s="58">
        <f t="shared" si="86"/>
        <v>0</v>
      </c>
      <c r="AB1070" s="95" t="str">
        <f t="shared" si="87"/>
        <v/>
      </c>
    </row>
    <row r="1071" spans="1:28" s="58" customFormat="1" ht="20.25">
      <c r="A1071" s="232"/>
      <c r="B1071" s="224" t="s">
        <v>242</v>
      </c>
      <c r="C1071" s="225" t="s">
        <v>242</v>
      </c>
      <c r="D1071" s="226"/>
      <c r="E1071" s="224" t="s">
        <v>242</v>
      </c>
      <c r="F1071" s="224" t="s">
        <v>242</v>
      </c>
      <c r="G1071" s="224" t="s">
        <v>242</v>
      </c>
      <c r="H1071" s="227" t="s">
        <v>242</v>
      </c>
      <c r="I1071" s="228" t="s">
        <v>242</v>
      </c>
      <c r="J1071" s="228" t="s">
        <v>242</v>
      </c>
      <c r="K1071" s="229"/>
      <c r="L1071" s="229"/>
      <c r="M1071" s="229"/>
      <c r="N1071" s="229"/>
      <c r="O1071" s="229"/>
      <c r="P1071" s="230"/>
      <c r="Q1071" s="231"/>
      <c r="R1071" s="224" t="s">
        <v>242</v>
      </c>
      <c r="S1071" s="232" t="str">
        <f t="shared" ca="1" si="88"/>
        <v/>
      </c>
      <c r="T1071" s="232" t="str">
        <f ca="1">IF(B1071="","",IF(ISERROR(MATCH($J1071,[2]SorP!$B$1:$B$6230,0)),"",INDIRECT("'SorP'!$A$"&amp;MATCH($J1071,[2]SorP!$B$1:$B$6230,0))))</f>
        <v/>
      </c>
      <c r="U1071" s="184"/>
      <c r="V1071" s="94" t="e">
        <f>IF(C1071="",NA(),MATCH($B1071&amp;$C1071,'[2]Smelter Look-up'!$J:$J,0))</f>
        <v>#N/A</v>
      </c>
      <c r="X1071" s="58">
        <f t="shared" si="86"/>
        <v>0</v>
      </c>
      <c r="AB1071" s="95" t="str">
        <f t="shared" si="87"/>
        <v/>
      </c>
    </row>
    <row r="1072" spans="1:28" s="58" customFormat="1" ht="20.25">
      <c r="A1072" s="232"/>
      <c r="B1072" s="224" t="s">
        <v>242</v>
      </c>
      <c r="C1072" s="225" t="s">
        <v>242</v>
      </c>
      <c r="D1072" s="226"/>
      <c r="E1072" s="224" t="s">
        <v>242</v>
      </c>
      <c r="F1072" s="224" t="s">
        <v>242</v>
      </c>
      <c r="G1072" s="224" t="s">
        <v>242</v>
      </c>
      <c r="H1072" s="227" t="s">
        <v>242</v>
      </c>
      <c r="I1072" s="228" t="s">
        <v>242</v>
      </c>
      <c r="J1072" s="228" t="s">
        <v>242</v>
      </c>
      <c r="K1072" s="229"/>
      <c r="L1072" s="229"/>
      <c r="M1072" s="229"/>
      <c r="N1072" s="229"/>
      <c r="O1072" s="229"/>
      <c r="P1072" s="230"/>
      <c r="Q1072" s="231"/>
      <c r="R1072" s="224" t="s">
        <v>242</v>
      </c>
      <c r="S1072" s="232" t="str">
        <f t="shared" ca="1" si="88"/>
        <v/>
      </c>
      <c r="T1072" s="232" t="str">
        <f ca="1">IF(B1072="","",IF(ISERROR(MATCH($J1072,[2]SorP!$B$1:$B$6230,0)),"",INDIRECT("'SorP'!$A$"&amp;MATCH($J1072,[2]SorP!$B$1:$B$6230,0))))</f>
        <v/>
      </c>
      <c r="U1072" s="184"/>
      <c r="V1072" s="94" t="e">
        <f>IF(C1072="",NA(),MATCH($B1072&amp;$C1072,'[2]Smelter Look-up'!$J:$J,0))</f>
        <v>#N/A</v>
      </c>
      <c r="X1072" s="58">
        <f t="shared" si="86"/>
        <v>0</v>
      </c>
      <c r="AB1072" s="95" t="str">
        <f t="shared" si="87"/>
        <v/>
      </c>
    </row>
    <row r="1073" spans="1:28" s="58" customFormat="1" ht="20.25">
      <c r="A1073" s="232"/>
      <c r="B1073" s="224" t="s">
        <v>242</v>
      </c>
      <c r="C1073" s="225" t="s">
        <v>242</v>
      </c>
      <c r="D1073" s="226"/>
      <c r="E1073" s="224" t="s">
        <v>242</v>
      </c>
      <c r="F1073" s="224" t="s">
        <v>242</v>
      </c>
      <c r="G1073" s="224" t="s">
        <v>242</v>
      </c>
      <c r="H1073" s="227" t="s">
        <v>242</v>
      </c>
      <c r="I1073" s="228" t="s">
        <v>242</v>
      </c>
      <c r="J1073" s="228" t="s">
        <v>242</v>
      </c>
      <c r="K1073" s="229"/>
      <c r="L1073" s="229"/>
      <c r="M1073" s="229"/>
      <c r="N1073" s="229"/>
      <c r="O1073" s="229"/>
      <c r="P1073" s="230"/>
      <c r="Q1073" s="231"/>
      <c r="R1073" s="224" t="s">
        <v>242</v>
      </c>
      <c r="S1073" s="232" t="str">
        <f t="shared" ca="1" si="88"/>
        <v/>
      </c>
      <c r="T1073" s="232" t="str">
        <f ca="1">IF(B1073="","",IF(ISERROR(MATCH($J1073,[2]SorP!$B$1:$B$6230,0)),"",INDIRECT("'SorP'!$A$"&amp;MATCH($J1073,[2]SorP!$B$1:$B$6230,0))))</f>
        <v/>
      </c>
      <c r="U1073" s="184"/>
      <c r="V1073" s="94" t="e">
        <f>IF(C1073="",NA(),MATCH($B1073&amp;$C1073,'[2]Smelter Look-up'!$J:$J,0))</f>
        <v>#N/A</v>
      </c>
      <c r="X1073" s="58">
        <f t="shared" si="86"/>
        <v>0</v>
      </c>
      <c r="AB1073" s="95" t="str">
        <f t="shared" si="87"/>
        <v/>
      </c>
    </row>
    <row r="1074" spans="1:28" s="58" customFormat="1" ht="20.25">
      <c r="A1074" s="232"/>
      <c r="B1074" s="224" t="s">
        <v>242</v>
      </c>
      <c r="C1074" s="225" t="s">
        <v>242</v>
      </c>
      <c r="D1074" s="226"/>
      <c r="E1074" s="224" t="s">
        <v>242</v>
      </c>
      <c r="F1074" s="224" t="s">
        <v>242</v>
      </c>
      <c r="G1074" s="224" t="s">
        <v>242</v>
      </c>
      <c r="H1074" s="227" t="s">
        <v>242</v>
      </c>
      <c r="I1074" s="228" t="s">
        <v>242</v>
      </c>
      <c r="J1074" s="228" t="s">
        <v>242</v>
      </c>
      <c r="K1074" s="229"/>
      <c r="L1074" s="229"/>
      <c r="M1074" s="229"/>
      <c r="N1074" s="229"/>
      <c r="O1074" s="229"/>
      <c r="P1074" s="230"/>
      <c r="Q1074" s="231"/>
      <c r="R1074" s="224" t="s">
        <v>242</v>
      </c>
      <c r="S1074" s="232" t="str">
        <f t="shared" ca="1" si="88"/>
        <v/>
      </c>
      <c r="T1074" s="232" t="str">
        <f ca="1">IF(B1074="","",IF(ISERROR(MATCH($J1074,[2]SorP!$B$1:$B$6230,0)),"",INDIRECT("'SorP'!$A$"&amp;MATCH($J1074,[2]SorP!$B$1:$B$6230,0))))</f>
        <v/>
      </c>
      <c r="U1074" s="184"/>
      <c r="V1074" s="94" t="e">
        <f>IF(C1074="",NA(),MATCH($B1074&amp;$C1074,'[2]Smelter Look-up'!$J:$J,0))</f>
        <v>#N/A</v>
      </c>
      <c r="X1074" s="58">
        <f t="shared" si="86"/>
        <v>0</v>
      </c>
      <c r="AB1074" s="95" t="str">
        <f t="shared" si="87"/>
        <v/>
      </c>
    </row>
    <row r="1075" spans="1:28" s="58" customFormat="1" ht="20.25">
      <c r="A1075" s="232"/>
      <c r="B1075" s="224" t="s">
        <v>242</v>
      </c>
      <c r="C1075" s="225" t="s">
        <v>242</v>
      </c>
      <c r="D1075" s="226"/>
      <c r="E1075" s="224" t="s">
        <v>242</v>
      </c>
      <c r="F1075" s="224" t="s">
        <v>242</v>
      </c>
      <c r="G1075" s="224" t="s">
        <v>242</v>
      </c>
      <c r="H1075" s="227" t="s">
        <v>242</v>
      </c>
      <c r="I1075" s="228" t="s">
        <v>242</v>
      </c>
      <c r="J1075" s="228" t="s">
        <v>242</v>
      </c>
      <c r="K1075" s="229"/>
      <c r="L1075" s="229"/>
      <c r="M1075" s="229"/>
      <c r="N1075" s="229"/>
      <c r="O1075" s="229"/>
      <c r="P1075" s="230"/>
      <c r="Q1075" s="231"/>
      <c r="R1075" s="224" t="s">
        <v>242</v>
      </c>
      <c r="S1075" s="232" t="str">
        <f t="shared" ca="1" si="88"/>
        <v/>
      </c>
      <c r="T1075" s="232" t="str">
        <f ca="1">IF(B1075="","",IF(ISERROR(MATCH($J1075,[2]SorP!$B$1:$B$6230,0)),"",INDIRECT("'SorP'!$A$"&amp;MATCH($J1075,[2]SorP!$B$1:$B$6230,0))))</f>
        <v/>
      </c>
      <c r="U1075" s="184"/>
      <c r="V1075" s="94" t="e">
        <f>IF(C1075="",NA(),MATCH($B1075&amp;$C1075,'[2]Smelter Look-up'!$J:$J,0))</f>
        <v>#N/A</v>
      </c>
      <c r="X1075" s="58">
        <f t="shared" si="86"/>
        <v>0</v>
      </c>
      <c r="AB1075" s="95" t="str">
        <f t="shared" si="87"/>
        <v/>
      </c>
    </row>
    <row r="1076" spans="1:28" s="58" customFormat="1" ht="20.25">
      <c r="A1076" s="232"/>
      <c r="B1076" s="224" t="s">
        <v>242</v>
      </c>
      <c r="C1076" s="225" t="s">
        <v>242</v>
      </c>
      <c r="D1076" s="226"/>
      <c r="E1076" s="224" t="s">
        <v>242</v>
      </c>
      <c r="F1076" s="224" t="s">
        <v>242</v>
      </c>
      <c r="G1076" s="224" t="s">
        <v>242</v>
      </c>
      <c r="H1076" s="227" t="s">
        <v>242</v>
      </c>
      <c r="I1076" s="228" t="s">
        <v>242</v>
      </c>
      <c r="J1076" s="228" t="s">
        <v>242</v>
      </c>
      <c r="K1076" s="229"/>
      <c r="L1076" s="229"/>
      <c r="M1076" s="229"/>
      <c r="N1076" s="229"/>
      <c r="O1076" s="229"/>
      <c r="P1076" s="230"/>
      <c r="Q1076" s="231"/>
      <c r="R1076" s="224" t="s">
        <v>242</v>
      </c>
      <c r="S1076" s="232" t="str">
        <f t="shared" ca="1" si="88"/>
        <v/>
      </c>
      <c r="T1076" s="232" t="str">
        <f ca="1">IF(B1076="","",IF(ISERROR(MATCH($J1076,[2]SorP!$B$1:$B$6230,0)),"",INDIRECT("'SorP'!$A$"&amp;MATCH($J1076,[2]SorP!$B$1:$B$6230,0))))</f>
        <v/>
      </c>
      <c r="U1076" s="184"/>
      <c r="V1076" s="94" t="e">
        <f>IF(C1076="",NA(),MATCH($B1076&amp;$C1076,'[2]Smelter Look-up'!$J:$J,0))</f>
        <v>#N/A</v>
      </c>
      <c r="X1076" s="58">
        <f t="shared" si="86"/>
        <v>0</v>
      </c>
      <c r="AB1076" s="95" t="str">
        <f t="shared" si="87"/>
        <v/>
      </c>
    </row>
    <row r="1077" spans="1:28" s="58" customFormat="1" ht="20.25">
      <c r="A1077" s="232"/>
      <c r="B1077" s="224" t="s">
        <v>242</v>
      </c>
      <c r="C1077" s="225" t="s">
        <v>242</v>
      </c>
      <c r="D1077" s="226"/>
      <c r="E1077" s="224" t="s">
        <v>242</v>
      </c>
      <c r="F1077" s="224" t="s">
        <v>242</v>
      </c>
      <c r="G1077" s="224" t="s">
        <v>242</v>
      </c>
      <c r="H1077" s="227" t="s">
        <v>242</v>
      </c>
      <c r="I1077" s="228" t="s">
        <v>242</v>
      </c>
      <c r="J1077" s="228" t="s">
        <v>242</v>
      </c>
      <c r="K1077" s="229"/>
      <c r="L1077" s="229"/>
      <c r="M1077" s="229"/>
      <c r="N1077" s="229"/>
      <c r="O1077" s="229"/>
      <c r="P1077" s="230"/>
      <c r="Q1077" s="231"/>
      <c r="R1077" s="224" t="s">
        <v>242</v>
      </c>
      <c r="S1077" s="232" t="str">
        <f t="shared" ca="1" si="88"/>
        <v/>
      </c>
      <c r="T1077" s="232" t="str">
        <f ca="1">IF(B1077="","",IF(ISERROR(MATCH($J1077,[2]SorP!$B$1:$B$6230,0)),"",INDIRECT("'SorP'!$A$"&amp;MATCH($J1077,[2]SorP!$B$1:$B$6230,0))))</f>
        <v/>
      </c>
      <c r="U1077" s="184"/>
      <c r="V1077" s="94" t="e">
        <f>IF(C1077="",NA(),MATCH($B1077&amp;$C1077,'[2]Smelter Look-up'!$J:$J,0))</f>
        <v>#N/A</v>
      </c>
      <c r="X1077" s="58">
        <f t="shared" si="86"/>
        <v>0</v>
      </c>
      <c r="AB1077" s="95" t="str">
        <f t="shared" si="87"/>
        <v/>
      </c>
    </row>
    <row r="1078" spans="1:28" s="58" customFormat="1" ht="20.25">
      <c r="A1078" s="232"/>
      <c r="B1078" s="224" t="s">
        <v>242</v>
      </c>
      <c r="C1078" s="225" t="s">
        <v>242</v>
      </c>
      <c r="D1078" s="226"/>
      <c r="E1078" s="224" t="s">
        <v>242</v>
      </c>
      <c r="F1078" s="224" t="s">
        <v>242</v>
      </c>
      <c r="G1078" s="224" t="s">
        <v>242</v>
      </c>
      <c r="H1078" s="227" t="s">
        <v>242</v>
      </c>
      <c r="I1078" s="228" t="s">
        <v>242</v>
      </c>
      <c r="J1078" s="228" t="s">
        <v>242</v>
      </c>
      <c r="K1078" s="229"/>
      <c r="L1078" s="229"/>
      <c r="M1078" s="229"/>
      <c r="N1078" s="229"/>
      <c r="O1078" s="229"/>
      <c r="P1078" s="230"/>
      <c r="Q1078" s="231"/>
      <c r="R1078" s="224" t="s">
        <v>242</v>
      </c>
      <c r="S1078" s="232" t="str">
        <f t="shared" ca="1" si="88"/>
        <v/>
      </c>
      <c r="T1078" s="232" t="str">
        <f ca="1">IF(B1078="","",IF(ISERROR(MATCH($J1078,[2]SorP!$B$1:$B$6230,0)),"",INDIRECT("'SorP'!$A$"&amp;MATCH($J1078,[2]SorP!$B$1:$B$6230,0))))</f>
        <v/>
      </c>
      <c r="U1078" s="184"/>
      <c r="V1078" s="94" t="e">
        <f>IF(C1078="",NA(),MATCH($B1078&amp;$C1078,'[2]Smelter Look-up'!$J:$J,0))</f>
        <v>#N/A</v>
      </c>
      <c r="X1078" s="58">
        <f t="shared" si="86"/>
        <v>0</v>
      </c>
      <c r="AB1078" s="95" t="str">
        <f t="shared" si="87"/>
        <v/>
      </c>
    </row>
    <row r="1079" spans="1:28" s="58" customFormat="1" ht="20.25">
      <c r="A1079" s="232"/>
      <c r="B1079" s="224" t="s">
        <v>242</v>
      </c>
      <c r="C1079" s="225" t="s">
        <v>242</v>
      </c>
      <c r="D1079" s="226"/>
      <c r="E1079" s="224" t="s">
        <v>242</v>
      </c>
      <c r="F1079" s="224" t="s">
        <v>242</v>
      </c>
      <c r="G1079" s="224" t="s">
        <v>242</v>
      </c>
      <c r="H1079" s="227" t="s">
        <v>242</v>
      </c>
      <c r="I1079" s="228" t="s">
        <v>242</v>
      </c>
      <c r="J1079" s="228" t="s">
        <v>242</v>
      </c>
      <c r="K1079" s="229"/>
      <c r="L1079" s="229"/>
      <c r="M1079" s="229"/>
      <c r="N1079" s="229"/>
      <c r="O1079" s="229"/>
      <c r="P1079" s="230"/>
      <c r="Q1079" s="231"/>
      <c r="R1079" s="224" t="s">
        <v>242</v>
      </c>
      <c r="S1079" s="232" t="str">
        <f t="shared" ca="1" si="88"/>
        <v/>
      </c>
      <c r="T1079" s="232" t="str">
        <f ca="1">IF(B1079="","",IF(ISERROR(MATCH($J1079,[2]SorP!$B$1:$B$6230,0)),"",INDIRECT("'SorP'!$A$"&amp;MATCH($J1079,[2]SorP!$B$1:$B$6230,0))))</f>
        <v/>
      </c>
      <c r="U1079" s="184"/>
      <c r="V1079" s="94" t="e">
        <f>IF(C1079="",NA(),MATCH($B1079&amp;$C1079,'[2]Smelter Look-up'!$J:$J,0))</f>
        <v>#N/A</v>
      </c>
      <c r="X1079" s="58">
        <f t="shared" si="86"/>
        <v>0</v>
      </c>
      <c r="AB1079" s="95" t="str">
        <f t="shared" si="87"/>
        <v/>
      </c>
    </row>
    <row r="1080" spans="1:28" s="58" customFormat="1" ht="20.25">
      <c r="A1080" s="232"/>
      <c r="B1080" s="224" t="s">
        <v>242</v>
      </c>
      <c r="C1080" s="225" t="s">
        <v>242</v>
      </c>
      <c r="D1080" s="226"/>
      <c r="E1080" s="224" t="s">
        <v>242</v>
      </c>
      <c r="F1080" s="224" t="s">
        <v>242</v>
      </c>
      <c r="G1080" s="224" t="s">
        <v>242</v>
      </c>
      <c r="H1080" s="227" t="s">
        <v>242</v>
      </c>
      <c r="I1080" s="228" t="s">
        <v>242</v>
      </c>
      <c r="J1080" s="228" t="s">
        <v>242</v>
      </c>
      <c r="K1080" s="229"/>
      <c r="L1080" s="229"/>
      <c r="M1080" s="229"/>
      <c r="N1080" s="229"/>
      <c r="O1080" s="229"/>
      <c r="P1080" s="230"/>
      <c r="Q1080" s="231"/>
      <c r="R1080" s="224" t="s">
        <v>242</v>
      </c>
      <c r="S1080" s="232" t="str">
        <f t="shared" ca="1" si="88"/>
        <v/>
      </c>
      <c r="T1080" s="232" t="str">
        <f ca="1">IF(B1080="","",IF(ISERROR(MATCH($J1080,[2]SorP!$B$1:$B$6230,0)),"",INDIRECT("'SorP'!$A$"&amp;MATCH($J1080,[2]SorP!$B$1:$B$6230,0))))</f>
        <v/>
      </c>
      <c r="U1080" s="184"/>
      <c r="V1080" s="94" t="e">
        <f>IF(C1080="",NA(),MATCH($B1080&amp;$C1080,'[2]Smelter Look-up'!$J:$J,0))</f>
        <v>#N/A</v>
      </c>
      <c r="X1080" s="58">
        <f t="shared" si="86"/>
        <v>0</v>
      </c>
      <c r="AB1080" s="95" t="str">
        <f t="shared" si="87"/>
        <v/>
      </c>
    </row>
    <row r="1081" spans="1:28" s="58" customFormat="1" ht="20.25">
      <c r="A1081" s="232"/>
      <c r="B1081" s="224" t="s">
        <v>242</v>
      </c>
      <c r="C1081" s="225" t="s">
        <v>242</v>
      </c>
      <c r="D1081" s="226"/>
      <c r="E1081" s="224" t="s">
        <v>242</v>
      </c>
      <c r="F1081" s="224" t="s">
        <v>242</v>
      </c>
      <c r="G1081" s="224" t="s">
        <v>242</v>
      </c>
      <c r="H1081" s="227" t="s">
        <v>242</v>
      </c>
      <c r="I1081" s="228" t="s">
        <v>242</v>
      </c>
      <c r="J1081" s="228" t="s">
        <v>242</v>
      </c>
      <c r="K1081" s="229"/>
      <c r="L1081" s="229"/>
      <c r="M1081" s="229"/>
      <c r="N1081" s="229"/>
      <c r="O1081" s="229"/>
      <c r="P1081" s="230"/>
      <c r="Q1081" s="231"/>
      <c r="R1081" s="224" t="s">
        <v>242</v>
      </c>
      <c r="S1081" s="232" t="str">
        <f t="shared" ca="1" si="88"/>
        <v/>
      </c>
      <c r="T1081" s="232" t="str">
        <f ca="1">IF(B1081="","",IF(ISERROR(MATCH($J1081,[2]SorP!$B$1:$B$6230,0)),"",INDIRECT("'SorP'!$A$"&amp;MATCH($J1081,[2]SorP!$B$1:$B$6230,0))))</f>
        <v/>
      </c>
      <c r="U1081" s="184"/>
      <c r="V1081" s="94" t="e">
        <f>IF(C1081="",NA(),MATCH($B1081&amp;$C1081,'[2]Smelter Look-up'!$J:$J,0))</f>
        <v>#N/A</v>
      </c>
      <c r="X1081" s="58">
        <f t="shared" si="86"/>
        <v>0</v>
      </c>
      <c r="AB1081" s="95" t="str">
        <f t="shared" si="87"/>
        <v/>
      </c>
    </row>
    <row r="1082" spans="1:28" s="58" customFormat="1" ht="20.25">
      <c r="A1082" s="232"/>
      <c r="B1082" s="224" t="s">
        <v>242</v>
      </c>
      <c r="C1082" s="225" t="s">
        <v>242</v>
      </c>
      <c r="D1082" s="226"/>
      <c r="E1082" s="224" t="s">
        <v>242</v>
      </c>
      <c r="F1082" s="224" t="s">
        <v>242</v>
      </c>
      <c r="G1082" s="224" t="s">
        <v>242</v>
      </c>
      <c r="H1082" s="227" t="s">
        <v>242</v>
      </c>
      <c r="I1082" s="228" t="s">
        <v>242</v>
      </c>
      <c r="J1082" s="228" t="s">
        <v>242</v>
      </c>
      <c r="K1082" s="229"/>
      <c r="L1082" s="229"/>
      <c r="M1082" s="229"/>
      <c r="N1082" s="229"/>
      <c r="O1082" s="229"/>
      <c r="P1082" s="230"/>
      <c r="Q1082" s="231"/>
      <c r="R1082" s="224" t="s">
        <v>242</v>
      </c>
      <c r="S1082" s="232" t="str">
        <f t="shared" ca="1" si="88"/>
        <v/>
      </c>
      <c r="T1082" s="232" t="str">
        <f ca="1">IF(B1082="","",IF(ISERROR(MATCH($J1082,[2]SorP!$B$1:$B$6230,0)),"",INDIRECT("'SorP'!$A$"&amp;MATCH($J1082,[2]SorP!$B$1:$B$6230,0))))</f>
        <v/>
      </c>
      <c r="U1082" s="184"/>
      <c r="V1082" s="94" t="e">
        <f>IF(C1082="",NA(),MATCH($B1082&amp;$C1082,'[2]Smelter Look-up'!$J:$J,0))</f>
        <v>#N/A</v>
      </c>
      <c r="X1082" s="58">
        <f t="shared" si="86"/>
        <v>0</v>
      </c>
      <c r="AB1082" s="95" t="str">
        <f t="shared" si="87"/>
        <v/>
      </c>
    </row>
    <row r="1083" spans="1:28" s="58" customFormat="1" ht="20.25">
      <c r="A1083" s="232"/>
      <c r="B1083" s="224" t="s">
        <v>242</v>
      </c>
      <c r="C1083" s="225" t="s">
        <v>242</v>
      </c>
      <c r="D1083" s="226"/>
      <c r="E1083" s="224" t="s">
        <v>242</v>
      </c>
      <c r="F1083" s="224" t="s">
        <v>242</v>
      </c>
      <c r="G1083" s="224" t="s">
        <v>242</v>
      </c>
      <c r="H1083" s="227" t="s">
        <v>242</v>
      </c>
      <c r="I1083" s="228" t="s">
        <v>242</v>
      </c>
      <c r="J1083" s="228" t="s">
        <v>242</v>
      </c>
      <c r="K1083" s="229"/>
      <c r="L1083" s="229"/>
      <c r="M1083" s="229"/>
      <c r="N1083" s="229"/>
      <c r="O1083" s="229"/>
      <c r="P1083" s="230"/>
      <c r="Q1083" s="231"/>
      <c r="R1083" s="224" t="s">
        <v>242</v>
      </c>
      <c r="S1083" s="232" t="str">
        <f t="shared" ref="S1083" ca="1" si="89">IF(B1083="","",IF(ISERROR(MATCH($E1083,CL,0)),"Unknown",INDIRECT("'C'!$A$"&amp;MATCH($E1083,CL,0)+1)))</f>
        <v/>
      </c>
      <c r="T1083" s="232" t="str">
        <f ca="1">IF(B1083="","",IF(ISERROR(MATCH($J1083,[2]SorP!$B$1:$B$6230,0)),"",INDIRECT("'SorP'!$A$"&amp;MATCH($J1083,[2]SorP!$B$1:$B$6230,0))))</f>
        <v/>
      </c>
      <c r="U1083" s="184"/>
      <c r="V1083" s="94" t="e">
        <f>IF(C1083="",NA(),MATCH($B1083&amp;$C1083,'[2]Smelter Look-up'!$J:$J,0))</f>
        <v>#N/A</v>
      </c>
      <c r="X1083" s="58">
        <f t="shared" si="86"/>
        <v>0</v>
      </c>
      <c r="AB1083" s="95" t="str">
        <f t="shared" si="87"/>
        <v/>
      </c>
    </row>
    <row r="1084" spans="1:28" s="58" customFormat="1" ht="20.25">
      <c r="A1084" s="232"/>
      <c r="B1084" s="224" t="s">
        <v>242</v>
      </c>
      <c r="C1084" s="225" t="s">
        <v>242</v>
      </c>
      <c r="D1084" s="226"/>
      <c r="E1084" s="224" t="s">
        <v>242</v>
      </c>
      <c r="F1084" s="224" t="s">
        <v>242</v>
      </c>
      <c r="G1084" s="224" t="s">
        <v>242</v>
      </c>
      <c r="H1084" s="227" t="s">
        <v>242</v>
      </c>
      <c r="I1084" s="228" t="s">
        <v>242</v>
      </c>
      <c r="J1084" s="228" t="s">
        <v>242</v>
      </c>
      <c r="K1084" s="229"/>
      <c r="L1084" s="229"/>
      <c r="M1084" s="229"/>
      <c r="N1084" s="229"/>
      <c r="O1084" s="229"/>
      <c r="P1084" s="230"/>
      <c r="Q1084" s="231"/>
      <c r="R1084" s="224" t="s">
        <v>242</v>
      </c>
      <c r="S1084" s="232" t="str">
        <f t="shared" ref="S1084:S1115" ca="1" si="90">IF(B1084="","",IF(ISERROR(MATCH($E1084,CL,0)),"Unknown",INDIRECT("'C'!$A$"&amp;MATCH($E1084,CL,0)+1)))</f>
        <v/>
      </c>
      <c r="T1084" s="232" t="str">
        <f ca="1">IF(B1084="","",IF(ISERROR(MATCH($J1084,[2]SorP!$B$1:$B$6230,0)),"",INDIRECT("'SorP'!$A$"&amp;MATCH($J1084,[2]SorP!$B$1:$B$6230,0))))</f>
        <v/>
      </c>
      <c r="U1084" s="184"/>
      <c r="V1084" s="94" t="e">
        <f>IF(C1084="",NA(),MATCH($B1084&amp;$C1084,'[2]Smelter Look-up'!$J:$J,0))</f>
        <v>#N/A</v>
      </c>
      <c r="X1084" s="58">
        <f t="shared" si="86"/>
        <v>0</v>
      </c>
      <c r="AB1084" s="95" t="str">
        <f t="shared" si="87"/>
        <v/>
      </c>
    </row>
    <row r="1085" spans="1:28" s="58" customFormat="1" ht="20.25">
      <c r="A1085" s="232"/>
      <c r="B1085" s="224" t="s">
        <v>242</v>
      </c>
      <c r="C1085" s="225" t="s">
        <v>242</v>
      </c>
      <c r="D1085" s="226"/>
      <c r="E1085" s="224" t="s">
        <v>242</v>
      </c>
      <c r="F1085" s="224" t="s">
        <v>242</v>
      </c>
      <c r="G1085" s="224" t="s">
        <v>242</v>
      </c>
      <c r="H1085" s="227" t="s">
        <v>242</v>
      </c>
      <c r="I1085" s="228" t="s">
        <v>242</v>
      </c>
      <c r="J1085" s="228" t="s">
        <v>242</v>
      </c>
      <c r="K1085" s="229"/>
      <c r="L1085" s="229"/>
      <c r="M1085" s="229"/>
      <c r="N1085" s="229"/>
      <c r="O1085" s="229"/>
      <c r="P1085" s="230"/>
      <c r="Q1085" s="231"/>
      <c r="R1085" s="224" t="s">
        <v>242</v>
      </c>
      <c r="S1085" s="232" t="str">
        <f t="shared" ca="1" si="90"/>
        <v/>
      </c>
      <c r="T1085" s="232" t="str">
        <f ca="1">IF(B1085="","",IF(ISERROR(MATCH($J1085,[2]SorP!$B$1:$B$6230,0)),"",INDIRECT("'SorP'!$A$"&amp;MATCH($J1085,[2]SorP!$B$1:$B$6230,0))))</f>
        <v/>
      </c>
      <c r="U1085" s="184"/>
      <c r="V1085" s="94" t="e">
        <f>IF(C1085="",NA(),MATCH($B1085&amp;$C1085,'[2]Smelter Look-up'!$J:$J,0))</f>
        <v>#N/A</v>
      </c>
      <c r="X1085" s="58">
        <f t="shared" si="86"/>
        <v>0</v>
      </c>
      <c r="AB1085" s="95" t="str">
        <f t="shared" si="87"/>
        <v/>
      </c>
    </row>
    <row r="1086" spans="1:28" s="58" customFormat="1" ht="20.25">
      <c r="A1086" s="232"/>
      <c r="B1086" s="224" t="s">
        <v>242</v>
      </c>
      <c r="C1086" s="225" t="s">
        <v>242</v>
      </c>
      <c r="D1086" s="226"/>
      <c r="E1086" s="224" t="s">
        <v>242</v>
      </c>
      <c r="F1086" s="224" t="s">
        <v>242</v>
      </c>
      <c r="G1086" s="224" t="s">
        <v>242</v>
      </c>
      <c r="H1086" s="227" t="s">
        <v>242</v>
      </c>
      <c r="I1086" s="228" t="s">
        <v>242</v>
      </c>
      <c r="J1086" s="228" t="s">
        <v>242</v>
      </c>
      <c r="K1086" s="229"/>
      <c r="L1086" s="229"/>
      <c r="M1086" s="229"/>
      <c r="N1086" s="229"/>
      <c r="O1086" s="229"/>
      <c r="P1086" s="230"/>
      <c r="Q1086" s="231"/>
      <c r="R1086" s="224" t="s">
        <v>242</v>
      </c>
      <c r="S1086" s="232" t="str">
        <f t="shared" ca="1" si="90"/>
        <v/>
      </c>
      <c r="T1086" s="232" t="str">
        <f ca="1">IF(B1086="","",IF(ISERROR(MATCH($J1086,[2]SorP!$B$1:$B$6230,0)),"",INDIRECT("'SorP'!$A$"&amp;MATCH($J1086,[2]SorP!$B$1:$B$6230,0))))</f>
        <v/>
      </c>
      <c r="U1086" s="184"/>
      <c r="V1086" s="94" t="e">
        <f>IF(C1086="",NA(),MATCH($B1086&amp;$C1086,'[2]Smelter Look-up'!$J:$J,0))</f>
        <v>#N/A</v>
      </c>
      <c r="X1086" s="58">
        <f t="shared" si="86"/>
        <v>0</v>
      </c>
      <c r="AB1086" s="95" t="str">
        <f t="shared" si="87"/>
        <v/>
      </c>
    </row>
    <row r="1087" spans="1:28" s="58" customFormat="1" ht="20.25">
      <c r="A1087" s="232"/>
      <c r="B1087" s="224" t="s">
        <v>242</v>
      </c>
      <c r="C1087" s="225" t="s">
        <v>242</v>
      </c>
      <c r="D1087" s="226"/>
      <c r="E1087" s="224" t="s">
        <v>242</v>
      </c>
      <c r="F1087" s="224" t="s">
        <v>242</v>
      </c>
      <c r="G1087" s="224" t="s">
        <v>242</v>
      </c>
      <c r="H1087" s="227" t="s">
        <v>242</v>
      </c>
      <c r="I1087" s="228" t="s">
        <v>242</v>
      </c>
      <c r="J1087" s="228" t="s">
        <v>242</v>
      </c>
      <c r="K1087" s="229"/>
      <c r="L1087" s="229"/>
      <c r="M1087" s="229"/>
      <c r="N1087" s="229"/>
      <c r="O1087" s="229"/>
      <c r="P1087" s="230"/>
      <c r="Q1087" s="231"/>
      <c r="R1087" s="224" t="s">
        <v>242</v>
      </c>
      <c r="S1087" s="232" t="str">
        <f t="shared" ca="1" si="90"/>
        <v/>
      </c>
      <c r="T1087" s="232" t="str">
        <f ca="1">IF(B1087="","",IF(ISERROR(MATCH($J1087,[2]SorP!$B$1:$B$6230,0)),"",INDIRECT("'SorP'!$A$"&amp;MATCH($J1087,[2]SorP!$B$1:$B$6230,0))))</f>
        <v/>
      </c>
      <c r="U1087" s="184"/>
      <c r="V1087" s="94" t="e">
        <f>IF(C1087="",NA(),MATCH($B1087&amp;$C1087,'[2]Smelter Look-up'!$J:$J,0))</f>
        <v>#N/A</v>
      </c>
      <c r="X1087" s="58">
        <f t="shared" si="86"/>
        <v>0</v>
      </c>
      <c r="AB1087" s="95" t="str">
        <f t="shared" si="87"/>
        <v/>
      </c>
    </row>
    <row r="1088" spans="1:28" s="58" customFormat="1" ht="20.25">
      <c r="A1088" s="232"/>
      <c r="B1088" s="224" t="s">
        <v>242</v>
      </c>
      <c r="C1088" s="225" t="s">
        <v>242</v>
      </c>
      <c r="D1088" s="226"/>
      <c r="E1088" s="224" t="s">
        <v>242</v>
      </c>
      <c r="F1088" s="224" t="s">
        <v>242</v>
      </c>
      <c r="G1088" s="224" t="s">
        <v>242</v>
      </c>
      <c r="H1088" s="227" t="s">
        <v>242</v>
      </c>
      <c r="I1088" s="228" t="s">
        <v>242</v>
      </c>
      <c r="J1088" s="228" t="s">
        <v>242</v>
      </c>
      <c r="K1088" s="229"/>
      <c r="L1088" s="229"/>
      <c r="M1088" s="229"/>
      <c r="N1088" s="229"/>
      <c r="O1088" s="229"/>
      <c r="P1088" s="230"/>
      <c r="Q1088" s="231"/>
      <c r="R1088" s="224" t="s">
        <v>242</v>
      </c>
      <c r="S1088" s="232" t="str">
        <f t="shared" ca="1" si="90"/>
        <v/>
      </c>
      <c r="T1088" s="232" t="str">
        <f ca="1">IF(B1088="","",IF(ISERROR(MATCH($J1088,[2]SorP!$B$1:$B$6230,0)),"",INDIRECT("'SorP'!$A$"&amp;MATCH($J1088,[2]SorP!$B$1:$B$6230,0))))</f>
        <v/>
      </c>
      <c r="U1088" s="184"/>
      <c r="V1088" s="94" t="e">
        <f>IF(C1088="",NA(),MATCH($B1088&amp;$C1088,'[2]Smelter Look-up'!$J:$J,0))</f>
        <v>#N/A</v>
      </c>
      <c r="X1088" s="58">
        <f t="shared" si="86"/>
        <v>0</v>
      </c>
      <c r="AB1088" s="95" t="str">
        <f t="shared" si="87"/>
        <v/>
      </c>
    </row>
    <row r="1089" spans="1:28" s="58" customFormat="1" ht="20.25">
      <c r="A1089" s="232"/>
      <c r="B1089" s="224" t="s">
        <v>242</v>
      </c>
      <c r="C1089" s="225" t="s">
        <v>242</v>
      </c>
      <c r="D1089" s="226"/>
      <c r="E1089" s="224" t="s">
        <v>242</v>
      </c>
      <c r="F1089" s="224" t="s">
        <v>242</v>
      </c>
      <c r="G1089" s="224" t="s">
        <v>242</v>
      </c>
      <c r="H1089" s="227" t="s">
        <v>242</v>
      </c>
      <c r="I1089" s="228" t="s">
        <v>242</v>
      </c>
      <c r="J1089" s="228" t="s">
        <v>242</v>
      </c>
      <c r="K1089" s="229"/>
      <c r="L1089" s="229"/>
      <c r="M1089" s="229"/>
      <c r="N1089" s="229"/>
      <c r="O1089" s="229"/>
      <c r="P1089" s="230"/>
      <c r="Q1089" s="231"/>
      <c r="R1089" s="224" t="s">
        <v>242</v>
      </c>
      <c r="S1089" s="232" t="str">
        <f t="shared" ca="1" si="90"/>
        <v/>
      </c>
      <c r="T1089" s="232" t="str">
        <f ca="1">IF(B1089="","",IF(ISERROR(MATCH($J1089,[2]SorP!$B$1:$B$6230,0)),"",INDIRECT("'SorP'!$A$"&amp;MATCH($J1089,[2]SorP!$B$1:$B$6230,0))))</f>
        <v/>
      </c>
      <c r="U1089" s="184"/>
      <c r="V1089" s="94" t="e">
        <f>IF(C1089="",NA(),MATCH($B1089&amp;$C1089,'[2]Smelter Look-up'!$J:$J,0))</f>
        <v>#N/A</v>
      </c>
      <c r="X1089" s="58">
        <f t="shared" si="86"/>
        <v>0</v>
      </c>
      <c r="AB1089" s="95" t="str">
        <f t="shared" si="87"/>
        <v/>
      </c>
    </row>
    <row r="1090" spans="1:28" s="58" customFormat="1" ht="20.25">
      <c r="A1090" s="232"/>
      <c r="B1090" s="224" t="s">
        <v>242</v>
      </c>
      <c r="C1090" s="225" t="s">
        <v>242</v>
      </c>
      <c r="D1090" s="226"/>
      <c r="E1090" s="224" t="s">
        <v>242</v>
      </c>
      <c r="F1090" s="224" t="s">
        <v>242</v>
      </c>
      <c r="G1090" s="224" t="s">
        <v>242</v>
      </c>
      <c r="H1090" s="227" t="s">
        <v>242</v>
      </c>
      <c r="I1090" s="228" t="s">
        <v>242</v>
      </c>
      <c r="J1090" s="228" t="s">
        <v>242</v>
      </c>
      <c r="K1090" s="229"/>
      <c r="L1090" s="229"/>
      <c r="M1090" s="229"/>
      <c r="N1090" s="229"/>
      <c r="O1090" s="229"/>
      <c r="P1090" s="230"/>
      <c r="Q1090" s="231"/>
      <c r="R1090" s="224" t="s">
        <v>242</v>
      </c>
      <c r="S1090" s="232" t="str">
        <f t="shared" ca="1" si="90"/>
        <v/>
      </c>
      <c r="T1090" s="232" t="str">
        <f ca="1">IF(B1090="","",IF(ISERROR(MATCH($J1090,[2]SorP!$B$1:$B$6230,0)),"",INDIRECT("'SorP'!$A$"&amp;MATCH($J1090,[2]SorP!$B$1:$B$6230,0))))</f>
        <v/>
      </c>
      <c r="U1090" s="184"/>
      <c r="V1090" s="94" t="e">
        <f>IF(C1090="",NA(),MATCH($B1090&amp;$C1090,'[2]Smelter Look-up'!$J:$J,0))</f>
        <v>#N/A</v>
      </c>
      <c r="X1090" s="58">
        <f t="shared" si="86"/>
        <v>0</v>
      </c>
      <c r="AB1090" s="95" t="str">
        <f t="shared" si="87"/>
        <v/>
      </c>
    </row>
    <row r="1091" spans="1:28" s="58" customFormat="1" ht="20.25">
      <c r="A1091" s="232"/>
      <c r="B1091" s="224" t="s">
        <v>242</v>
      </c>
      <c r="C1091" s="225" t="s">
        <v>242</v>
      </c>
      <c r="D1091" s="226"/>
      <c r="E1091" s="224" t="s">
        <v>242</v>
      </c>
      <c r="F1091" s="224" t="s">
        <v>242</v>
      </c>
      <c r="G1091" s="224" t="s">
        <v>242</v>
      </c>
      <c r="H1091" s="227" t="s">
        <v>242</v>
      </c>
      <c r="I1091" s="228" t="s">
        <v>242</v>
      </c>
      <c r="J1091" s="228" t="s">
        <v>242</v>
      </c>
      <c r="K1091" s="229"/>
      <c r="L1091" s="229"/>
      <c r="M1091" s="229"/>
      <c r="N1091" s="229"/>
      <c r="O1091" s="229"/>
      <c r="P1091" s="230"/>
      <c r="Q1091" s="231"/>
      <c r="R1091" s="224" t="s">
        <v>242</v>
      </c>
      <c r="S1091" s="232" t="str">
        <f t="shared" ca="1" si="90"/>
        <v/>
      </c>
      <c r="T1091" s="232" t="str">
        <f ca="1">IF(B1091="","",IF(ISERROR(MATCH($J1091,[2]SorP!$B$1:$B$6230,0)),"",INDIRECT("'SorP'!$A$"&amp;MATCH($J1091,[2]SorP!$B$1:$B$6230,0))))</f>
        <v/>
      </c>
      <c r="U1091" s="184"/>
      <c r="V1091" s="94" t="e">
        <f>IF(C1091="",NA(),MATCH($B1091&amp;$C1091,'[2]Smelter Look-up'!$J:$J,0))</f>
        <v>#N/A</v>
      </c>
      <c r="X1091" s="58">
        <f t="shared" si="86"/>
        <v>0</v>
      </c>
      <c r="AB1091" s="95" t="str">
        <f t="shared" si="87"/>
        <v/>
      </c>
    </row>
    <row r="1092" spans="1:28" s="58" customFormat="1" ht="20.25">
      <c r="A1092" s="232"/>
      <c r="B1092" s="224" t="s">
        <v>242</v>
      </c>
      <c r="C1092" s="225" t="s">
        <v>242</v>
      </c>
      <c r="D1092" s="226"/>
      <c r="E1092" s="224" t="s">
        <v>242</v>
      </c>
      <c r="F1092" s="224" t="s">
        <v>242</v>
      </c>
      <c r="G1092" s="224" t="s">
        <v>242</v>
      </c>
      <c r="H1092" s="227" t="s">
        <v>242</v>
      </c>
      <c r="I1092" s="228" t="s">
        <v>242</v>
      </c>
      <c r="J1092" s="228" t="s">
        <v>242</v>
      </c>
      <c r="K1092" s="229"/>
      <c r="L1092" s="229"/>
      <c r="M1092" s="229"/>
      <c r="N1092" s="229"/>
      <c r="O1092" s="229"/>
      <c r="P1092" s="230"/>
      <c r="Q1092" s="231"/>
      <c r="R1092" s="224" t="s">
        <v>242</v>
      </c>
      <c r="S1092" s="232" t="str">
        <f t="shared" ca="1" si="90"/>
        <v/>
      </c>
      <c r="T1092" s="232" t="str">
        <f ca="1">IF(B1092="","",IF(ISERROR(MATCH($J1092,[2]SorP!$B$1:$B$6230,0)),"",INDIRECT("'SorP'!$A$"&amp;MATCH($J1092,[2]SorP!$B$1:$B$6230,0))))</f>
        <v/>
      </c>
      <c r="U1092" s="184"/>
      <c r="V1092" s="94" t="e">
        <f>IF(C1092="",NA(),MATCH($B1092&amp;$C1092,'[2]Smelter Look-up'!$J:$J,0))</f>
        <v>#N/A</v>
      </c>
      <c r="X1092" s="58">
        <f t="shared" si="86"/>
        <v>0</v>
      </c>
      <c r="AB1092" s="95" t="str">
        <f t="shared" si="87"/>
        <v/>
      </c>
    </row>
    <row r="1093" spans="1:28" s="58" customFormat="1" ht="20.25">
      <c r="A1093" s="232"/>
      <c r="B1093" s="224" t="s">
        <v>242</v>
      </c>
      <c r="C1093" s="225" t="s">
        <v>242</v>
      </c>
      <c r="D1093" s="226"/>
      <c r="E1093" s="224" t="s">
        <v>242</v>
      </c>
      <c r="F1093" s="224" t="s">
        <v>242</v>
      </c>
      <c r="G1093" s="224" t="s">
        <v>242</v>
      </c>
      <c r="H1093" s="227" t="s">
        <v>242</v>
      </c>
      <c r="I1093" s="228" t="s">
        <v>242</v>
      </c>
      <c r="J1093" s="228" t="s">
        <v>242</v>
      </c>
      <c r="K1093" s="229"/>
      <c r="L1093" s="229"/>
      <c r="M1093" s="229"/>
      <c r="N1093" s="229"/>
      <c r="O1093" s="229"/>
      <c r="P1093" s="230"/>
      <c r="Q1093" s="231"/>
      <c r="R1093" s="224" t="s">
        <v>242</v>
      </c>
      <c r="S1093" s="232" t="str">
        <f t="shared" ca="1" si="90"/>
        <v/>
      </c>
      <c r="T1093" s="232" t="str">
        <f ca="1">IF(B1093="","",IF(ISERROR(MATCH($J1093,[2]SorP!$B$1:$B$6230,0)),"",INDIRECT("'SorP'!$A$"&amp;MATCH($J1093,[2]SorP!$B$1:$B$6230,0))))</f>
        <v/>
      </c>
      <c r="U1093" s="184"/>
      <c r="V1093" s="94" t="e">
        <f>IF(C1093="",NA(),MATCH($B1093&amp;$C1093,'[2]Smelter Look-up'!$J:$J,0))</f>
        <v>#N/A</v>
      </c>
      <c r="X1093" s="58">
        <f t="shared" si="86"/>
        <v>0</v>
      </c>
      <c r="AB1093" s="95" t="str">
        <f t="shared" si="87"/>
        <v/>
      </c>
    </row>
    <row r="1094" spans="1:28" s="58" customFormat="1" ht="20.25">
      <c r="A1094" s="232"/>
      <c r="B1094" s="224" t="s">
        <v>242</v>
      </c>
      <c r="C1094" s="225" t="s">
        <v>242</v>
      </c>
      <c r="D1094" s="226"/>
      <c r="E1094" s="224" t="s">
        <v>242</v>
      </c>
      <c r="F1094" s="224" t="s">
        <v>242</v>
      </c>
      <c r="G1094" s="224" t="s">
        <v>242</v>
      </c>
      <c r="H1094" s="227" t="s">
        <v>242</v>
      </c>
      <c r="I1094" s="228" t="s">
        <v>242</v>
      </c>
      <c r="J1094" s="228" t="s">
        <v>242</v>
      </c>
      <c r="K1094" s="229"/>
      <c r="L1094" s="229"/>
      <c r="M1094" s="229"/>
      <c r="N1094" s="229"/>
      <c r="O1094" s="229"/>
      <c r="P1094" s="230"/>
      <c r="Q1094" s="231"/>
      <c r="R1094" s="224" t="s">
        <v>242</v>
      </c>
      <c r="S1094" s="232" t="str">
        <f t="shared" ca="1" si="90"/>
        <v/>
      </c>
      <c r="T1094" s="232" t="str">
        <f ca="1">IF(B1094="","",IF(ISERROR(MATCH($J1094,[2]SorP!$B$1:$B$6230,0)),"",INDIRECT("'SorP'!$A$"&amp;MATCH($J1094,[2]SorP!$B$1:$B$6230,0))))</f>
        <v/>
      </c>
      <c r="U1094" s="184"/>
      <c r="V1094" s="94" t="e">
        <f>IF(C1094="",NA(),MATCH($B1094&amp;$C1094,'[2]Smelter Look-up'!$J:$J,0))</f>
        <v>#N/A</v>
      </c>
      <c r="X1094" s="58">
        <f t="shared" si="86"/>
        <v>0</v>
      </c>
      <c r="AB1094" s="95" t="str">
        <f t="shared" si="87"/>
        <v/>
      </c>
    </row>
    <row r="1095" spans="1:28" s="58" customFormat="1" ht="20.25">
      <c r="A1095" s="232"/>
      <c r="B1095" s="224" t="s">
        <v>242</v>
      </c>
      <c r="C1095" s="225" t="s">
        <v>242</v>
      </c>
      <c r="D1095" s="226"/>
      <c r="E1095" s="224" t="s">
        <v>242</v>
      </c>
      <c r="F1095" s="224" t="s">
        <v>242</v>
      </c>
      <c r="G1095" s="224" t="s">
        <v>242</v>
      </c>
      <c r="H1095" s="227" t="s">
        <v>242</v>
      </c>
      <c r="I1095" s="228" t="s">
        <v>242</v>
      </c>
      <c r="J1095" s="228" t="s">
        <v>242</v>
      </c>
      <c r="K1095" s="229"/>
      <c r="L1095" s="229"/>
      <c r="M1095" s="229"/>
      <c r="N1095" s="229"/>
      <c r="O1095" s="229"/>
      <c r="P1095" s="230"/>
      <c r="Q1095" s="231"/>
      <c r="R1095" s="224" t="s">
        <v>242</v>
      </c>
      <c r="S1095" s="232" t="str">
        <f t="shared" ca="1" si="90"/>
        <v/>
      </c>
      <c r="T1095" s="232" t="str">
        <f ca="1">IF(B1095="","",IF(ISERROR(MATCH($J1095,[2]SorP!$B$1:$B$6230,0)),"",INDIRECT("'SorP'!$A$"&amp;MATCH($J1095,[2]SorP!$B$1:$B$6230,0))))</f>
        <v/>
      </c>
      <c r="U1095" s="184"/>
      <c r="V1095" s="94" t="e">
        <f>IF(C1095="",NA(),MATCH($B1095&amp;$C1095,'[2]Smelter Look-up'!$J:$J,0))</f>
        <v>#N/A</v>
      </c>
      <c r="X1095" s="58">
        <f t="shared" si="86"/>
        <v>0</v>
      </c>
      <c r="AB1095" s="95" t="str">
        <f t="shared" si="87"/>
        <v/>
      </c>
    </row>
    <row r="1096" spans="1:28" s="58" customFormat="1" ht="20.25">
      <c r="A1096" s="232"/>
      <c r="B1096" s="224" t="s">
        <v>242</v>
      </c>
      <c r="C1096" s="225" t="s">
        <v>242</v>
      </c>
      <c r="D1096" s="226"/>
      <c r="E1096" s="224" t="s">
        <v>242</v>
      </c>
      <c r="F1096" s="224" t="s">
        <v>242</v>
      </c>
      <c r="G1096" s="224" t="s">
        <v>242</v>
      </c>
      <c r="H1096" s="227" t="s">
        <v>242</v>
      </c>
      <c r="I1096" s="228" t="s">
        <v>242</v>
      </c>
      <c r="J1096" s="228" t="s">
        <v>242</v>
      </c>
      <c r="K1096" s="229"/>
      <c r="L1096" s="229"/>
      <c r="M1096" s="229"/>
      <c r="N1096" s="229"/>
      <c r="O1096" s="229"/>
      <c r="P1096" s="230"/>
      <c r="Q1096" s="231"/>
      <c r="R1096" s="224" t="s">
        <v>242</v>
      </c>
      <c r="S1096" s="232" t="str">
        <f t="shared" ca="1" si="90"/>
        <v/>
      </c>
      <c r="T1096" s="232" t="str">
        <f ca="1">IF(B1096="","",IF(ISERROR(MATCH($J1096,[2]SorP!$B$1:$B$6230,0)),"",INDIRECT("'SorP'!$A$"&amp;MATCH($J1096,[2]SorP!$B$1:$B$6230,0))))</f>
        <v/>
      </c>
      <c r="U1096" s="184"/>
      <c r="V1096" s="94" t="e">
        <f>IF(C1096="",NA(),MATCH($B1096&amp;$C1096,'[2]Smelter Look-up'!$J:$J,0))</f>
        <v>#N/A</v>
      </c>
      <c r="X1096" s="58">
        <f t="shared" si="86"/>
        <v>0</v>
      </c>
      <c r="AB1096" s="95" t="str">
        <f t="shared" si="87"/>
        <v/>
      </c>
    </row>
    <row r="1097" spans="1:28" s="58" customFormat="1" ht="20.25">
      <c r="A1097" s="232"/>
      <c r="B1097" s="224" t="s">
        <v>242</v>
      </c>
      <c r="C1097" s="225" t="s">
        <v>242</v>
      </c>
      <c r="D1097" s="226"/>
      <c r="E1097" s="224" t="s">
        <v>242</v>
      </c>
      <c r="F1097" s="224" t="s">
        <v>242</v>
      </c>
      <c r="G1097" s="224" t="s">
        <v>242</v>
      </c>
      <c r="H1097" s="227" t="s">
        <v>242</v>
      </c>
      <c r="I1097" s="228" t="s">
        <v>242</v>
      </c>
      <c r="J1097" s="228" t="s">
        <v>242</v>
      </c>
      <c r="K1097" s="229"/>
      <c r="L1097" s="229"/>
      <c r="M1097" s="229"/>
      <c r="N1097" s="229"/>
      <c r="O1097" s="229"/>
      <c r="P1097" s="230"/>
      <c r="Q1097" s="231"/>
      <c r="R1097" s="224" t="s">
        <v>242</v>
      </c>
      <c r="S1097" s="232" t="str">
        <f t="shared" ca="1" si="90"/>
        <v/>
      </c>
      <c r="T1097" s="232" t="str">
        <f ca="1">IF(B1097="","",IF(ISERROR(MATCH($J1097,[2]SorP!$B$1:$B$6230,0)),"",INDIRECT("'SorP'!$A$"&amp;MATCH($J1097,[2]SorP!$B$1:$B$6230,0))))</f>
        <v/>
      </c>
      <c r="U1097" s="184"/>
      <c r="V1097" s="94" t="e">
        <f>IF(C1097="",NA(),MATCH($B1097&amp;$C1097,'[2]Smelter Look-up'!$J:$J,0))</f>
        <v>#N/A</v>
      </c>
      <c r="X1097" s="58">
        <f t="shared" si="86"/>
        <v>0</v>
      </c>
      <c r="AB1097" s="95" t="str">
        <f t="shared" si="87"/>
        <v/>
      </c>
    </row>
    <row r="1098" spans="1:28" s="58" customFormat="1" ht="20.25">
      <c r="A1098" s="232"/>
      <c r="B1098" s="224" t="s">
        <v>242</v>
      </c>
      <c r="C1098" s="225" t="s">
        <v>242</v>
      </c>
      <c r="D1098" s="226"/>
      <c r="E1098" s="224" t="s">
        <v>242</v>
      </c>
      <c r="F1098" s="224" t="s">
        <v>242</v>
      </c>
      <c r="G1098" s="224" t="s">
        <v>242</v>
      </c>
      <c r="H1098" s="227" t="s">
        <v>242</v>
      </c>
      <c r="I1098" s="228" t="s">
        <v>242</v>
      </c>
      <c r="J1098" s="228" t="s">
        <v>242</v>
      </c>
      <c r="K1098" s="229"/>
      <c r="L1098" s="229"/>
      <c r="M1098" s="229"/>
      <c r="N1098" s="229"/>
      <c r="O1098" s="229"/>
      <c r="P1098" s="230"/>
      <c r="Q1098" s="231"/>
      <c r="R1098" s="224" t="s">
        <v>242</v>
      </c>
      <c r="S1098" s="232" t="str">
        <f t="shared" ca="1" si="90"/>
        <v/>
      </c>
      <c r="T1098" s="232" t="str">
        <f ca="1">IF(B1098="","",IF(ISERROR(MATCH($J1098,[2]SorP!$B$1:$B$6230,0)),"",INDIRECT("'SorP'!$A$"&amp;MATCH($J1098,[2]SorP!$B$1:$B$6230,0))))</f>
        <v/>
      </c>
      <c r="U1098" s="184"/>
      <c r="V1098" s="94" t="e">
        <f>IF(C1098="",NA(),MATCH($B1098&amp;$C1098,'[2]Smelter Look-up'!$J:$J,0))</f>
        <v>#N/A</v>
      </c>
      <c r="X1098" s="58">
        <f t="shared" ref="X1098:X1161" si="91">IF(AND(C1098="Smelter not listed",OR(LEN(D1098)=0,LEN(E1098)=0)),1,0)</f>
        <v>0</v>
      </c>
      <c r="AB1098" s="95" t="str">
        <f t="shared" ref="AB1098:AB1161" si="92">B1098&amp;C1098</f>
        <v/>
      </c>
    </row>
    <row r="1099" spans="1:28" s="58" customFormat="1" ht="20.25">
      <c r="A1099" s="232"/>
      <c r="B1099" s="224" t="s">
        <v>242</v>
      </c>
      <c r="C1099" s="225" t="s">
        <v>242</v>
      </c>
      <c r="D1099" s="226"/>
      <c r="E1099" s="224" t="s">
        <v>242</v>
      </c>
      <c r="F1099" s="224" t="s">
        <v>242</v>
      </c>
      <c r="G1099" s="224" t="s">
        <v>242</v>
      </c>
      <c r="H1099" s="227" t="s">
        <v>242</v>
      </c>
      <c r="I1099" s="228" t="s">
        <v>242</v>
      </c>
      <c r="J1099" s="228" t="s">
        <v>242</v>
      </c>
      <c r="K1099" s="229"/>
      <c r="L1099" s="229"/>
      <c r="M1099" s="229"/>
      <c r="N1099" s="229"/>
      <c r="O1099" s="229"/>
      <c r="P1099" s="230"/>
      <c r="Q1099" s="231"/>
      <c r="R1099" s="224" t="s">
        <v>242</v>
      </c>
      <c r="S1099" s="232" t="str">
        <f t="shared" ca="1" si="90"/>
        <v/>
      </c>
      <c r="T1099" s="232" t="str">
        <f ca="1">IF(B1099="","",IF(ISERROR(MATCH($J1099,[2]SorP!$B$1:$B$6230,0)),"",INDIRECT("'SorP'!$A$"&amp;MATCH($J1099,[2]SorP!$B$1:$B$6230,0))))</f>
        <v/>
      </c>
      <c r="U1099" s="184"/>
      <c r="V1099" s="94" t="e">
        <f>IF(C1099="",NA(),MATCH($B1099&amp;$C1099,'[2]Smelter Look-up'!$J:$J,0))</f>
        <v>#N/A</v>
      </c>
      <c r="X1099" s="58">
        <f t="shared" si="91"/>
        <v>0</v>
      </c>
      <c r="AB1099" s="95" t="str">
        <f t="shared" si="92"/>
        <v/>
      </c>
    </row>
    <row r="1100" spans="1:28" s="58" customFormat="1" ht="20.25">
      <c r="A1100" s="232"/>
      <c r="B1100" s="224" t="s">
        <v>242</v>
      </c>
      <c r="C1100" s="225" t="s">
        <v>242</v>
      </c>
      <c r="D1100" s="226"/>
      <c r="E1100" s="224" t="s">
        <v>242</v>
      </c>
      <c r="F1100" s="224" t="s">
        <v>242</v>
      </c>
      <c r="G1100" s="224" t="s">
        <v>242</v>
      </c>
      <c r="H1100" s="227" t="s">
        <v>242</v>
      </c>
      <c r="I1100" s="228" t="s">
        <v>242</v>
      </c>
      <c r="J1100" s="228" t="s">
        <v>242</v>
      </c>
      <c r="K1100" s="229"/>
      <c r="L1100" s="229"/>
      <c r="M1100" s="229"/>
      <c r="N1100" s="229"/>
      <c r="O1100" s="229"/>
      <c r="P1100" s="230"/>
      <c r="Q1100" s="231"/>
      <c r="R1100" s="224" t="s">
        <v>242</v>
      </c>
      <c r="S1100" s="232" t="str">
        <f t="shared" ca="1" si="90"/>
        <v/>
      </c>
      <c r="T1100" s="232" t="str">
        <f ca="1">IF(B1100="","",IF(ISERROR(MATCH($J1100,[2]SorP!$B$1:$B$6230,0)),"",INDIRECT("'SorP'!$A$"&amp;MATCH($J1100,[2]SorP!$B$1:$B$6230,0))))</f>
        <v/>
      </c>
      <c r="U1100" s="184"/>
      <c r="V1100" s="94" t="e">
        <f>IF(C1100="",NA(),MATCH($B1100&amp;$C1100,'[2]Smelter Look-up'!$J:$J,0))</f>
        <v>#N/A</v>
      </c>
      <c r="X1100" s="58">
        <f t="shared" si="91"/>
        <v>0</v>
      </c>
      <c r="AB1100" s="95" t="str">
        <f t="shared" si="92"/>
        <v/>
      </c>
    </row>
    <row r="1101" spans="1:28" s="58" customFormat="1" ht="20.25">
      <c r="A1101" s="232"/>
      <c r="B1101" s="224" t="s">
        <v>242</v>
      </c>
      <c r="C1101" s="225" t="s">
        <v>242</v>
      </c>
      <c r="D1101" s="226"/>
      <c r="E1101" s="224" t="s">
        <v>242</v>
      </c>
      <c r="F1101" s="224" t="s">
        <v>242</v>
      </c>
      <c r="G1101" s="224" t="s">
        <v>242</v>
      </c>
      <c r="H1101" s="227" t="s">
        <v>242</v>
      </c>
      <c r="I1101" s="228" t="s">
        <v>242</v>
      </c>
      <c r="J1101" s="228" t="s">
        <v>242</v>
      </c>
      <c r="K1101" s="229"/>
      <c r="L1101" s="229"/>
      <c r="M1101" s="229"/>
      <c r="N1101" s="229"/>
      <c r="O1101" s="229"/>
      <c r="P1101" s="230"/>
      <c r="Q1101" s="231"/>
      <c r="R1101" s="224" t="s">
        <v>242</v>
      </c>
      <c r="S1101" s="232" t="str">
        <f t="shared" ca="1" si="90"/>
        <v/>
      </c>
      <c r="T1101" s="232" t="str">
        <f ca="1">IF(B1101="","",IF(ISERROR(MATCH($J1101,[2]SorP!$B$1:$B$6230,0)),"",INDIRECT("'SorP'!$A$"&amp;MATCH($J1101,[2]SorP!$B$1:$B$6230,0))))</f>
        <v/>
      </c>
      <c r="U1101" s="184"/>
      <c r="V1101" s="94" t="e">
        <f>IF(C1101="",NA(),MATCH($B1101&amp;$C1101,'[2]Smelter Look-up'!$J:$J,0))</f>
        <v>#N/A</v>
      </c>
      <c r="X1101" s="58">
        <f t="shared" si="91"/>
        <v>0</v>
      </c>
      <c r="AB1101" s="95" t="str">
        <f t="shared" si="92"/>
        <v/>
      </c>
    </row>
    <row r="1102" spans="1:28" s="58" customFormat="1" ht="20.25">
      <c r="A1102" s="232"/>
      <c r="B1102" s="224" t="s">
        <v>242</v>
      </c>
      <c r="C1102" s="225" t="s">
        <v>242</v>
      </c>
      <c r="D1102" s="226"/>
      <c r="E1102" s="224" t="s">
        <v>242</v>
      </c>
      <c r="F1102" s="224" t="s">
        <v>242</v>
      </c>
      <c r="G1102" s="224" t="s">
        <v>242</v>
      </c>
      <c r="H1102" s="227" t="s">
        <v>242</v>
      </c>
      <c r="I1102" s="228" t="s">
        <v>242</v>
      </c>
      <c r="J1102" s="228" t="s">
        <v>242</v>
      </c>
      <c r="K1102" s="229"/>
      <c r="L1102" s="229"/>
      <c r="M1102" s="229"/>
      <c r="N1102" s="229"/>
      <c r="O1102" s="229"/>
      <c r="P1102" s="230"/>
      <c r="Q1102" s="231"/>
      <c r="R1102" s="224" t="s">
        <v>242</v>
      </c>
      <c r="S1102" s="232" t="str">
        <f t="shared" ca="1" si="90"/>
        <v/>
      </c>
      <c r="T1102" s="232" t="str">
        <f ca="1">IF(B1102="","",IF(ISERROR(MATCH($J1102,[2]SorP!$B$1:$B$6230,0)),"",INDIRECT("'SorP'!$A$"&amp;MATCH($J1102,[2]SorP!$B$1:$B$6230,0))))</f>
        <v/>
      </c>
      <c r="U1102" s="184"/>
      <c r="V1102" s="94" t="e">
        <f>IF(C1102="",NA(),MATCH($B1102&amp;$C1102,'[2]Smelter Look-up'!$J:$J,0))</f>
        <v>#N/A</v>
      </c>
      <c r="X1102" s="58">
        <f t="shared" si="91"/>
        <v>0</v>
      </c>
      <c r="AB1102" s="95" t="str">
        <f t="shared" si="92"/>
        <v/>
      </c>
    </row>
    <row r="1103" spans="1:28" s="58" customFormat="1" ht="20.25">
      <c r="A1103" s="232"/>
      <c r="B1103" s="224" t="s">
        <v>242</v>
      </c>
      <c r="C1103" s="225" t="s">
        <v>242</v>
      </c>
      <c r="D1103" s="226"/>
      <c r="E1103" s="224" t="s">
        <v>242</v>
      </c>
      <c r="F1103" s="224" t="s">
        <v>242</v>
      </c>
      <c r="G1103" s="224" t="s">
        <v>242</v>
      </c>
      <c r="H1103" s="227" t="s">
        <v>242</v>
      </c>
      <c r="I1103" s="228" t="s">
        <v>242</v>
      </c>
      <c r="J1103" s="228" t="s">
        <v>242</v>
      </c>
      <c r="K1103" s="229"/>
      <c r="L1103" s="229"/>
      <c r="M1103" s="229"/>
      <c r="N1103" s="229"/>
      <c r="O1103" s="229"/>
      <c r="P1103" s="230"/>
      <c r="Q1103" s="231"/>
      <c r="R1103" s="224" t="s">
        <v>242</v>
      </c>
      <c r="S1103" s="232" t="str">
        <f t="shared" ca="1" si="90"/>
        <v/>
      </c>
      <c r="T1103" s="232" t="str">
        <f ca="1">IF(B1103="","",IF(ISERROR(MATCH($J1103,[2]SorP!$B$1:$B$6230,0)),"",INDIRECT("'SorP'!$A$"&amp;MATCH($J1103,[2]SorP!$B$1:$B$6230,0))))</f>
        <v/>
      </c>
      <c r="U1103" s="184"/>
      <c r="V1103" s="94" t="e">
        <f>IF(C1103="",NA(),MATCH($B1103&amp;$C1103,'[2]Smelter Look-up'!$J:$J,0))</f>
        <v>#N/A</v>
      </c>
      <c r="X1103" s="58">
        <f t="shared" si="91"/>
        <v>0</v>
      </c>
      <c r="AB1103" s="95" t="str">
        <f t="shared" si="92"/>
        <v/>
      </c>
    </row>
    <row r="1104" spans="1:28" s="58" customFormat="1" ht="20.25">
      <c r="A1104" s="232"/>
      <c r="B1104" s="224" t="s">
        <v>242</v>
      </c>
      <c r="C1104" s="225" t="s">
        <v>242</v>
      </c>
      <c r="D1104" s="226"/>
      <c r="E1104" s="224" t="s">
        <v>242</v>
      </c>
      <c r="F1104" s="224" t="s">
        <v>242</v>
      </c>
      <c r="G1104" s="224" t="s">
        <v>242</v>
      </c>
      <c r="H1104" s="227" t="s">
        <v>242</v>
      </c>
      <c r="I1104" s="228" t="s">
        <v>242</v>
      </c>
      <c r="J1104" s="228" t="s">
        <v>242</v>
      </c>
      <c r="K1104" s="229"/>
      <c r="L1104" s="229"/>
      <c r="M1104" s="229"/>
      <c r="N1104" s="229"/>
      <c r="O1104" s="229"/>
      <c r="P1104" s="230"/>
      <c r="Q1104" s="231"/>
      <c r="R1104" s="224" t="s">
        <v>242</v>
      </c>
      <c r="S1104" s="232" t="str">
        <f t="shared" ca="1" si="90"/>
        <v/>
      </c>
      <c r="T1104" s="232" t="str">
        <f ca="1">IF(B1104="","",IF(ISERROR(MATCH($J1104,[2]SorP!$B$1:$B$6230,0)),"",INDIRECT("'SorP'!$A$"&amp;MATCH($J1104,[2]SorP!$B$1:$B$6230,0))))</f>
        <v/>
      </c>
      <c r="U1104" s="184"/>
      <c r="V1104" s="94" t="e">
        <f>IF(C1104="",NA(),MATCH($B1104&amp;$C1104,'[2]Smelter Look-up'!$J:$J,0))</f>
        <v>#N/A</v>
      </c>
      <c r="X1104" s="58">
        <f t="shared" si="91"/>
        <v>0</v>
      </c>
      <c r="AB1104" s="95" t="str">
        <f t="shared" si="92"/>
        <v/>
      </c>
    </row>
    <row r="1105" spans="1:28" s="58" customFormat="1" ht="20.25">
      <c r="A1105" s="232"/>
      <c r="B1105" s="224" t="s">
        <v>242</v>
      </c>
      <c r="C1105" s="225" t="s">
        <v>242</v>
      </c>
      <c r="D1105" s="226"/>
      <c r="E1105" s="224" t="s">
        <v>242</v>
      </c>
      <c r="F1105" s="224" t="s">
        <v>242</v>
      </c>
      <c r="G1105" s="224" t="s">
        <v>242</v>
      </c>
      <c r="H1105" s="227" t="s">
        <v>242</v>
      </c>
      <c r="I1105" s="228" t="s">
        <v>242</v>
      </c>
      <c r="J1105" s="228" t="s">
        <v>242</v>
      </c>
      <c r="K1105" s="229"/>
      <c r="L1105" s="229"/>
      <c r="M1105" s="229"/>
      <c r="N1105" s="229"/>
      <c r="O1105" s="229"/>
      <c r="P1105" s="230"/>
      <c r="Q1105" s="231"/>
      <c r="R1105" s="224" t="s">
        <v>242</v>
      </c>
      <c r="S1105" s="232" t="str">
        <f t="shared" ca="1" si="90"/>
        <v/>
      </c>
      <c r="T1105" s="232" t="str">
        <f ca="1">IF(B1105="","",IF(ISERROR(MATCH($J1105,[2]SorP!$B$1:$B$6230,0)),"",INDIRECT("'SorP'!$A$"&amp;MATCH($J1105,[2]SorP!$B$1:$B$6230,0))))</f>
        <v/>
      </c>
      <c r="U1105" s="184"/>
      <c r="V1105" s="94" t="e">
        <f>IF(C1105="",NA(),MATCH($B1105&amp;$C1105,'[2]Smelter Look-up'!$J:$J,0))</f>
        <v>#N/A</v>
      </c>
      <c r="X1105" s="58">
        <f t="shared" si="91"/>
        <v>0</v>
      </c>
      <c r="AB1105" s="95" t="str">
        <f t="shared" si="92"/>
        <v/>
      </c>
    </row>
    <row r="1106" spans="1:28" s="58" customFormat="1" ht="20.25">
      <c r="A1106" s="232"/>
      <c r="B1106" s="224" t="s">
        <v>242</v>
      </c>
      <c r="C1106" s="225" t="s">
        <v>242</v>
      </c>
      <c r="D1106" s="226"/>
      <c r="E1106" s="224" t="s">
        <v>242</v>
      </c>
      <c r="F1106" s="224" t="s">
        <v>242</v>
      </c>
      <c r="G1106" s="224" t="s">
        <v>242</v>
      </c>
      <c r="H1106" s="227" t="s">
        <v>242</v>
      </c>
      <c r="I1106" s="228" t="s">
        <v>242</v>
      </c>
      <c r="J1106" s="228" t="s">
        <v>242</v>
      </c>
      <c r="K1106" s="229"/>
      <c r="L1106" s="229"/>
      <c r="M1106" s="229"/>
      <c r="N1106" s="229"/>
      <c r="O1106" s="229"/>
      <c r="P1106" s="230"/>
      <c r="Q1106" s="231"/>
      <c r="R1106" s="224" t="s">
        <v>242</v>
      </c>
      <c r="S1106" s="232" t="str">
        <f t="shared" ca="1" si="90"/>
        <v/>
      </c>
      <c r="T1106" s="232" t="str">
        <f ca="1">IF(B1106="","",IF(ISERROR(MATCH($J1106,[2]SorP!$B$1:$B$6230,0)),"",INDIRECT("'SorP'!$A$"&amp;MATCH($J1106,[2]SorP!$B$1:$B$6230,0))))</f>
        <v/>
      </c>
      <c r="U1106" s="184"/>
      <c r="V1106" s="94" t="e">
        <f>IF(C1106="",NA(),MATCH($B1106&amp;$C1106,'[2]Smelter Look-up'!$J:$J,0))</f>
        <v>#N/A</v>
      </c>
      <c r="X1106" s="58">
        <f t="shared" si="91"/>
        <v>0</v>
      </c>
      <c r="AB1106" s="95" t="str">
        <f t="shared" si="92"/>
        <v/>
      </c>
    </row>
    <row r="1107" spans="1:28" s="58" customFormat="1" ht="20.25">
      <c r="A1107" s="232"/>
      <c r="B1107" s="224" t="s">
        <v>242</v>
      </c>
      <c r="C1107" s="225" t="s">
        <v>242</v>
      </c>
      <c r="D1107" s="226"/>
      <c r="E1107" s="224" t="s">
        <v>242</v>
      </c>
      <c r="F1107" s="224" t="s">
        <v>242</v>
      </c>
      <c r="G1107" s="224" t="s">
        <v>242</v>
      </c>
      <c r="H1107" s="227" t="s">
        <v>242</v>
      </c>
      <c r="I1107" s="228" t="s">
        <v>242</v>
      </c>
      <c r="J1107" s="228" t="s">
        <v>242</v>
      </c>
      <c r="K1107" s="229"/>
      <c r="L1107" s="229"/>
      <c r="M1107" s="229"/>
      <c r="N1107" s="229"/>
      <c r="O1107" s="229"/>
      <c r="P1107" s="230"/>
      <c r="Q1107" s="231"/>
      <c r="R1107" s="224" t="s">
        <v>242</v>
      </c>
      <c r="S1107" s="232" t="str">
        <f t="shared" ca="1" si="90"/>
        <v/>
      </c>
      <c r="T1107" s="232" t="str">
        <f ca="1">IF(B1107="","",IF(ISERROR(MATCH($J1107,[2]SorP!$B$1:$B$6230,0)),"",INDIRECT("'SorP'!$A$"&amp;MATCH($J1107,[2]SorP!$B$1:$B$6230,0))))</f>
        <v/>
      </c>
      <c r="U1107" s="184"/>
      <c r="V1107" s="94" t="e">
        <f>IF(C1107="",NA(),MATCH($B1107&amp;$C1107,'[2]Smelter Look-up'!$J:$J,0))</f>
        <v>#N/A</v>
      </c>
      <c r="X1107" s="58">
        <f t="shared" si="91"/>
        <v>0</v>
      </c>
      <c r="AB1107" s="95" t="str">
        <f t="shared" si="92"/>
        <v/>
      </c>
    </row>
    <row r="1108" spans="1:28" s="58" customFormat="1" ht="20.25">
      <c r="A1108" s="232"/>
      <c r="B1108" s="224" t="s">
        <v>242</v>
      </c>
      <c r="C1108" s="225" t="s">
        <v>242</v>
      </c>
      <c r="D1108" s="226"/>
      <c r="E1108" s="224" t="s">
        <v>242</v>
      </c>
      <c r="F1108" s="224" t="s">
        <v>242</v>
      </c>
      <c r="G1108" s="224" t="s">
        <v>242</v>
      </c>
      <c r="H1108" s="227" t="s">
        <v>242</v>
      </c>
      <c r="I1108" s="228" t="s">
        <v>242</v>
      </c>
      <c r="J1108" s="228" t="s">
        <v>242</v>
      </c>
      <c r="K1108" s="229"/>
      <c r="L1108" s="229"/>
      <c r="M1108" s="229"/>
      <c r="N1108" s="229"/>
      <c r="O1108" s="229"/>
      <c r="P1108" s="230"/>
      <c r="Q1108" s="231"/>
      <c r="R1108" s="224" t="s">
        <v>242</v>
      </c>
      <c r="S1108" s="232" t="str">
        <f t="shared" ca="1" si="90"/>
        <v/>
      </c>
      <c r="T1108" s="232" t="str">
        <f ca="1">IF(B1108="","",IF(ISERROR(MATCH($J1108,[2]SorP!$B$1:$B$6230,0)),"",INDIRECT("'SorP'!$A$"&amp;MATCH($J1108,[2]SorP!$B$1:$B$6230,0))))</f>
        <v/>
      </c>
      <c r="U1108" s="184"/>
      <c r="V1108" s="94" t="e">
        <f>IF(C1108="",NA(),MATCH($B1108&amp;$C1108,'[2]Smelter Look-up'!$J:$J,0))</f>
        <v>#N/A</v>
      </c>
      <c r="X1108" s="58">
        <f t="shared" si="91"/>
        <v>0</v>
      </c>
      <c r="AB1108" s="95" t="str">
        <f t="shared" si="92"/>
        <v/>
      </c>
    </row>
    <row r="1109" spans="1:28" s="58" customFormat="1" ht="20.25">
      <c r="A1109" s="232"/>
      <c r="B1109" s="224" t="s">
        <v>242</v>
      </c>
      <c r="C1109" s="225" t="s">
        <v>242</v>
      </c>
      <c r="D1109" s="226"/>
      <c r="E1109" s="224" t="s">
        <v>242</v>
      </c>
      <c r="F1109" s="224" t="s">
        <v>242</v>
      </c>
      <c r="G1109" s="224" t="s">
        <v>242</v>
      </c>
      <c r="H1109" s="227" t="s">
        <v>242</v>
      </c>
      <c r="I1109" s="228" t="s">
        <v>242</v>
      </c>
      <c r="J1109" s="228" t="s">
        <v>242</v>
      </c>
      <c r="K1109" s="229"/>
      <c r="L1109" s="229"/>
      <c r="M1109" s="229"/>
      <c r="N1109" s="229"/>
      <c r="O1109" s="229"/>
      <c r="P1109" s="230"/>
      <c r="Q1109" s="231"/>
      <c r="R1109" s="224" t="s">
        <v>242</v>
      </c>
      <c r="S1109" s="232" t="str">
        <f t="shared" ca="1" si="90"/>
        <v/>
      </c>
      <c r="T1109" s="232" t="str">
        <f ca="1">IF(B1109="","",IF(ISERROR(MATCH($J1109,[2]SorP!$B$1:$B$6230,0)),"",INDIRECT("'SorP'!$A$"&amp;MATCH($J1109,[2]SorP!$B$1:$B$6230,0))))</f>
        <v/>
      </c>
      <c r="U1109" s="184"/>
      <c r="V1109" s="94" t="e">
        <f>IF(C1109="",NA(),MATCH($B1109&amp;$C1109,'[2]Smelter Look-up'!$J:$J,0))</f>
        <v>#N/A</v>
      </c>
      <c r="X1109" s="58">
        <f t="shared" si="91"/>
        <v>0</v>
      </c>
      <c r="AB1109" s="95" t="str">
        <f t="shared" si="92"/>
        <v/>
      </c>
    </row>
    <row r="1110" spans="1:28" s="58" customFormat="1" ht="20.25">
      <c r="A1110" s="232"/>
      <c r="B1110" s="224" t="s">
        <v>242</v>
      </c>
      <c r="C1110" s="225" t="s">
        <v>242</v>
      </c>
      <c r="D1110" s="226"/>
      <c r="E1110" s="224" t="s">
        <v>242</v>
      </c>
      <c r="F1110" s="224" t="s">
        <v>242</v>
      </c>
      <c r="G1110" s="224" t="s">
        <v>242</v>
      </c>
      <c r="H1110" s="227" t="s">
        <v>242</v>
      </c>
      <c r="I1110" s="228" t="s">
        <v>242</v>
      </c>
      <c r="J1110" s="228" t="s">
        <v>242</v>
      </c>
      <c r="K1110" s="229"/>
      <c r="L1110" s="229"/>
      <c r="M1110" s="229"/>
      <c r="N1110" s="229"/>
      <c r="O1110" s="229"/>
      <c r="P1110" s="230"/>
      <c r="Q1110" s="231"/>
      <c r="R1110" s="224" t="s">
        <v>242</v>
      </c>
      <c r="S1110" s="232" t="str">
        <f t="shared" ca="1" si="90"/>
        <v/>
      </c>
      <c r="T1110" s="232" t="str">
        <f ca="1">IF(B1110="","",IF(ISERROR(MATCH($J1110,[2]SorP!$B$1:$B$6230,0)),"",INDIRECT("'SorP'!$A$"&amp;MATCH($J1110,[2]SorP!$B$1:$B$6230,0))))</f>
        <v/>
      </c>
      <c r="U1110" s="184"/>
      <c r="V1110" s="94" t="e">
        <f>IF(C1110="",NA(),MATCH($B1110&amp;$C1110,'[2]Smelter Look-up'!$J:$J,0))</f>
        <v>#N/A</v>
      </c>
      <c r="X1110" s="58">
        <f t="shared" si="91"/>
        <v>0</v>
      </c>
      <c r="AB1110" s="95" t="str">
        <f t="shared" si="92"/>
        <v/>
      </c>
    </row>
    <row r="1111" spans="1:28" s="58" customFormat="1" ht="20.25">
      <c r="A1111" s="232"/>
      <c r="B1111" s="224" t="s">
        <v>242</v>
      </c>
      <c r="C1111" s="225" t="s">
        <v>242</v>
      </c>
      <c r="D1111" s="226"/>
      <c r="E1111" s="224" t="s">
        <v>242</v>
      </c>
      <c r="F1111" s="224" t="s">
        <v>242</v>
      </c>
      <c r="G1111" s="224" t="s">
        <v>242</v>
      </c>
      <c r="H1111" s="227" t="s">
        <v>242</v>
      </c>
      <c r="I1111" s="228" t="s">
        <v>242</v>
      </c>
      <c r="J1111" s="228" t="s">
        <v>242</v>
      </c>
      <c r="K1111" s="229"/>
      <c r="L1111" s="229"/>
      <c r="M1111" s="229"/>
      <c r="N1111" s="229"/>
      <c r="O1111" s="229"/>
      <c r="P1111" s="230"/>
      <c r="Q1111" s="231"/>
      <c r="R1111" s="224" t="s">
        <v>242</v>
      </c>
      <c r="S1111" s="232" t="str">
        <f t="shared" ca="1" si="90"/>
        <v/>
      </c>
      <c r="T1111" s="232" t="str">
        <f ca="1">IF(B1111="","",IF(ISERROR(MATCH($J1111,[2]SorP!$B$1:$B$6230,0)),"",INDIRECT("'SorP'!$A$"&amp;MATCH($J1111,[2]SorP!$B$1:$B$6230,0))))</f>
        <v/>
      </c>
      <c r="U1111" s="184"/>
      <c r="V1111" s="94" t="e">
        <f>IF(C1111="",NA(),MATCH($B1111&amp;$C1111,'[2]Smelter Look-up'!$J:$J,0))</f>
        <v>#N/A</v>
      </c>
      <c r="X1111" s="58">
        <f t="shared" si="91"/>
        <v>0</v>
      </c>
      <c r="AB1111" s="95" t="str">
        <f t="shared" si="92"/>
        <v/>
      </c>
    </row>
    <row r="1112" spans="1:28" s="58" customFormat="1" ht="20.25">
      <c r="A1112" s="232"/>
      <c r="B1112" s="224" t="s">
        <v>242</v>
      </c>
      <c r="C1112" s="225" t="s">
        <v>242</v>
      </c>
      <c r="D1112" s="226"/>
      <c r="E1112" s="224" t="s">
        <v>242</v>
      </c>
      <c r="F1112" s="224" t="s">
        <v>242</v>
      </c>
      <c r="G1112" s="224" t="s">
        <v>242</v>
      </c>
      <c r="H1112" s="227" t="s">
        <v>242</v>
      </c>
      <c r="I1112" s="228" t="s">
        <v>242</v>
      </c>
      <c r="J1112" s="228" t="s">
        <v>242</v>
      </c>
      <c r="K1112" s="229"/>
      <c r="L1112" s="229"/>
      <c r="M1112" s="229"/>
      <c r="N1112" s="229"/>
      <c r="O1112" s="229"/>
      <c r="P1112" s="230"/>
      <c r="Q1112" s="231"/>
      <c r="R1112" s="224" t="s">
        <v>242</v>
      </c>
      <c r="S1112" s="232" t="str">
        <f t="shared" ca="1" si="90"/>
        <v/>
      </c>
      <c r="T1112" s="232" t="str">
        <f ca="1">IF(B1112="","",IF(ISERROR(MATCH($J1112,[2]SorP!$B$1:$B$6230,0)),"",INDIRECT("'SorP'!$A$"&amp;MATCH($J1112,[2]SorP!$B$1:$B$6230,0))))</f>
        <v/>
      </c>
      <c r="U1112" s="184"/>
      <c r="V1112" s="94" t="e">
        <f>IF(C1112="",NA(),MATCH($B1112&amp;$C1112,'[2]Smelter Look-up'!$J:$J,0))</f>
        <v>#N/A</v>
      </c>
      <c r="X1112" s="58">
        <f t="shared" si="91"/>
        <v>0</v>
      </c>
      <c r="AB1112" s="95" t="str">
        <f t="shared" si="92"/>
        <v/>
      </c>
    </row>
    <row r="1113" spans="1:28" s="58" customFormat="1" ht="20.25">
      <c r="A1113" s="232"/>
      <c r="B1113" s="224" t="s">
        <v>242</v>
      </c>
      <c r="C1113" s="225" t="s">
        <v>242</v>
      </c>
      <c r="D1113" s="226"/>
      <c r="E1113" s="224" t="s">
        <v>242</v>
      </c>
      <c r="F1113" s="224" t="s">
        <v>242</v>
      </c>
      <c r="G1113" s="224" t="s">
        <v>242</v>
      </c>
      <c r="H1113" s="227" t="s">
        <v>242</v>
      </c>
      <c r="I1113" s="228" t="s">
        <v>242</v>
      </c>
      <c r="J1113" s="228" t="s">
        <v>242</v>
      </c>
      <c r="K1113" s="229"/>
      <c r="L1113" s="229"/>
      <c r="M1113" s="229"/>
      <c r="N1113" s="229"/>
      <c r="O1113" s="229"/>
      <c r="P1113" s="230"/>
      <c r="Q1113" s="231"/>
      <c r="R1113" s="224" t="s">
        <v>242</v>
      </c>
      <c r="S1113" s="232" t="str">
        <f t="shared" ca="1" si="90"/>
        <v/>
      </c>
      <c r="T1113" s="232" t="str">
        <f ca="1">IF(B1113="","",IF(ISERROR(MATCH($J1113,[2]SorP!$B$1:$B$6230,0)),"",INDIRECT("'SorP'!$A$"&amp;MATCH($J1113,[2]SorP!$B$1:$B$6230,0))))</f>
        <v/>
      </c>
      <c r="U1113" s="184"/>
      <c r="V1113" s="94" t="e">
        <f>IF(C1113="",NA(),MATCH($B1113&amp;$C1113,'[2]Smelter Look-up'!$J:$J,0))</f>
        <v>#N/A</v>
      </c>
      <c r="X1113" s="58">
        <f t="shared" si="91"/>
        <v>0</v>
      </c>
      <c r="AB1113" s="95" t="str">
        <f t="shared" si="92"/>
        <v/>
      </c>
    </row>
    <row r="1114" spans="1:28" s="58" customFormat="1" ht="20.25">
      <c r="A1114" s="232"/>
      <c r="B1114" s="224" t="s">
        <v>242</v>
      </c>
      <c r="C1114" s="225" t="s">
        <v>242</v>
      </c>
      <c r="D1114" s="226"/>
      <c r="E1114" s="224" t="s">
        <v>242</v>
      </c>
      <c r="F1114" s="224" t="s">
        <v>242</v>
      </c>
      <c r="G1114" s="224" t="s">
        <v>242</v>
      </c>
      <c r="H1114" s="227" t="s">
        <v>242</v>
      </c>
      <c r="I1114" s="228" t="s">
        <v>242</v>
      </c>
      <c r="J1114" s="228" t="s">
        <v>242</v>
      </c>
      <c r="K1114" s="229"/>
      <c r="L1114" s="229"/>
      <c r="M1114" s="229"/>
      <c r="N1114" s="229"/>
      <c r="O1114" s="229"/>
      <c r="P1114" s="230"/>
      <c r="Q1114" s="231"/>
      <c r="R1114" s="224" t="s">
        <v>242</v>
      </c>
      <c r="S1114" s="232" t="str">
        <f t="shared" ca="1" si="90"/>
        <v/>
      </c>
      <c r="T1114" s="232" t="str">
        <f ca="1">IF(B1114="","",IF(ISERROR(MATCH($J1114,[2]SorP!$B$1:$B$6230,0)),"",INDIRECT("'SorP'!$A$"&amp;MATCH($J1114,[2]SorP!$B$1:$B$6230,0))))</f>
        <v/>
      </c>
      <c r="U1114" s="184"/>
      <c r="V1114" s="94" t="e">
        <f>IF(C1114="",NA(),MATCH($B1114&amp;$C1114,'[2]Smelter Look-up'!$J:$J,0))</f>
        <v>#N/A</v>
      </c>
      <c r="X1114" s="58">
        <f t="shared" si="91"/>
        <v>0</v>
      </c>
      <c r="AB1114" s="95" t="str">
        <f t="shared" si="92"/>
        <v/>
      </c>
    </row>
    <row r="1115" spans="1:28" s="58" customFormat="1" ht="20.25">
      <c r="A1115" s="232"/>
      <c r="B1115" s="224" t="s">
        <v>242</v>
      </c>
      <c r="C1115" s="225" t="s">
        <v>242</v>
      </c>
      <c r="D1115" s="226"/>
      <c r="E1115" s="224" t="s">
        <v>242</v>
      </c>
      <c r="F1115" s="224" t="s">
        <v>242</v>
      </c>
      <c r="G1115" s="224" t="s">
        <v>242</v>
      </c>
      <c r="H1115" s="227" t="s">
        <v>242</v>
      </c>
      <c r="I1115" s="228" t="s">
        <v>242</v>
      </c>
      <c r="J1115" s="228" t="s">
        <v>242</v>
      </c>
      <c r="K1115" s="229"/>
      <c r="L1115" s="229"/>
      <c r="M1115" s="229"/>
      <c r="N1115" s="229"/>
      <c r="O1115" s="229"/>
      <c r="P1115" s="230"/>
      <c r="Q1115" s="231"/>
      <c r="R1115" s="224" t="s">
        <v>242</v>
      </c>
      <c r="S1115" s="232" t="str">
        <f t="shared" ca="1" si="90"/>
        <v/>
      </c>
      <c r="T1115" s="232" t="str">
        <f ca="1">IF(B1115="","",IF(ISERROR(MATCH($J1115,[2]SorP!$B$1:$B$6230,0)),"",INDIRECT("'SorP'!$A$"&amp;MATCH($J1115,[2]SorP!$B$1:$B$6230,0))))</f>
        <v/>
      </c>
      <c r="U1115" s="184"/>
      <c r="V1115" s="94" t="e">
        <f>IF(C1115="",NA(),MATCH($B1115&amp;$C1115,'[2]Smelter Look-up'!$J:$J,0))</f>
        <v>#N/A</v>
      </c>
      <c r="X1115" s="58">
        <f t="shared" si="91"/>
        <v>0</v>
      </c>
      <c r="AB1115" s="95" t="str">
        <f t="shared" si="92"/>
        <v/>
      </c>
    </row>
    <row r="1116" spans="1:28" s="58" customFormat="1" ht="20.25">
      <c r="A1116" s="232"/>
      <c r="B1116" s="224" t="s">
        <v>242</v>
      </c>
      <c r="C1116" s="225" t="s">
        <v>242</v>
      </c>
      <c r="D1116" s="226"/>
      <c r="E1116" s="224" t="s">
        <v>242</v>
      </c>
      <c r="F1116" s="224" t="s">
        <v>242</v>
      </c>
      <c r="G1116" s="224" t="s">
        <v>242</v>
      </c>
      <c r="H1116" s="227" t="s">
        <v>242</v>
      </c>
      <c r="I1116" s="228" t="s">
        <v>242</v>
      </c>
      <c r="J1116" s="228" t="s">
        <v>242</v>
      </c>
      <c r="K1116" s="229"/>
      <c r="L1116" s="229"/>
      <c r="M1116" s="229"/>
      <c r="N1116" s="229"/>
      <c r="O1116" s="229"/>
      <c r="P1116" s="230"/>
      <c r="Q1116" s="231"/>
      <c r="R1116" s="224" t="s">
        <v>242</v>
      </c>
      <c r="S1116" s="232" t="str">
        <f t="shared" ref="S1116:S1146" ca="1" si="93">IF(B1116="","",IF(ISERROR(MATCH($E1116,CL,0)),"Unknown",INDIRECT("'C'!$A$"&amp;MATCH($E1116,CL,0)+1)))</f>
        <v/>
      </c>
      <c r="T1116" s="232" t="str">
        <f ca="1">IF(B1116="","",IF(ISERROR(MATCH($J1116,[2]SorP!$B$1:$B$6230,0)),"",INDIRECT("'SorP'!$A$"&amp;MATCH($J1116,[2]SorP!$B$1:$B$6230,0))))</f>
        <v/>
      </c>
      <c r="U1116" s="184"/>
      <c r="V1116" s="94" t="e">
        <f>IF(C1116="",NA(),MATCH($B1116&amp;$C1116,'[2]Smelter Look-up'!$J:$J,0))</f>
        <v>#N/A</v>
      </c>
      <c r="X1116" s="58">
        <f t="shared" si="91"/>
        <v>0</v>
      </c>
      <c r="AB1116" s="95" t="str">
        <f t="shared" si="92"/>
        <v/>
      </c>
    </row>
    <row r="1117" spans="1:28" s="58" customFormat="1" ht="20.25">
      <c r="A1117" s="232"/>
      <c r="B1117" s="224" t="s">
        <v>242</v>
      </c>
      <c r="C1117" s="225" t="s">
        <v>242</v>
      </c>
      <c r="D1117" s="226"/>
      <c r="E1117" s="224" t="s">
        <v>242</v>
      </c>
      <c r="F1117" s="224" t="s">
        <v>242</v>
      </c>
      <c r="G1117" s="224" t="s">
        <v>242</v>
      </c>
      <c r="H1117" s="227" t="s">
        <v>242</v>
      </c>
      <c r="I1117" s="228" t="s">
        <v>242</v>
      </c>
      <c r="J1117" s="228" t="s">
        <v>242</v>
      </c>
      <c r="K1117" s="229"/>
      <c r="L1117" s="229"/>
      <c r="M1117" s="229"/>
      <c r="N1117" s="229"/>
      <c r="O1117" s="229"/>
      <c r="P1117" s="230"/>
      <c r="Q1117" s="231"/>
      <c r="R1117" s="224" t="s">
        <v>242</v>
      </c>
      <c r="S1117" s="232" t="str">
        <f t="shared" ca="1" si="93"/>
        <v/>
      </c>
      <c r="T1117" s="232" t="str">
        <f ca="1">IF(B1117="","",IF(ISERROR(MATCH($J1117,[2]SorP!$B$1:$B$6230,0)),"",INDIRECT("'SorP'!$A$"&amp;MATCH($J1117,[2]SorP!$B$1:$B$6230,0))))</f>
        <v/>
      </c>
      <c r="U1117" s="184"/>
      <c r="V1117" s="94" t="e">
        <f>IF(C1117="",NA(),MATCH($B1117&amp;$C1117,'[2]Smelter Look-up'!$J:$J,0))</f>
        <v>#N/A</v>
      </c>
      <c r="X1117" s="58">
        <f t="shared" si="91"/>
        <v>0</v>
      </c>
      <c r="AB1117" s="95" t="str">
        <f t="shared" si="92"/>
        <v/>
      </c>
    </row>
    <row r="1118" spans="1:28" s="58" customFormat="1" ht="20.25">
      <c r="A1118" s="232"/>
      <c r="B1118" s="224" t="s">
        <v>242</v>
      </c>
      <c r="C1118" s="225" t="s">
        <v>242</v>
      </c>
      <c r="D1118" s="226"/>
      <c r="E1118" s="224" t="s">
        <v>242</v>
      </c>
      <c r="F1118" s="224" t="s">
        <v>242</v>
      </c>
      <c r="G1118" s="224" t="s">
        <v>242</v>
      </c>
      <c r="H1118" s="227" t="s">
        <v>242</v>
      </c>
      <c r="I1118" s="228" t="s">
        <v>242</v>
      </c>
      <c r="J1118" s="228" t="s">
        <v>242</v>
      </c>
      <c r="K1118" s="229"/>
      <c r="L1118" s="229"/>
      <c r="M1118" s="229"/>
      <c r="N1118" s="229"/>
      <c r="O1118" s="229"/>
      <c r="P1118" s="230"/>
      <c r="Q1118" s="231"/>
      <c r="R1118" s="224" t="s">
        <v>242</v>
      </c>
      <c r="S1118" s="232" t="str">
        <f t="shared" ca="1" si="93"/>
        <v/>
      </c>
      <c r="T1118" s="232" t="str">
        <f ca="1">IF(B1118="","",IF(ISERROR(MATCH($J1118,[2]SorP!$B$1:$B$6230,0)),"",INDIRECT("'SorP'!$A$"&amp;MATCH($J1118,[2]SorP!$B$1:$B$6230,0))))</f>
        <v/>
      </c>
      <c r="U1118" s="184"/>
      <c r="V1118" s="94" t="e">
        <f>IF(C1118="",NA(),MATCH($B1118&amp;$C1118,'[2]Smelter Look-up'!$J:$J,0))</f>
        <v>#N/A</v>
      </c>
      <c r="X1118" s="58">
        <f t="shared" si="91"/>
        <v>0</v>
      </c>
      <c r="AB1118" s="95" t="str">
        <f t="shared" si="92"/>
        <v/>
      </c>
    </row>
    <row r="1119" spans="1:28" s="58" customFormat="1" ht="20.25">
      <c r="A1119" s="232"/>
      <c r="B1119" s="224" t="s">
        <v>242</v>
      </c>
      <c r="C1119" s="225" t="s">
        <v>242</v>
      </c>
      <c r="D1119" s="226"/>
      <c r="E1119" s="224" t="s">
        <v>242</v>
      </c>
      <c r="F1119" s="224" t="s">
        <v>242</v>
      </c>
      <c r="G1119" s="224" t="s">
        <v>242</v>
      </c>
      <c r="H1119" s="227" t="s">
        <v>242</v>
      </c>
      <c r="I1119" s="228" t="s">
        <v>242</v>
      </c>
      <c r="J1119" s="228" t="s">
        <v>242</v>
      </c>
      <c r="K1119" s="229"/>
      <c r="L1119" s="229"/>
      <c r="M1119" s="229"/>
      <c r="N1119" s="229"/>
      <c r="O1119" s="229"/>
      <c r="P1119" s="230"/>
      <c r="Q1119" s="231"/>
      <c r="R1119" s="224" t="s">
        <v>242</v>
      </c>
      <c r="S1119" s="232" t="str">
        <f t="shared" ca="1" si="93"/>
        <v/>
      </c>
      <c r="T1119" s="232" t="str">
        <f ca="1">IF(B1119="","",IF(ISERROR(MATCH($J1119,[2]SorP!$B$1:$B$6230,0)),"",INDIRECT("'SorP'!$A$"&amp;MATCH($J1119,[2]SorP!$B$1:$B$6230,0))))</f>
        <v/>
      </c>
      <c r="U1119" s="184"/>
      <c r="V1119" s="94" t="e">
        <f>IF(C1119="",NA(),MATCH($B1119&amp;$C1119,'[2]Smelter Look-up'!$J:$J,0))</f>
        <v>#N/A</v>
      </c>
      <c r="X1119" s="58">
        <f t="shared" si="91"/>
        <v>0</v>
      </c>
      <c r="AB1119" s="95" t="str">
        <f t="shared" si="92"/>
        <v/>
      </c>
    </row>
    <row r="1120" spans="1:28" s="58" customFormat="1" ht="20.25">
      <c r="A1120" s="232"/>
      <c r="B1120" s="224" t="s">
        <v>242</v>
      </c>
      <c r="C1120" s="225" t="s">
        <v>242</v>
      </c>
      <c r="D1120" s="226"/>
      <c r="E1120" s="224" t="s">
        <v>242</v>
      </c>
      <c r="F1120" s="224" t="s">
        <v>242</v>
      </c>
      <c r="G1120" s="224" t="s">
        <v>242</v>
      </c>
      <c r="H1120" s="227" t="s">
        <v>242</v>
      </c>
      <c r="I1120" s="228" t="s">
        <v>242</v>
      </c>
      <c r="J1120" s="228" t="s">
        <v>242</v>
      </c>
      <c r="K1120" s="229"/>
      <c r="L1120" s="229"/>
      <c r="M1120" s="229"/>
      <c r="N1120" s="229"/>
      <c r="O1120" s="229"/>
      <c r="P1120" s="230"/>
      <c r="Q1120" s="231"/>
      <c r="R1120" s="224" t="s">
        <v>242</v>
      </c>
      <c r="S1120" s="232" t="str">
        <f t="shared" ca="1" si="93"/>
        <v/>
      </c>
      <c r="T1120" s="232" t="str">
        <f ca="1">IF(B1120="","",IF(ISERROR(MATCH($J1120,[2]SorP!$B$1:$B$6230,0)),"",INDIRECT("'SorP'!$A$"&amp;MATCH($J1120,[2]SorP!$B$1:$B$6230,0))))</f>
        <v/>
      </c>
      <c r="U1120" s="184"/>
      <c r="V1120" s="94" t="e">
        <f>IF(C1120="",NA(),MATCH($B1120&amp;$C1120,'[2]Smelter Look-up'!$J:$J,0))</f>
        <v>#N/A</v>
      </c>
      <c r="X1120" s="58">
        <f t="shared" si="91"/>
        <v>0</v>
      </c>
      <c r="AB1120" s="95" t="str">
        <f t="shared" si="92"/>
        <v/>
      </c>
    </row>
    <row r="1121" spans="1:28" s="58" customFormat="1" ht="20.25">
      <c r="A1121" s="232"/>
      <c r="B1121" s="224" t="s">
        <v>242</v>
      </c>
      <c r="C1121" s="225" t="s">
        <v>242</v>
      </c>
      <c r="D1121" s="226"/>
      <c r="E1121" s="224" t="s">
        <v>242</v>
      </c>
      <c r="F1121" s="224" t="s">
        <v>242</v>
      </c>
      <c r="G1121" s="224" t="s">
        <v>242</v>
      </c>
      <c r="H1121" s="227" t="s">
        <v>242</v>
      </c>
      <c r="I1121" s="228" t="s">
        <v>242</v>
      </c>
      <c r="J1121" s="228" t="s">
        <v>242</v>
      </c>
      <c r="K1121" s="229"/>
      <c r="L1121" s="229"/>
      <c r="M1121" s="229"/>
      <c r="N1121" s="229"/>
      <c r="O1121" s="229"/>
      <c r="P1121" s="230"/>
      <c r="Q1121" s="231"/>
      <c r="R1121" s="224" t="s">
        <v>242</v>
      </c>
      <c r="S1121" s="232" t="str">
        <f t="shared" ca="1" si="93"/>
        <v/>
      </c>
      <c r="T1121" s="232" t="str">
        <f ca="1">IF(B1121="","",IF(ISERROR(MATCH($J1121,[2]SorP!$B$1:$B$6230,0)),"",INDIRECT("'SorP'!$A$"&amp;MATCH($J1121,[2]SorP!$B$1:$B$6230,0))))</f>
        <v/>
      </c>
      <c r="U1121" s="184"/>
      <c r="V1121" s="94" t="e">
        <f>IF(C1121="",NA(),MATCH($B1121&amp;$C1121,'[2]Smelter Look-up'!$J:$J,0))</f>
        <v>#N/A</v>
      </c>
      <c r="X1121" s="58">
        <f t="shared" si="91"/>
        <v>0</v>
      </c>
      <c r="AB1121" s="95" t="str">
        <f t="shared" si="92"/>
        <v/>
      </c>
    </row>
    <row r="1122" spans="1:28" s="58" customFormat="1" ht="20.25">
      <c r="A1122" s="232"/>
      <c r="B1122" s="224" t="s">
        <v>242</v>
      </c>
      <c r="C1122" s="225" t="s">
        <v>242</v>
      </c>
      <c r="D1122" s="226"/>
      <c r="E1122" s="224" t="s">
        <v>242</v>
      </c>
      <c r="F1122" s="224" t="s">
        <v>242</v>
      </c>
      <c r="G1122" s="224" t="s">
        <v>242</v>
      </c>
      <c r="H1122" s="227" t="s">
        <v>242</v>
      </c>
      <c r="I1122" s="228" t="s">
        <v>242</v>
      </c>
      <c r="J1122" s="228" t="s">
        <v>242</v>
      </c>
      <c r="K1122" s="229"/>
      <c r="L1122" s="229"/>
      <c r="M1122" s="229"/>
      <c r="N1122" s="229"/>
      <c r="O1122" s="229"/>
      <c r="P1122" s="230"/>
      <c r="Q1122" s="231"/>
      <c r="R1122" s="224" t="s">
        <v>242</v>
      </c>
      <c r="S1122" s="232" t="str">
        <f t="shared" ca="1" si="93"/>
        <v/>
      </c>
      <c r="T1122" s="232" t="str">
        <f ca="1">IF(B1122="","",IF(ISERROR(MATCH($J1122,[2]SorP!$B$1:$B$6230,0)),"",INDIRECT("'SorP'!$A$"&amp;MATCH($J1122,[2]SorP!$B$1:$B$6230,0))))</f>
        <v/>
      </c>
      <c r="U1122" s="184"/>
      <c r="V1122" s="94" t="e">
        <f>IF(C1122="",NA(),MATCH($B1122&amp;$C1122,'[2]Smelter Look-up'!$J:$J,0))</f>
        <v>#N/A</v>
      </c>
      <c r="X1122" s="58">
        <f t="shared" si="91"/>
        <v>0</v>
      </c>
      <c r="AB1122" s="95" t="str">
        <f t="shared" si="92"/>
        <v/>
      </c>
    </row>
    <row r="1123" spans="1:28" s="58" customFormat="1" ht="20.25">
      <c r="A1123" s="232"/>
      <c r="B1123" s="224" t="s">
        <v>242</v>
      </c>
      <c r="C1123" s="225" t="s">
        <v>242</v>
      </c>
      <c r="D1123" s="226"/>
      <c r="E1123" s="224" t="s">
        <v>242</v>
      </c>
      <c r="F1123" s="224" t="s">
        <v>242</v>
      </c>
      <c r="G1123" s="224" t="s">
        <v>242</v>
      </c>
      <c r="H1123" s="227" t="s">
        <v>242</v>
      </c>
      <c r="I1123" s="228" t="s">
        <v>242</v>
      </c>
      <c r="J1123" s="228" t="s">
        <v>242</v>
      </c>
      <c r="K1123" s="229"/>
      <c r="L1123" s="229"/>
      <c r="M1123" s="229"/>
      <c r="N1123" s="229"/>
      <c r="O1123" s="229"/>
      <c r="P1123" s="230"/>
      <c r="Q1123" s="231"/>
      <c r="R1123" s="224" t="s">
        <v>242</v>
      </c>
      <c r="S1123" s="232" t="str">
        <f t="shared" ca="1" si="93"/>
        <v/>
      </c>
      <c r="T1123" s="232" t="str">
        <f ca="1">IF(B1123="","",IF(ISERROR(MATCH($J1123,[2]SorP!$B$1:$B$6230,0)),"",INDIRECT("'SorP'!$A$"&amp;MATCH($J1123,[2]SorP!$B$1:$B$6230,0))))</f>
        <v/>
      </c>
      <c r="U1123" s="184"/>
      <c r="V1123" s="94" t="e">
        <f>IF(C1123="",NA(),MATCH($B1123&amp;$C1123,'[2]Smelter Look-up'!$J:$J,0))</f>
        <v>#N/A</v>
      </c>
      <c r="X1123" s="58">
        <f t="shared" si="91"/>
        <v>0</v>
      </c>
      <c r="AB1123" s="95" t="str">
        <f t="shared" si="92"/>
        <v/>
      </c>
    </row>
    <row r="1124" spans="1:28" s="58" customFormat="1" ht="20.25">
      <c r="A1124" s="232"/>
      <c r="B1124" s="224" t="s">
        <v>242</v>
      </c>
      <c r="C1124" s="225" t="s">
        <v>242</v>
      </c>
      <c r="D1124" s="226"/>
      <c r="E1124" s="224" t="s">
        <v>242</v>
      </c>
      <c r="F1124" s="224" t="s">
        <v>242</v>
      </c>
      <c r="G1124" s="224" t="s">
        <v>242</v>
      </c>
      <c r="H1124" s="227" t="s">
        <v>242</v>
      </c>
      <c r="I1124" s="228" t="s">
        <v>242</v>
      </c>
      <c r="J1124" s="228" t="s">
        <v>242</v>
      </c>
      <c r="K1124" s="229"/>
      <c r="L1124" s="229"/>
      <c r="M1124" s="229"/>
      <c r="N1124" s="229"/>
      <c r="O1124" s="229"/>
      <c r="P1124" s="230"/>
      <c r="Q1124" s="231"/>
      <c r="R1124" s="224" t="s">
        <v>242</v>
      </c>
      <c r="S1124" s="232" t="str">
        <f t="shared" ca="1" si="93"/>
        <v/>
      </c>
      <c r="T1124" s="232" t="str">
        <f ca="1">IF(B1124="","",IF(ISERROR(MATCH($J1124,[2]SorP!$B$1:$B$6230,0)),"",INDIRECT("'SorP'!$A$"&amp;MATCH($J1124,[2]SorP!$B$1:$B$6230,0))))</f>
        <v/>
      </c>
      <c r="U1124" s="184"/>
      <c r="V1124" s="94" t="e">
        <f>IF(C1124="",NA(),MATCH($B1124&amp;$C1124,'[2]Smelter Look-up'!$J:$J,0))</f>
        <v>#N/A</v>
      </c>
      <c r="X1124" s="58">
        <f t="shared" si="91"/>
        <v>0</v>
      </c>
      <c r="AB1124" s="95" t="str">
        <f t="shared" si="92"/>
        <v/>
      </c>
    </row>
    <row r="1125" spans="1:28" s="58" customFormat="1" ht="20.25">
      <c r="A1125" s="232"/>
      <c r="B1125" s="224" t="s">
        <v>242</v>
      </c>
      <c r="C1125" s="225" t="s">
        <v>242</v>
      </c>
      <c r="D1125" s="226"/>
      <c r="E1125" s="224" t="s">
        <v>242</v>
      </c>
      <c r="F1125" s="224" t="s">
        <v>242</v>
      </c>
      <c r="G1125" s="224" t="s">
        <v>242</v>
      </c>
      <c r="H1125" s="227" t="s">
        <v>242</v>
      </c>
      <c r="I1125" s="228" t="s">
        <v>242</v>
      </c>
      <c r="J1125" s="228" t="s">
        <v>242</v>
      </c>
      <c r="K1125" s="229"/>
      <c r="L1125" s="229"/>
      <c r="M1125" s="229"/>
      <c r="N1125" s="229"/>
      <c r="O1125" s="229"/>
      <c r="P1125" s="230"/>
      <c r="Q1125" s="231"/>
      <c r="R1125" s="224" t="s">
        <v>242</v>
      </c>
      <c r="S1125" s="232" t="str">
        <f t="shared" ca="1" si="93"/>
        <v/>
      </c>
      <c r="T1125" s="232" t="str">
        <f ca="1">IF(B1125="","",IF(ISERROR(MATCH($J1125,[2]SorP!$B$1:$B$6230,0)),"",INDIRECT("'SorP'!$A$"&amp;MATCH($J1125,[2]SorP!$B$1:$B$6230,0))))</f>
        <v/>
      </c>
      <c r="U1125" s="184"/>
      <c r="V1125" s="94" t="e">
        <f>IF(C1125="",NA(),MATCH($B1125&amp;$C1125,'[2]Smelter Look-up'!$J:$J,0))</f>
        <v>#N/A</v>
      </c>
      <c r="X1125" s="58">
        <f t="shared" si="91"/>
        <v>0</v>
      </c>
      <c r="AB1125" s="95" t="str">
        <f t="shared" si="92"/>
        <v/>
      </c>
    </row>
    <row r="1126" spans="1:28" s="58" customFormat="1" ht="20.25">
      <c r="A1126" s="232"/>
      <c r="B1126" s="224" t="s">
        <v>242</v>
      </c>
      <c r="C1126" s="225" t="s">
        <v>242</v>
      </c>
      <c r="D1126" s="226"/>
      <c r="E1126" s="224" t="s">
        <v>242</v>
      </c>
      <c r="F1126" s="224" t="s">
        <v>242</v>
      </c>
      <c r="G1126" s="224" t="s">
        <v>242</v>
      </c>
      <c r="H1126" s="227" t="s">
        <v>242</v>
      </c>
      <c r="I1126" s="228" t="s">
        <v>242</v>
      </c>
      <c r="J1126" s="228" t="s">
        <v>242</v>
      </c>
      <c r="K1126" s="229"/>
      <c r="L1126" s="229"/>
      <c r="M1126" s="229"/>
      <c r="N1126" s="229"/>
      <c r="O1126" s="229"/>
      <c r="P1126" s="230"/>
      <c r="Q1126" s="231"/>
      <c r="R1126" s="224" t="s">
        <v>242</v>
      </c>
      <c r="S1126" s="232" t="str">
        <f t="shared" ca="1" si="93"/>
        <v/>
      </c>
      <c r="T1126" s="232" t="str">
        <f ca="1">IF(B1126="","",IF(ISERROR(MATCH($J1126,[2]SorP!$B$1:$B$6230,0)),"",INDIRECT("'SorP'!$A$"&amp;MATCH($J1126,[2]SorP!$B$1:$B$6230,0))))</f>
        <v/>
      </c>
      <c r="U1126" s="184"/>
      <c r="V1126" s="94" t="e">
        <f>IF(C1126="",NA(),MATCH($B1126&amp;$C1126,'[2]Smelter Look-up'!$J:$J,0))</f>
        <v>#N/A</v>
      </c>
      <c r="X1126" s="58">
        <f t="shared" si="91"/>
        <v>0</v>
      </c>
      <c r="AB1126" s="95" t="str">
        <f t="shared" si="92"/>
        <v/>
      </c>
    </row>
    <row r="1127" spans="1:28" s="58" customFormat="1" ht="20.25">
      <c r="A1127" s="232"/>
      <c r="B1127" s="224" t="s">
        <v>242</v>
      </c>
      <c r="C1127" s="225" t="s">
        <v>242</v>
      </c>
      <c r="D1127" s="226"/>
      <c r="E1127" s="224" t="s">
        <v>242</v>
      </c>
      <c r="F1127" s="224" t="s">
        <v>242</v>
      </c>
      <c r="G1127" s="224" t="s">
        <v>242</v>
      </c>
      <c r="H1127" s="227" t="s">
        <v>242</v>
      </c>
      <c r="I1127" s="228" t="s">
        <v>242</v>
      </c>
      <c r="J1127" s="228" t="s">
        <v>242</v>
      </c>
      <c r="K1127" s="229"/>
      <c r="L1127" s="229"/>
      <c r="M1127" s="229"/>
      <c r="N1127" s="229"/>
      <c r="O1127" s="229"/>
      <c r="P1127" s="230"/>
      <c r="Q1127" s="231"/>
      <c r="R1127" s="224" t="s">
        <v>242</v>
      </c>
      <c r="S1127" s="232" t="str">
        <f t="shared" ca="1" si="93"/>
        <v/>
      </c>
      <c r="T1127" s="232" t="str">
        <f ca="1">IF(B1127="","",IF(ISERROR(MATCH($J1127,[2]SorP!$B$1:$B$6230,0)),"",INDIRECT("'SorP'!$A$"&amp;MATCH($J1127,[2]SorP!$B$1:$B$6230,0))))</f>
        <v/>
      </c>
      <c r="U1127" s="184"/>
      <c r="V1127" s="94" t="e">
        <f>IF(C1127="",NA(),MATCH($B1127&amp;$C1127,'[2]Smelter Look-up'!$J:$J,0))</f>
        <v>#N/A</v>
      </c>
      <c r="X1127" s="58">
        <f t="shared" si="91"/>
        <v>0</v>
      </c>
      <c r="AB1127" s="95" t="str">
        <f t="shared" si="92"/>
        <v/>
      </c>
    </row>
    <row r="1128" spans="1:28" s="58" customFormat="1" ht="20.25">
      <c r="A1128" s="232"/>
      <c r="B1128" s="224" t="s">
        <v>242</v>
      </c>
      <c r="C1128" s="225" t="s">
        <v>242</v>
      </c>
      <c r="D1128" s="226"/>
      <c r="E1128" s="224" t="s">
        <v>242</v>
      </c>
      <c r="F1128" s="224" t="s">
        <v>242</v>
      </c>
      <c r="G1128" s="224" t="s">
        <v>242</v>
      </c>
      <c r="H1128" s="227" t="s">
        <v>242</v>
      </c>
      <c r="I1128" s="228" t="s">
        <v>242</v>
      </c>
      <c r="J1128" s="228" t="s">
        <v>242</v>
      </c>
      <c r="K1128" s="229"/>
      <c r="L1128" s="229"/>
      <c r="M1128" s="229"/>
      <c r="N1128" s="229"/>
      <c r="O1128" s="229"/>
      <c r="P1128" s="230"/>
      <c r="Q1128" s="231"/>
      <c r="R1128" s="224" t="s">
        <v>242</v>
      </c>
      <c r="S1128" s="232" t="str">
        <f t="shared" ca="1" si="93"/>
        <v/>
      </c>
      <c r="T1128" s="232" t="str">
        <f ca="1">IF(B1128="","",IF(ISERROR(MATCH($J1128,[2]SorP!$B$1:$B$6230,0)),"",INDIRECT("'SorP'!$A$"&amp;MATCH($J1128,[2]SorP!$B$1:$B$6230,0))))</f>
        <v/>
      </c>
      <c r="U1128" s="184"/>
      <c r="V1128" s="94" t="e">
        <f>IF(C1128="",NA(),MATCH($B1128&amp;$C1128,'[2]Smelter Look-up'!$J:$J,0))</f>
        <v>#N/A</v>
      </c>
      <c r="X1128" s="58">
        <f t="shared" si="91"/>
        <v>0</v>
      </c>
      <c r="AB1128" s="95" t="str">
        <f t="shared" si="92"/>
        <v/>
      </c>
    </row>
    <row r="1129" spans="1:28" s="58" customFormat="1" ht="20.25">
      <c r="A1129" s="232"/>
      <c r="B1129" s="224" t="s">
        <v>242</v>
      </c>
      <c r="C1129" s="225" t="s">
        <v>242</v>
      </c>
      <c r="D1129" s="226"/>
      <c r="E1129" s="224" t="s">
        <v>242</v>
      </c>
      <c r="F1129" s="224" t="s">
        <v>242</v>
      </c>
      <c r="G1129" s="224" t="s">
        <v>242</v>
      </c>
      <c r="H1129" s="227" t="s">
        <v>242</v>
      </c>
      <c r="I1129" s="228" t="s">
        <v>242</v>
      </c>
      <c r="J1129" s="228" t="s">
        <v>242</v>
      </c>
      <c r="K1129" s="229"/>
      <c r="L1129" s="229"/>
      <c r="M1129" s="229"/>
      <c r="N1129" s="229"/>
      <c r="O1129" s="229"/>
      <c r="P1129" s="230"/>
      <c r="Q1129" s="231"/>
      <c r="R1129" s="224" t="s">
        <v>242</v>
      </c>
      <c r="S1129" s="232" t="str">
        <f t="shared" ca="1" si="93"/>
        <v/>
      </c>
      <c r="T1129" s="232" t="str">
        <f ca="1">IF(B1129="","",IF(ISERROR(MATCH($J1129,[2]SorP!$B$1:$B$6230,0)),"",INDIRECT("'SorP'!$A$"&amp;MATCH($J1129,[2]SorP!$B$1:$B$6230,0))))</f>
        <v/>
      </c>
      <c r="U1129" s="184"/>
      <c r="V1129" s="94" t="e">
        <f>IF(C1129="",NA(),MATCH($B1129&amp;$C1129,'[2]Smelter Look-up'!$J:$J,0))</f>
        <v>#N/A</v>
      </c>
      <c r="X1129" s="58">
        <f t="shared" si="91"/>
        <v>0</v>
      </c>
      <c r="AB1129" s="95" t="str">
        <f t="shared" si="92"/>
        <v/>
      </c>
    </row>
    <row r="1130" spans="1:28" s="58" customFormat="1" ht="20.25">
      <c r="A1130" s="232"/>
      <c r="B1130" s="224" t="s">
        <v>242</v>
      </c>
      <c r="C1130" s="225" t="s">
        <v>242</v>
      </c>
      <c r="D1130" s="226"/>
      <c r="E1130" s="224" t="s">
        <v>242</v>
      </c>
      <c r="F1130" s="224" t="s">
        <v>242</v>
      </c>
      <c r="G1130" s="224" t="s">
        <v>242</v>
      </c>
      <c r="H1130" s="227" t="s">
        <v>242</v>
      </c>
      <c r="I1130" s="228" t="s">
        <v>242</v>
      </c>
      <c r="J1130" s="228" t="s">
        <v>242</v>
      </c>
      <c r="K1130" s="229"/>
      <c r="L1130" s="229"/>
      <c r="M1130" s="229"/>
      <c r="N1130" s="229"/>
      <c r="O1130" s="229"/>
      <c r="P1130" s="230"/>
      <c r="Q1130" s="231"/>
      <c r="R1130" s="224" t="s">
        <v>242</v>
      </c>
      <c r="S1130" s="232" t="str">
        <f t="shared" ca="1" si="93"/>
        <v/>
      </c>
      <c r="T1130" s="232" t="str">
        <f ca="1">IF(B1130="","",IF(ISERROR(MATCH($J1130,[2]SorP!$B$1:$B$6230,0)),"",INDIRECT("'SorP'!$A$"&amp;MATCH($J1130,[2]SorP!$B$1:$B$6230,0))))</f>
        <v/>
      </c>
      <c r="U1130" s="184"/>
      <c r="V1130" s="94" t="e">
        <f>IF(C1130="",NA(),MATCH($B1130&amp;$C1130,'[2]Smelter Look-up'!$J:$J,0))</f>
        <v>#N/A</v>
      </c>
      <c r="X1130" s="58">
        <f t="shared" si="91"/>
        <v>0</v>
      </c>
      <c r="AB1130" s="95" t="str">
        <f t="shared" si="92"/>
        <v/>
      </c>
    </row>
    <row r="1131" spans="1:28" s="58" customFormat="1" ht="20.25">
      <c r="A1131" s="232"/>
      <c r="B1131" s="224" t="s">
        <v>242</v>
      </c>
      <c r="C1131" s="225" t="s">
        <v>242</v>
      </c>
      <c r="D1131" s="226"/>
      <c r="E1131" s="224" t="s">
        <v>242</v>
      </c>
      <c r="F1131" s="224" t="s">
        <v>242</v>
      </c>
      <c r="G1131" s="224" t="s">
        <v>242</v>
      </c>
      <c r="H1131" s="227" t="s">
        <v>242</v>
      </c>
      <c r="I1131" s="228" t="s">
        <v>242</v>
      </c>
      <c r="J1131" s="228" t="s">
        <v>242</v>
      </c>
      <c r="K1131" s="229"/>
      <c r="L1131" s="229"/>
      <c r="M1131" s="229"/>
      <c r="N1131" s="229"/>
      <c r="O1131" s="229"/>
      <c r="P1131" s="230"/>
      <c r="Q1131" s="231"/>
      <c r="R1131" s="224" t="s">
        <v>242</v>
      </c>
      <c r="S1131" s="232" t="str">
        <f t="shared" ca="1" si="93"/>
        <v/>
      </c>
      <c r="T1131" s="232" t="str">
        <f ca="1">IF(B1131="","",IF(ISERROR(MATCH($J1131,[2]SorP!$B$1:$B$6230,0)),"",INDIRECT("'SorP'!$A$"&amp;MATCH($J1131,[2]SorP!$B$1:$B$6230,0))))</f>
        <v/>
      </c>
      <c r="U1131" s="184"/>
      <c r="V1131" s="94" t="e">
        <f>IF(C1131="",NA(),MATCH($B1131&amp;$C1131,'[2]Smelter Look-up'!$J:$J,0))</f>
        <v>#N/A</v>
      </c>
      <c r="X1131" s="58">
        <f t="shared" si="91"/>
        <v>0</v>
      </c>
      <c r="AB1131" s="95" t="str">
        <f t="shared" si="92"/>
        <v/>
      </c>
    </row>
    <row r="1132" spans="1:28" s="58" customFormat="1" ht="20.25">
      <c r="A1132" s="232"/>
      <c r="B1132" s="224" t="s">
        <v>242</v>
      </c>
      <c r="C1132" s="225" t="s">
        <v>242</v>
      </c>
      <c r="D1132" s="226"/>
      <c r="E1132" s="224" t="s">
        <v>242</v>
      </c>
      <c r="F1132" s="224" t="s">
        <v>242</v>
      </c>
      <c r="G1132" s="224" t="s">
        <v>242</v>
      </c>
      <c r="H1132" s="227" t="s">
        <v>242</v>
      </c>
      <c r="I1132" s="228" t="s">
        <v>242</v>
      </c>
      <c r="J1132" s="228" t="s">
        <v>242</v>
      </c>
      <c r="K1132" s="229"/>
      <c r="L1132" s="229"/>
      <c r="M1132" s="229"/>
      <c r="N1132" s="229"/>
      <c r="O1132" s="229"/>
      <c r="P1132" s="230"/>
      <c r="Q1132" s="231"/>
      <c r="R1132" s="224" t="s">
        <v>242</v>
      </c>
      <c r="S1132" s="232" t="str">
        <f t="shared" ca="1" si="93"/>
        <v/>
      </c>
      <c r="T1132" s="232" t="str">
        <f ca="1">IF(B1132="","",IF(ISERROR(MATCH($J1132,[2]SorP!$B$1:$B$6230,0)),"",INDIRECT("'SorP'!$A$"&amp;MATCH($J1132,[2]SorP!$B$1:$B$6230,0))))</f>
        <v/>
      </c>
      <c r="U1132" s="184"/>
      <c r="V1132" s="94" t="e">
        <f>IF(C1132="",NA(),MATCH($B1132&amp;$C1132,'[2]Smelter Look-up'!$J:$J,0))</f>
        <v>#N/A</v>
      </c>
      <c r="X1132" s="58">
        <f t="shared" si="91"/>
        <v>0</v>
      </c>
      <c r="AB1132" s="95" t="str">
        <f t="shared" si="92"/>
        <v/>
      </c>
    </row>
    <row r="1133" spans="1:28" s="58" customFormat="1" ht="20.25">
      <c r="A1133" s="232"/>
      <c r="B1133" s="224" t="s">
        <v>242</v>
      </c>
      <c r="C1133" s="225" t="s">
        <v>242</v>
      </c>
      <c r="D1133" s="226"/>
      <c r="E1133" s="224" t="s">
        <v>242</v>
      </c>
      <c r="F1133" s="224" t="s">
        <v>242</v>
      </c>
      <c r="G1133" s="224" t="s">
        <v>242</v>
      </c>
      <c r="H1133" s="227" t="s">
        <v>242</v>
      </c>
      <c r="I1133" s="228" t="s">
        <v>242</v>
      </c>
      <c r="J1133" s="228" t="s">
        <v>242</v>
      </c>
      <c r="K1133" s="229"/>
      <c r="L1133" s="229"/>
      <c r="M1133" s="229"/>
      <c r="N1133" s="229"/>
      <c r="O1133" s="229"/>
      <c r="P1133" s="230"/>
      <c r="Q1133" s="231"/>
      <c r="R1133" s="224" t="s">
        <v>242</v>
      </c>
      <c r="S1133" s="232" t="str">
        <f t="shared" ca="1" si="93"/>
        <v/>
      </c>
      <c r="T1133" s="232" t="str">
        <f ca="1">IF(B1133="","",IF(ISERROR(MATCH($J1133,[2]SorP!$B$1:$B$6230,0)),"",INDIRECT("'SorP'!$A$"&amp;MATCH($J1133,[2]SorP!$B$1:$B$6230,0))))</f>
        <v/>
      </c>
      <c r="U1133" s="184"/>
      <c r="V1133" s="94" t="e">
        <f>IF(C1133="",NA(),MATCH($B1133&amp;$C1133,'[2]Smelter Look-up'!$J:$J,0))</f>
        <v>#N/A</v>
      </c>
      <c r="X1133" s="58">
        <f t="shared" si="91"/>
        <v>0</v>
      </c>
      <c r="AB1133" s="95" t="str">
        <f t="shared" si="92"/>
        <v/>
      </c>
    </row>
    <row r="1134" spans="1:28" s="58" customFormat="1" ht="20.25">
      <c r="A1134" s="232"/>
      <c r="B1134" s="224" t="s">
        <v>242</v>
      </c>
      <c r="C1134" s="225" t="s">
        <v>242</v>
      </c>
      <c r="D1134" s="226"/>
      <c r="E1134" s="224" t="s">
        <v>242</v>
      </c>
      <c r="F1134" s="224" t="s">
        <v>242</v>
      </c>
      <c r="G1134" s="224" t="s">
        <v>242</v>
      </c>
      <c r="H1134" s="227" t="s">
        <v>242</v>
      </c>
      <c r="I1134" s="228" t="s">
        <v>242</v>
      </c>
      <c r="J1134" s="228" t="s">
        <v>242</v>
      </c>
      <c r="K1134" s="229"/>
      <c r="L1134" s="229"/>
      <c r="M1134" s="229"/>
      <c r="N1134" s="229"/>
      <c r="O1134" s="229"/>
      <c r="P1134" s="230"/>
      <c r="Q1134" s="231"/>
      <c r="R1134" s="224" t="s">
        <v>242</v>
      </c>
      <c r="S1134" s="232" t="str">
        <f t="shared" ca="1" si="93"/>
        <v/>
      </c>
      <c r="T1134" s="232" t="str">
        <f ca="1">IF(B1134="","",IF(ISERROR(MATCH($J1134,[2]SorP!$B$1:$B$6230,0)),"",INDIRECT("'SorP'!$A$"&amp;MATCH($J1134,[2]SorP!$B$1:$B$6230,0))))</f>
        <v/>
      </c>
      <c r="U1134" s="184"/>
      <c r="V1134" s="94" t="e">
        <f>IF(C1134="",NA(),MATCH($B1134&amp;$C1134,'[2]Smelter Look-up'!$J:$J,0))</f>
        <v>#N/A</v>
      </c>
      <c r="X1134" s="58">
        <f t="shared" si="91"/>
        <v>0</v>
      </c>
      <c r="AB1134" s="95" t="str">
        <f t="shared" si="92"/>
        <v/>
      </c>
    </row>
    <row r="1135" spans="1:28" s="58" customFormat="1" ht="20.25">
      <c r="A1135" s="232"/>
      <c r="B1135" s="224" t="s">
        <v>242</v>
      </c>
      <c r="C1135" s="225" t="s">
        <v>242</v>
      </c>
      <c r="D1135" s="226"/>
      <c r="E1135" s="224" t="s">
        <v>242</v>
      </c>
      <c r="F1135" s="224" t="s">
        <v>242</v>
      </c>
      <c r="G1135" s="224" t="s">
        <v>242</v>
      </c>
      <c r="H1135" s="227" t="s">
        <v>242</v>
      </c>
      <c r="I1135" s="228" t="s">
        <v>242</v>
      </c>
      <c r="J1135" s="228" t="s">
        <v>242</v>
      </c>
      <c r="K1135" s="229"/>
      <c r="L1135" s="229"/>
      <c r="M1135" s="229"/>
      <c r="N1135" s="229"/>
      <c r="O1135" s="229"/>
      <c r="P1135" s="230"/>
      <c r="Q1135" s="231"/>
      <c r="R1135" s="224" t="s">
        <v>242</v>
      </c>
      <c r="S1135" s="232" t="str">
        <f t="shared" ca="1" si="93"/>
        <v/>
      </c>
      <c r="T1135" s="232" t="str">
        <f ca="1">IF(B1135="","",IF(ISERROR(MATCH($J1135,[2]SorP!$B$1:$B$6230,0)),"",INDIRECT("'SorP'!$A$"&amp;MATCH($J1135,[2]SorP!$B$1:$B$6230,0))))</f>
        <v/>
      </c>
      <c r="U1135" s="184"/>
      <c r="V1135" s="94" t="e">
        <f>IF(C1135="",NA(),MATCH($B1135&amp;$C1135,'[2]Smelter Look-up'!$J:$J,0))</f>
        <v>#N/A</v>
      </c>
      <c r="X1135" s="58">
        <f t="shared" si="91"/>
        <v>0</v>
      </c>
      <c r="AB1135" s="95" t="str">
        <f t="shared" si="92"/>
        <v/>
      </c>
    </row>
    <row r="1136" spans="1:28" s="58" customFormat="1" ht="20.25">
      <c r="A1136" s="232"/>
      <c r="B1136" s="224" t="s">
        <v>242</v>
      </c>
      <c r="C1136" s="225" t="s">
        <v>242</v>
      </c>
      <c r="D1136" s="226"/>
      <c r="E1136" s="224" t="s">
        <v>242</v>
      </c>
      <c r="F1136" s="224" t="s">
        <v>242</v>
      </c>
      <c r="G1136" s="224" t="s">
        <v>242</v>
      </c>
      <c r="H1136" s="227" t="s">
        <v>242</v>
      </c>
      <c r="I1136" s="228" t="s">
        <v>242</v>
      </c>
      <c r="J1136" s="228" t="s">
        <v>242</v>
      </c>
      <c r="K1136" s="229"/>
      <c r="L1136" s="229"/>
      <c r="M1136" s="229"/>
      <c r="N1136" s="229"/>
      <c r="O1136" s="229"/>
      <c r="P1136" s="230"/>
      <c r="Q1136" s="231"/>
      <c r="R1136" s="224" t="s">
        <v>242</v>
      </c>
      <c r="S1136" s="232" t="str">
        <f t="shared" ca="1" si="93"/>
        <v/>
      </c>
      <c r="T1136" s="232" t="str">
        <f ca="1">IF(B1136="","",IF(ISERROR(MATCH($J1136,[2]SorP!$B$1:$B$6230,0)),"",INDIRECT("'SorP'!$A$"&amp;MATCH($J1136,[2]SorP!$B$1:$B$6230,0))))</f>
        <v/>
      </c>
      <c r="U1136" s="184"/>
      <c r="V1136" s="94" t="e">
        <f>IF(C1136="",NA(),MATCH($B1136&amp;$C1136,'[2]Smelter Look-up'!$J:$J,0))</f>
        <v>#N/A</v>
      </c>
      <c r="X1136" s="58">
        <f t="shared" si="91"/>
        <v>0</v>
      </c>
      <c r="AB1136" s="95" t="str">
        <f t="shared" si="92"/>
        <v/>
      </c>
    </row>
    <row r="1137" spans="1:28" s="58" customFormat="1" ht="20.25">
      <c r="A1137" s="232"/>
      <c r="B1137" s="224" t="s">
        <v>242</v>
      </c>
      <c r="C1137" s="225" t="s">
        <v>242</v>
      </c>
      <c r="D1137" s="226"/>
      <c r="E1137" s="224" t="s">
        <v>242</v>
      </c>
      <c r="F1137" s="224" t="s">
        <v>242</v>
      </c>
      <c r="G1137" s="224" t="s">
        <v>242</v>
      </c>
      <c r="H1137" s="227" t="s">
        <v>242</v>
      </c>
      <c r="I1137" s="228" t="s">
        <v>242</v>
      </c>
      <c r="J1137" s="228" t="s">
        <v>242</v>
      </c>
      <c r="K1137" s="229"/>
      <c r="L1137" s="229"/>
      <c r="M1137" s="229"/>
      <c r="N1137" s="229"/>
      <c r="O1137" s="229"/>
      <c r="P1137" s="230"/>
      <c r="Q1137" s="231"/>
      <c r="R1137" s="224" t="s">
        <v>242</v>
      </c>
      <c r="S1137" s="232" t="str">
        <f t="shared" ca="1" si="93"/>
        <v/>
      </c>
      <c r="T1137" s="232" t="str">
        <f ca="1">IF(B1137="","",IF(ISERROR(MATCH($J1137,[2]SorP!$B$1:$B$6230,0)),"",INDIRECT("'SorP'!$A$"&amp;MATCH($J1137,[2]SorP!$B$1:$B$6230,0))))</f>
        <v/>
      </c>
      <c r="U1137" s="184"/>
      <c r="V1137" s="94" t="e">
        <f>IF(C1137="",NA(),MATCH($B1137&amp;$C1137,'[2]Smelter Look-up'!$J:$J,0))</f>
        <v>#N/A</v>
      </c>
      <c r="X1137" s="58">
        <f t="shared" si="91"/>
        <v>0</v>
      </c>
      <c r="AB1137" s="95" t="str">
        <f t="shared" si="92"/>
        <v/>
      </c>
    </row>
    <row r="1138" spans="1:28" s="58" customFormat="1" ht="20.25">
      <c r="A1138" s="232"/>
      <c r="B1138" s="224" t="s">
        <v>242</v>
      </c>
      <c r="C1138" s="225" t="s">
        <v>242</v>
      </c>
      <c r="D1138" s="226"/>
      <c r="E1138" s="224" t="s">
        <v>242</v>
      </c>
      <c r="F1138" s="224" t="s">
        <v>242</v>
      </c>
      <c r="G1138" s="224" t="s">
        <v>242</v>
      </c>
      <c r="H1138" s="227" t="s">
        <v>242</v>
      </c>
      <c r="I1138" s="228" t="s">
        <v>242</v>
      </c>
      <c r="J1138" s="228" t="s">
        <v>242</v>
      </c>
      <c r="K1138" s="229"/>
      <c r="L1138" s="229"/>
      <c r="M1138" s="229"/>
      <c r="N1138" s="229"/>
      <c r="O1138" s="229"/>
      <c r="P1138" s="230"/>
      <c r="Q1138" s="231"/>
      <c r="R1138" s="224" t="s">
        <v>242</v>
      </c>
      <c r="S1138" s="232" t="str">
        <f t="shared" ca="1" si="93"/>
        <v/>
      </c>
      <c r="T1138" s="232" t="str">
        <f ca="1">IF(B1138="","",IF(ISERROR(MATCH($J1138,[2]SorP!$B$1:$B$6230,0)),"",INDIRECT("'SorP'!$A$"&amp;MATCH($J1138,[2]SorP!$B$1:$B$6230,0))))</f>
        <v/>
      </c>
      <c r="U1138" s="184"/>
      <c r="V1138" s="94" t="e">
        <f>IF(C1138="",NA(),MATCH($B1138&amp;$C1138,'[2]Smelter Look-up'!$J:$J,0))</f>
        <v>#N/A</v>
      </c>
      <c r="X1138" s="58">
        <f t="shared" si="91"/>
        <v>0</v>
      </c>
      <c r="AB1138" s="95" t="str">
        <f t="shared" si="92"/>
        <v/>
      </c>
    </row>
    <row r="1139" spans="1:28" s="58" customFormat="1" ht="20.25">
      <c r="A1139" s="232"/>
      <c r="B1139" s="224" t="s">
        <v>242</v>
      </c>
      <c r="C1139" s="225" t="s">
        <v>242</v>
      </c>
      <c r="D1139" s="226"/>
      <c r="E1139" s="224" t="s">
        <v>242</v>
      </c>
      <c r="F1139" s="224" t="s">
        <v>242</v>
      </c>
      <c r="G1139" s="224" t="s">
        <v>242</v>
      </c>
      <c r="H1139" s="227" t="s">
        <v>242</v>
      </c>
      <c r="I1139" s="228" t="s">
        <v>242</v>
      </c>
      <c r="J1139" s="228" t="s">
        <v>242</v>
      </c>
      <c r="K1139" s="229"/>
      <c r="L1139" s="229"/>
      <c r="M1139" s="229"/>
      <c r="N1139" s="229"/>
      <c r="O1139" s="229"/>
      <c r="P1139" s="230"/>
      <c r="Q1139" s="231"/>
      <c r="R1139" s="224" t="s">
        <v>242</v>
      </c>
      <c r="S1139" s="232" t="str">
        <f t="shared" ca="1" si="93"/>
        <v/>
      </c>
      <c r="T1139" s="232" t="str">
        <f ca="1">IF(B1139="","",IF(ISERROR(MATCH($J1139,[2]SorP!$B$1:$B$6230,0)),"",INDIRECT("'SorP'!$A$"&amp;MATCH($J1139,[2]SorP!$B$1:$B$6230,0))))</f>
        <v/>
      </c>
      <c r="U1139" s="184"/>
      <c r="V1139" s="94" t="e">
        <f>IF(C1139="",NA(),MATCH($B1139&amp;$C1139,'[2]Smelter Look-up'!$J:$J,0))</f>
        <v>#N/A</v>
      </c>
      <c r="X1139" s="58">
        <f t="shared" si="91"/>
        <v>0</v>
      </c>
      <c r="AB1139" s="95" t="str">
        <f t="shared" si="92"/>
        <v/>
      </c>
    </row>
    <row r="1140" spans="1:28" s="58" customFormat="1" ht="20.25">
      <c r="A1140" s="232"/>
      <c r="B1140" s="224" t="s">
        <v>242</v>
      </c>
      <c r="C1140" s="225" t="s">
        <v>242</v>
      </c>
      <c r="D1140" s="226"/>
      <c r="E1140" s="224" t="s">
        <v>242</v>
      </c>
      <c r="F1140" s="224" t="s">
        <v>242</v>
      </c>
      <c r="G1140" s="224" t="s">
        <v>242</v>
      </c>
      <c r="H1140" s="227" t="s">
        <v>242</v>
      </c>
      <c r="I1140" s="228" t="s">
        <v>242</v>
      </c>
      <c r="J1140" s="228" t="s">
        <v>242</v>
      </c>
      <c r="K1140" s="229"/>
      <c r="L1140" s="229"/>
      <c r="M1140" s="229"/>
      <c r="N1140" s="229"/>
      <c r="O1140" s="229"/>
      <c r="P1140" s="230"/>
      <c r="Q1140" s="231"/>
      <c r="R1140" s="224" t="s">
        <v>242</v>
      </c>
      <c r="S1140" s="232" t="str">
        <f t="shared" ca="1" si="93"/>
        <v/>
      </c>
      <c r="T1140" s="232" t="str">
        <f ca="1">IF(B1140="","",IF(ISERROR(MATCH($J1140,[2]SorP!$B$1:$B$6230,0)),"",INDIRECT("'SorP'!$A$"&amp;MATCH($J1140,[2]SorP!$B$1:$B$6230,0))))</f>
        <v/>
      </c>
      <c r="U1140" s="184"/>
      <c r="V1140" s="94" t="e">
        <f>IF(C1140="",NA(),MATCH($B1140&amp;$C1140,'[2]Smelter Look-up'!$J:$J,0))</f>
        <v>#N/A</v>
      </c>
      <c r="X1140" s="58">
        <f t="shared" si="91"/>
        <v>0</v>
      </c>
      <c r="AB1140" s="95" t="str">
        <f t="shared" si="92"/>
        <v/>
      </c>
    </row>
    <row r="1141" spans="1:28" s="58" customFormat="1" ht="20.25">
      <c r="A1141" s="232"/>
      <c r="B1141" s="224" t="s">
        <v>242</v>
      </c>
      <c r="C1141" s="225" t="s">
        <v>242</v>
      </c>
      <c r="D1141" s="226"/>
      <c r="E1141" s="224" t="s">
        <v>242</v>
      </c>
      <c r="F1141" s="224" t="s">
        <v>242</v>
      </c>
      <c r="G1141" s="224" t="s">
        <v>242</v>
      </c>
      <c r="H1141" s="227" t="s">
        <v>242</v>
      </c>
      <c r="I1141" s="228" t="s">
        <v>242</v>
      </c>
      <c r="J1141" s="228" t="s">
        <v>242</v>
      </c>
      <c r="K1141" s="229"/>
      <c r="L1141" s="229"/>
      <c r="M1141" s="229"/>
      <c r="N1141" s="229"/>
      <c r="O1141" s="229"/>
      <c r="P1141" s="230"/>
      <c r="Q1141" s="231"/>
      <c r="R1141" s="224" t="s">
        <v>242</v>
      </c>
      <c r="S1141" s="232" t="str">
        <f t="shared" ca="1" si="93"/>
        <v/>
      </c>
      <c r="T1141" s="232" t="str">
        <f ca="1">IF(B1141="","",IF(ISERROR(MATCH($J1141,[2]SorP!$B$1:$B$6230,0)),"",INDIRECT("'SorP'!$A$"&amp;MATCH($J1141,[2]SorP!$B$1:$B$6230,0))))</f>
        <v/>
      </c>
      <c r="U1141" s="184"/>
      <c r="V1141" s="94" t="e">
        <f>IF(C1141="",NA(),MATCH($B1141&amp;$C1141,'[2]Smelter Look-up'!$J:$J,0))</f>
        <v>#N/A</v>
      </c>
      <c r="X1141" s="58">
        <f t="shared" si="91"/>
        <v>0</v>
      </c>
      <c r="AB1141" s="95" t="str">
        <f t="shared" si="92"/>
        <v/>
      </c>
    </row>
    <row r="1142" spans="1:28" s="58" customFormat="1" ht="20.25">
      <c r="A1142" s="232"/>
      <c r="B1142" s="224" t="s">
        <v>242</v>
      </c>
      <c r="C1142" s="225" t="s">
        <v>242</v>
      </c>
      <c r="D1142" s="226"/>
      <c r="E1142" s="224" t="s">
        <v>242</v>
      </c>
      <c r="F1142" s="224" t="s">
        <v>242</v>
      </c>
      <c r="G1142" s="224" t="s">
        <v>242</v>
      </c>
      <c r="H1142" s="227" t="s">
        <v>242</v>
      </c>
      <c r="I1142" s="228" t="s">
        <v>242</v>
      </c>
      <c r="J1142" s="228" t="s">
        <v>242</v>
      </c>
      <c r="K1142" s="229"/>
      <c r="L1142" s="229"/>
      <c r="M1142" s="229"/>
      <c r="N1142" s="229"/>
      <c r="O1142" s="229"/>
      <c r="P1142" s="230"/>
      <c r="Q1142" s="231"/>
      <c r="R1142" s="224" t="s">
        <v>242</v>
      </c>
      <c r="S1142" s="232" t="str">
        <f t="shared" ca="1" si="93"/>
        <v/>
      </c>
      <c r="T1142" s="232" t="str">
        <f ca="1">IF(B1142="","",IF(ISERROR(MATCH($J1142,[2]SorP!$B$1:$B$6230,0)),"",INDIRECT("'SorP'!$A$"&amp;MATCH($J1142,[2]SorP!$B$1:$B$6230,0))))</f>
        <v/>
      </c>
      <c r="U1142" s="184"/>
      <c r="V1142" s="94" t="e">
        <f>IF(C1142="",NA(),MATCH($B1142&amp;$C1142,'[2]Smelter Look-up'!$J:$J,0))</f>
        <v>#N/A</v>
      </c>
      <c r="X1142" s="58">
        <f t="shared" si="91"/>
        <v>0</v>
      </c>
      <c r="AB1142" s="95" t="str">
        <f t="shared" si="92"/>
        <v/>
      </c>
    </row>
    <row r="1143" spans="1:28" s="58" customFormat="1" ht="20.25">
      <c r="A1143" s="232"/>
      <c r="B1143" s="224" t="s">
        <v>242</v>
      </c>
      <c r="C1143" s="225" t="s">
        <v>242</v>
      </c>
      <c r="D1143" s="226"/>
      <c r="E1143" s="224" t="s">
        <v>242</v>
      </c>
      <c r="F1143" s="224" t="s">
        <v>242</v>
      </c>
      <c r="G1143" s="224" t="s">
        <v>242</v>
      </c>
      <c r="H1143" s="227" t="s">
        <v>242</v>
      </c>
      <c r="I1143" s="228" t="s">
        <v>242</v>
      </c>
      <c r="J1143" s="228" t="s">
        <v>242</v>
      </c>
      <c r="K1143" s="229"/>
      <c r="L1143" s="229"/>
      <c r="M1143" s="229"/>
      <c r="N1143" s="229"/>
      <c r="O1143" s="229"/>
      <c r="P1143" s="230"/>
      <c r="Q1143" s="231"/>
      <c r="R1143" s="224" t="s">
        <v>242</v>
      </c>
      <c r="S1143" s="232" t="str">
        <f t="shared" ca="1" si="93"/>
        <v/>
      </c>
      <c r="T1143" s="232" t="str">
        <f ca="1">IF(B1143="","",IF(ISERROR(MATCH($J1143,[2]SorP!$B$1:$B$6230,0)),"",INDIRECT("'SorP'!$A$"&amp;MATCH($J1143,[2]SorP!$B$1:$B$6230,0))))</f>
        <v/>
      </c>
      <c r="U1143" s="184"/>
      <c r="V1143" s="94" t="e">
        <f>IF(C1143="",NA(),MATCH($B1143&amp;$C1143,'[2]Smelter Look-up'!$J:$J,0))</f>
        <v>#N/A</v>
      </c>
      <c r="X1143" s="58">
        <f t="shared" si="91"/>
        <v>0</v>
      </c>
      <c r="AB1143" s="95" t="str">
        <f t="shared" si="92"/>
        <v/>
      </c>
    </row>
    <row r="1144" spans="1:28" s="58" customFormat="1" ht="20.25">
      <c r="A1144" s="232"/>
      <c r="B1144" s="224" t="s">
        <v>242</v>
      </c>
      <c r="C1144" s="225" t="s">
        <v>242</v>
      </c>
      <c r="D1144" s="226"/>
      <c r="E1144" s="224" t="s">
        <v>242</v>
      </c>
      <c r="F1144" s="224" t="s">
        <v>242</v>
      </c>
      <c r="G1144" s="224" t="s">
        <v>242</v>
      </c>
      <c r="H1144" s="227" t="s">
        <v>242</v>
      </c>
      <c r="I1144" s="228" t="s">
        <v>242</v>
      </c>
      <c r="J1144" s="228" t="s">
        <v>242</v>
      </c>
      <c r="K1144" s="229"/>
      <c r="L1144" s="229"/>
      <c r="M1144" s="229"/>
      <c r="N1144" s="229"/>
      <c r="O1144" s="229"/>
      <c r="P1144" s="230"/>
      <c r="Q1144" s="231"/>
      <c r="R1144" s="224" t="s">
        <v>242</v>
      </c>
      <c r="S1144" s="232" t="str">
        <f t="shared" ca="1" si="93"/>
        <v/>
      </c>
      <c r="T1144" s="232" t="str">
        <f ca="1">IF(B1144="","",IF(ISERROR(MATCH($J1144,[2]SorP!$B$1:$B$6230,0)),"",INDIRECT("'SorP'!$A$"&amp;MATCH($J1144,[2]SorP!$B$1:$B$6230,0))))</f>
        <v/>
      </c>
      <c r="U1144" s="184"/>
      <c r="V1144" s="94" t="e">
        <f>IF(C1144="",NA(),MATCH($B1144&amp;$C1144,'[2]Smelter Look-up'!$J:$J,0))</f>
        <v>#N/A</v>
      </c>
      <c r="X1144" s="58">
        <f t="shared" si="91"/>
        <v>0</v>
      </c>
      <c r="AB1144" s="95" t="str">
        <f t="shared" si="92"/>
        <v/>
      </c>
    </row>
    <row r="1145" spans="1:28" s="58" customFormat="1" ht="20.25">
      <c r="A1145" s="232"/>
      <c r="B1145" s="224" t="s">
        <v>242</v>
      </c>
      <c r="C1145" s="225" t="s">
        <v>242</v>
      </c>
      <c r="D1145" s="226"/>
      <c r="E1145" s="224" t="s">
        <v>242</v>
      </c>
      <c r="F1145" s="224" t="s">
        <v>242</v>
      </c>
      <c r="G1145" s="224" t="s">
        <v>242</v>
      </c>
      <c r="H1145" s="227" t="s">
        <v>242</v>
      </c>
      <c r="I1145" s="228" t="s">
        <v>242</v>
      </c>
      <c r="J1145" s="228" t="s">
        <v>242</v>
      </c>
      <c r="K1145" s="229"/>
      <c r="L1145" s="229"/>
      <c r="M1145" s="229"/>
      <c r="N1145" s="229"/>
      <c r="O1145" s="229"/>
      <c r="P1145" s="230"/>
      <c r="Q1145" s="231"/>
      <c r="R1145" s="224" t="s">
        <v>242</v>
      </c>
      <c r="S1145" s="232" t="str">
        <f t="shared" ca="1" si="93"/>
        <v/>
      </c>
      <c r="T1145" s="232" t="str">
        <f ca="1">IF(B1145="","",IF(ISERROR(MATCH($J1145,[2]SorP!$B$1:$B$6230,0)),"",INDIRECT("'SorP'!$A$"&amp;MATCH($J1145,[2]SorP!$B$1:$B$6230,0))))</f>
        <v/>
      </c>
      <c r="U1145" s="184"/>
      <c r="V1145" s="94" t="e">
        <f>IF(C1145="",NA(),MATCH($B1145&amp;$C1145,'[2]Smelter Look-up'!$J:$J,0))</f>
        <v>#N/A</v>
      </c>
      <c r="X1145" s="58">
        <f t="shared" si="91"/>
        <v>0</v>
      </c>
      <c r="AB1145" s="95" t="str">
        <f t="shared" si="92"/>
        <v/>
      </c>
    </row>
    <row r="1146" spans="1:28" s="58" customFormat="1" ht="20.25">
      <c r="A1146" s="232"/>
      <c r="B1146" s="224" t="s">
        <v>242</v>
      </c>
      <c r="C1146" s="225" t="s">
        <v>242</v>
      </c>
      <c r="D1146" s="226"/>
      <c r="E1146" s="224" t="s">
        <v>242</v>
      </c>
      <c r="F1146" s="224" t="s">
        <v>242</v>
      </c>
      <c r="G1146" s="224" t="s">
        <v>242</v>
      </c>
      <c r="H1146" s="227" t="s">
        <v>242</v>
      </c>
      <c r="I1146" s="228" t="s">
        <v>242</v>
      </c>
      <c r="J1146" s="228" t="s">
        <v>242</v>
      </c>
      <c r="K1146" s="229"/>
      <c r="L1146" s="229"/>
      <c r="M1146" s="229"/>
      <c r="N1146" s="229"/>
      <c r="O1146" s="229"/>
      <c r="P1146" s="230"/>
      <c r="Q1146" s="231"/>
      <c r="R1146" s="224" t="s">
        <v>242</v>
      </c>
      <c r="S1146" s="232" t="str">
        <f t="shared" ca="1" si="93"/>
        <v/>
      </c>
      <c r="T1146" s="232" t="str">
        <f ca="1">IF(B1146="","",IF(ISERROR(MATCH($J1146,[2]SorP!$B$1:$B$6230,0)),"",INDIRECT("'SorP'!$A$"&amp;MATCH($J1146,[2]SorP!$B$1:$B$6230,0))))</f>
        <v/>
      </c>
      <c r="U1146" s="184"/>
      <c r="V1146" s="94" t="e">
        <f>IF(C1146="",NA(),MATCH($B1146&amp;$C1146,'[2]Smelter Look-up'!$J:$J,0))</f>
        <v>#N/A</v>
      </c>
      <c r="X1146" s="58">
        <f t="shared" si="91"/>
        <v>0</v>
      </c>
      <c r="AB1146" s="95" t="str">
        <f t="shared" si="92"/>
        <v/>
      </c>
    </row>
    <row r="1147" spans="1:28" s="58" customFormat="1" ht="20.25">
      <c r="A1147" s="232"/>
      <c r="B1147" s="224" t="s">
        <v>242</v>
      </c>
      <c r="C1147" s="225" t="s">
        <v>242</v>
      </c>
      <c r="D1147" s="226"/>
      <c r="E1147" s="224" t="s">
        <v>242</v>
      </c>
      <c r="F1147" s="224" t="s">
        <v>242</v>
      </c>
      <c r="G1147" s="224" t="s">
        <v>242</v>
      </c>
      <c r="H1147" s="227" t="s">
        <v>242</v>
      </c>
      <c r="I1147" s="228" t="s">
        <v>242</v>
      </c>
      <c r="J1147" s="228" t="s">
        <v>242</v>
      </c>
      <c r="K1147" s="229"/>
      <c r="L1147" s="229"/>
      <c r="M1147" s="229"/>
      <c r="N1147" s="229"/>
      <c r="O1147" s="229"/>
      <c r="P1147" s="230"/>
      <c r="Q1147" s="231"/>
      <c r="R1147" s="224" t="s">
        <v>242</v>
      </c>
      <c r="S1147" s="232" t="str">
        <f t="shared" ref="S1147" ca="1" si="94">IF(B1147="","",IF(ISERROR(MATCH($E1147,CL,0)),"Unknown",INDIRECT("'C'!$A$"&amp;MATCH($E1147,CL,0)+1)))</f>
        <v/>
      </c>
      <c r="T1147" s="232" t="str">
        <f ca="1">IF(B1147="","",IF(ISERROR(MATCH($J1147,[2]SorP!$B$1:$B$6230,0)),"",INDIRECT("'SorP'!$A$"&amp;MATCH($J1147,[2]SorP!$B$1:$B$6230,0))))</f>
        <v/>
      </c>
      <c r="U1147" s="184"/>
      <c r="V1147" s="94" t="e">
        <f>IF(C1147="",NA(),MATCH($B1147&amp;$C1147,'[2]Smelter Look-up'!$J:$J,0))</f>
        <v>#N/A</v>
      </c>
      <c r="X1147" s="58">
        <f t="shared" si="91"/>
        <v>0</v>
      </c>
      <c r="AB1147" s="95" t="str">
        <f t="shared" si="92"/>
        <v/>
      </c>
    </row>
    <row r="1148" spans="1:28" s="58" customFormat="1" ht="20.25">
      <c r="A1148" s="232"/>
      <c r="B1148" s="224" t="s">
        <v>242</v>
      </c>
      <c r="C1148" s="225" t="s">
        <v>242</v>
      </c>
      <c r="D1148" s="226"/>
      <c r="E1148" s="224" t="s">
        <v>242</v>
      </c>
      <c r="F1148" s="224" t="s">
        <v>242</v>
      </c>
      <c r="G1148" s="224" t="s">
        <v>242</v>
      </c>
      <c r="H1148" s="227" t="s">
        <v>242</v>
      </c>
      <c r="I1148" s="228" t="s">
        <v>242</v>
      </c>
      <c r="J1148" s="228" t="s">
        <v>242</v>
      </c>
      <c r="K1148" s="229"/>
      <c r="L1148" s="229"/>
      <c r="M1148" s="229"/>
      <c r="N1148" s="229"/>
      <c r="O1148" s="229"/>
      <c r="P1148" s="230"/>
      <c r="Q1148" s="231"/>
      <c r="R1148" s="224" t="s">
        <v>242</v>
      </c>
      <c r="S1148" s="232" t="str">
        <f t="shared" ref="S1148:S1179" ca="1" si="95">IF(B1148="","",IF(ISERROR(MATCH($E1148,CL,0)),"Unknown",INDIRECT("'C'!$A$"&amp;MATCH($E1148,CL,0)+1)))</f>
        <v/>
      </c>
      <c r="T1148" s="232" t="str">
        <f ca="1">IF(B1148="","",IF(ISERROR(MATCH($J1148,[2]SorP!$B$1:$B$6230,0)),"",INDIRECT("'SorP'!$A$"&amp;MATCH($J1148,[2]SorP!$B$1:$B$6230,0))))</f>
        <v/>
      </c>
      <c r="U1148" s="184"/>
      <c r="V1148" s="94" t="e">
        <f>IF(C1148="",NA(),MATCH($B1148&amp;$C1148,'[2]Smelter Look-up'!$J:$J,0))</f>
        <v>#N/A</v>
      </c>
      <c r="X1148" s="58">
        <f t="shared" si="91"/>
        <v>0</v>
      </c>
      <c r="AB1148" s="95" t="str">
        <f t="shared" si="92"/>
        <v/>
      </c>
    </row>
    <row r="1149" spans="1:28" s="58" customFormat="1" ht="20.25">
      <c r="A1149" s="232"/>
      <c r="B1149" s="224" t="s">
        <v>242</v>
      </c>
      <c r="C1149" s="225" t="s">
        <v>242</v>
      </c>
      <c r="D1149" s="226"/>
      <c r="E1149" s="224" t="s">
        <v>242</v>
      </c>
      <c r="F1149" s="224" t="s">
        <v>242</v>
      </c>
      <c r="G1149" s="224" t="s">
        <v>242</v>
      </c>
      <c r="H1149" s="227" t="s">
        <v>242</v>
      </c>
      <c r="I1149" s="228" t="s">
        <v>242</v>
      </c>
      <c r="J1149" s="228" t="s">
        <v>242</v>
      </c>
      <c r="K1149" s="229"/>
      <c r="L1149" s="229"/>
      <c r="M1149" s="229"/>
      <c r="N1149" s="229"/>
      <c r="O1149" s="229"/>
      <c r="P1149" s="230"/>
      <c r="Q1149" s="231"/>
      <c r="R1149" s="224" t="s">
        <v>242</v>
      </c>
      <c r="S1149" s="232" t="str">
        <f t="shared" ca="1" si="95"/>
        <v/>
      </c>
      <c r="T1149" s="232" t="str">
        <f ca="1">IF(B1149="","",IF(ISERROR(MATCH($J1149,[2]SorP!$B$1:$B$6230,0)),"",INDIRECT("'SorP'!$A$"&amp;MATCH($J1149,[2]SorP!$B$1:$B$6230,0))))</f>
        <v/>
      </c>
      <c r="U1149" s="184"/>
      <c r="V1149" s="94" t="e">
        <f>IF(C1149="",NA(),MATCH($B1149&amp;$C1149,'[2]Smelter Look-up'!$J:$J,0))</f>
        <v>#N/A</v>
      </c>
      <c r="X1149" s="58">
        <f t="shared" si="91"/>
        <v>0</v>
      </c>
      <c r="AB1149" s="95" t="str">
        <f t="shared" si="92"/>
        <v/>
      </c>
    </row>
    <row r="1150" spans="1:28" s="58" customFormat="1" ht="20.25">
      <c r="A1150" s="232"/>
      <c r="B1150" s="224" t="s">
        <v>242</v>
      </c>
      <c r="C1150" s="225" t="s">
        <v>242</v>
      </c>
      <c r="D1150" s="226"/>
      <c r="E1150" s="224" t="s">
        <v>242</v>
      </c>
      <c r="F1150" s="224" t="s">
        <v>242</v>
      </c>
      <c r="G1150" s="224" t="s">
        <v>242</v>
      </c>
      <c r="H1150" s="227" t="s">
        <v>242</v>
      </c>
      <c r="I1150" s="228" t="s">
        <v>242</v>
      </c>
      <c r="J1150" s="228" t="s">
        <v>242</v>
      </c>
      <c r="K1150" s="229"/>
      <c r="L1150" s="229"/>
      <c r="M1150" s="229"/>
      <c r="N1150" s="229"/>
      <c r="O1150" s="229"/>
      <c r="P1150" s="230"/>
      <c r="Q1150" s="231"/>
      <c r="R1150" s="224" t="s">
        <v>242</v>
      </c>
      <c r="S1150" s="232" t="str">
        <f t="shared" ca="1" si="95"/>
        <v/>
      </c>
      <c r="T1150" s="232" t="str">
        <f ca="1">IF(B1150="","",IF(ISERROR(MATCH($J1150,[2]SorP!$B$1:$B$6230,0)),"",INDIRECT("'SorP'!$A$"&amp;MATCH($J1150,[2]SorP!$B$1:$B$6230,0))))</f>
        <v/>
      </c>
      <c r="U1150" s="184"/>
      <c r="V1150" s="94" t="e">
        <f>IF(C1150="",NA(),MATCH($B1150&amp;$C1150,'[2]Smelter Look-up'!$J:$J,0))</f>
        <v>#N/A</v>
      </c>
      <c r="X1150" s="58">
        <f t="shared" si="91"/>
        <v>0</v>
      </c>
      <c r="AB1150" s="95" t="str">
        <f t="shared" si="92"/>
        <v/>
      </c>
    </row>
    <row r="1151" spans="1:28" s="58" customFormat="1" ht="20.25">
      <c r="A1151" s="232"/>
      <c r="B1151" s="224" t="s">
        <v>242</v>
      </c>
      <c r="C1151" s="225" t="s">
        <v>242</v>
      </c>
      <c r="D1151" s="226"/>
      <c r="E1151" s="224" t="s">
        <v>242</v>
      </c>
      <c r="F1151" s="224" t="s">
        <v>242</v>
      </c>
      <c r="G1151" s="224" t="s">
        <v>242</v>
      </c>
      <c r="H1151" s="227" t="s">
        <v>242</v>
      </c>
      <c r="I1151" s="228" t="s">
        <v>242</v>
      </c>
      <c r="J1151" s="228" t="s">
        <v>242</v>
      </c>
      <c r="K1151" s="229"/>
      <c r="L1151" s="229"/>
      <c r="M1151" s="229"/>
      <c r="N1151" s="229"/>
      <c r="O1151" s="229"/>
      <c r="P1151" s="230"/>
      <c r="Q1151" s="231"/>
      <c r="R1151" s="224" t="s">
        <v>242</v>
      </c>
      <c r="S1151" s="232" t="str">
        <f t="shared" ca="1" si="95"/>
        <v/>
      </c>
      <c r="T1151" s="232" t="str">
        <f ca="1">IF(B1151="","",IF(ISERROR(MATCH($J1151,[2]SorP!$B$1:$B$6230,0)),"",INDIRECT("'SorP'!$A$"&amp;MATCH($J1151,[2]SorP!$B$1:$B$6230,0))))</f>
        <v/>
      </c>
      <c r="U1151" s="184"/>
      <c r="V1151" s="94" t="e">
        <f>IF(C1151="",NA(),MATCH($B1151&amp;$C1151,'[2]Smelter Look-up'!$J:$J,0))</f>
        <v>#N/A</v>
      </c>
      <c r="X1151" s="58">
        <f t="shared" si="91"/>
        <v>0</v>
      </c>
      <c r="AB1151" s="95" t="str">
        <f t="shared" si="92"/>
        <v/>
      </c>
    </row>
    <row r="1152" spans="1:28" s="58" customFormat="1" ht="20.25">
      <c r="A1152" s="232"/>
      <c r="B1152" s="224" t="s">
        <v>242</v>
      </c>
      <c r="C1152" s="225" t="s">
        <v>242</v>
      </c>
      <c r="D1152" s="226"/>
      <c r="E1152" s="224" t="s">
        <v>242</v>
      </c>
      <c r="F1152" s="224" t="s">
        <v>242</v>
      </c>
      <c r="G1152" s="224" t="s">
        <v>242</v>
      </c>
      <c r="H1152" s="227" t="s">
        <v>242</v>
      </c>
      <c r="I1152" s="228" t="s">
        <v>242</v>
      </c>
      <c r="J1152" s="228" t="s">
        <v>242</v>
      </c>
      <c r="K1152" s="229"/>
      <c r="L1152" s="229"/>
      <c r="M1152" s="229"/>
      <c r="N1152" s="229"/>
      <c r="O1152" s="229"/>
      <c r="P1152" s="230"/>
      <c r="Q1152" s="231"/>
      <c r="R1152" s="224" t="s">
        <v>242</v>
      </c>
      <c r="S1152" s="232" t="str">
        <f t="shared" ca="1" si="95"/>
        <v/>
      </c>
      <c r="T1152" s="232" t="str">
        <f ca="1">IF(B1152="","",IF(ISERROR(MATCH($J1152,[2]SorP!$B$1:$B$6230,0)),"",INDIRECT("'SorP'!$A$"&amp;MATCH($J1152,[2]SorP!$B$1:$B$6230,0))))</f>
        <v/>
      </c>
      <c r="U1152" s="184"/>
      <c r="V1152" s="94" t="e">
        <f>IF(C1152="",NA(),MATCH($B1152&amp;$C1152,'[2]Smelter Look-up'!$J:$J,0))</f>
        <v>#N/A</v>
      </c>
      <c r="X1152" s="58">
        <f t="shared" si="91"/>
        <v>0</v>
      </c>
      <c r="AB1152" s="95" t="str">
        <f t="shared" si="92"/>
        <v/>
      </c>
    </row>
    <row r="1153" spans="1:28" s="58" customFormat="1" ht="20.25">
      <c r="A1153" s="232"/>
      <c r="B1153" s="224" t="s">
        <v>242</v>
      </c>
      <c r="C1153" s="225" t="s">
        <v>242</v>
      </c>
      <c r="D1153" s="226"/>
      <c r="E1153" s="224" t="s">
        <v>242</v>
      </c>
      <c r="F1153" s="224" t="s">
        <v>242</v>
      </c>
      <c r="G1153" s="224" t="s">
        <v>242</v>
      </c>
      <c r="H1153" s="227" t="s">
        <v>242</v>
      </c>
      <c r="I1153" s="228" t="s">
        <v>242</v>
      </c>
      <c r="J1153" s="228" t="s">
        <v>242</v>
      </c>
      <c r="K1153" s="229"/>
      <c r="L1153" s="229"/>
      <c r="M1153" s="229"/>
      <c r="N1153" s="229"/>
      <c r="O1153" s="229"/>
      <c r="P1153" s="230"/>
      <c r="Q1153" s="231"/>
      <c r="R1153" s="224" t="s">
        <v>242</v>
      </c>
      <c r="S1153" s="232" t="str">
        <f t="shared" ca="1" si="95"/>
        <v/>
      </c>
      <c r="T1153" s="232" t="str">
        <f ca="1">IF(B1153="","",IF(ISERROR(MATCH($J1153,[2]SorP!$B$1:$B$6230,0)),"",INDIRECT("'SorP'!$A$"&amp;MATCH($J1153,[2]SorP!$B$1:$B$6230,0))))</f>
        <v/>
      </c>
      <c r="U1153" s="184"/>
      <c r="V1153" s="94" t="e">
        <f>IF(C1153="",NA(),MATCH($B1153&amp;$C1153,'[2]Smelter Look-up'!$J:$J,0))</f>
        <v>#N/A</v>
      </c>
      <c r="X1153" s="58">
        <f t="shared" si="91"/>
        <v>0</v>
      </c>
      <c r="AB1153" s="95" t="str">
        <f t="shared" si="92"/>
        <v/>
      </c>
    </row>
    <row r="1154" spans="1:28" s="58" customFormat="1" ht="20.25">
      <c r="A1154" s="232"/>
      <c r="B1154" s="224" t="s">
        <v>242</v>
      </c>
      <c r="C1154" s="225" t="s">
        <v>242</v>
      </c>
      <c r="D1154" s="226"/>
      <c r="E1154" s="224" t="s">
        <v>242</v>
      </c>
      <c r="F1154" s="224" t="s">
        <v>242</v>
      </c>
      <c r="G1154" s="224" t="s">
        <v>242</v>
      </c>
      <c r="H1154" s="227" t="s">
        <v>242</v>
      </c>
      <c r="I1154" s="228" t="s">
        <v>242</v>
      </c>
      <c r="J1154" s="228" t="s">
        <v>242</v>
      </c>
      <c r="K1154" s="229"/>
      <c r="L1154" s="229"/>
      <c r="M1154" s="229"/>
      <c r="N1154" s="229"/>
      <c r="O1154" s="229"/>
      <c r="P1154" s="230"/>
      <c r="Q1154" s="231"/>
      <c r="R1154" s="224" t="s">
        <v>242</v>
      </c>
      <c r="S1154" s="232" t="str">
        <f t="shared" ca="1" si="95"/>
        <v/>
      </c>
      <c r="T1154" s="232" t="str">
        <f ca="1">IF(B1154="","",IF(ISERROR(MATCH($J1154,[2]SorP!$B$1:$B$6230,0)),"",INDIRECT("'SorP'!$A$"&amp;MATCH($J1154,[2]SorP!$B$1:$B$6230,0))))</f>
        <v/>
      </c>
      <c r="U1154" s="184"/>
      <c r="V1154" s="94" t="e">
        <f>IF(C1154="",NA(),MATCH($B1154&amp;$C1154,'[2]Smelter Look-up'!$J:$J,0))</f>
        <v>#N/A</v>
      </c>
      <c r="X1154" s="58">
        <f t="shared" si="91"/>
        <v>0</v>
      </c>
      <c r="AB1154" s="95" t="str">
        <f t="shared" si="92"/>
        <v/>
      </c>
    </row>
    <row r="1155" spans="1:28" s="58" customFormat="1" ht="20.25">
      <c r="A1155" s="232"/>
      <c r="B1155" s="224" t="s">
        <v>242</v>
      </c>
      <c r="C1155" s="225" t="s">
        <v>242</v>
      </c>
      <c r="D1155" s="226"/>
      <c r="E1155" s="224" t="s">
        <v>242</v>
      </c>
      <c r="F1155" s="224" t="s">
        <v>242</v>
      </c>
      <c r="G1155" s="224" t="s">
        <v>242</v>
      </c>
      <c r="H1155" s="227" t="s">
        <v>242</v>
      </c>
      <c r="I1155" s="228" t="s">
        <v>242</v>
      </c>
      <c r="J1155" s="228" t="s">
        <v>242</v>
      </c>
      <c r="K1155" s="229"/>
      <c r="L1155" s="229"/>
      <c r="M1155" s="229"/>
      <c r="N1155" s="229"/>
      <c r="O1155" s="229"/>
      <c r="P1155" s="230"/>
      <c r="Q1155" s="231"/>
      <c r="R1155" s="224" t="s">
        <v>242</v>
      </c>
      <c r="S1155" s="232" t="str">
        <f t="shared" ca="1" si="95"/>
        <v/>
      </c>
      <c r="T1155" s="232" t="str">
        <f ca="1">IF(B1155="","",IF(ISERROR(MATCH($J1155,[2]SorP!$B$1:$B$6230,0)),"",INDIRECT("'SorP'!$A$"&amp;MATCH($J1155,[2]SorP!$B$1:$B$6230,0))))</f>
        <v/>
      </c>
      <c r="U1155" s="184"/>
      <c r="V1155" s="94" t="e">
        <f>IF(C1155="",NA(),MATCH($B1155&amp;$C1155,'[2]Smelter Look-up'!$J:$J,0))</f>
        <v>#N/A</v>
      </c>
      <c r="X1155" s="58">
        <f t="shared" si="91"/>
        <v>0</v>
      </c>
      <c r="AB1155" s="95" t="str">
        <f t="shared" si="92"/>
        <v/>
      </c>
    </row>
    <row r="1156" spans="1:28" s="58" customFormat="1" ht="20.25">
      <c r="A1156" s="232"/>
      <c r="B1156" s="224" t="s">
        <v>242</v>
      </c>
      <c r="C1156" s="225" t="s">
        <v>242</v>
      </c>
      <c r="D1156" s="226"/>
      <c r="E1156" s="224" t="s">
        <v>242</v>
      </c>
      <c r="F1156" s="224" t="s">
        <v>242</v>
      </c>
      <c r="G1156" s="224" t="s">
        <v>242</v>
      </c>
      <c r="H1156" s="227" t="s">
        <v>242</v>
      </c>
      <c r="I1156" s="228" t="s">
        <v>242</v>
      </c>
      <c r="J1156" s="228" t="s">
        <v>242</v>
      </c>
      <c r="K1156" s="229"/>
      <c r="L1156" s="229"/>
      <c r="M1156" s="229"/>
      <c r="N1156" s="229"/>
      <c r="O1156" s="229"/>
      <c r="P1156" s="230"/>
      <c r="Q1156" s="231"/>
      <c r="R1156" s="224" t="s">
        <v>242</v>
      </c>
      <c r="S1156" s="232" t="str">
        <f t="shared" ca="1" si="95"/>
        <v/>
      </c>
      <c r="T1156" s="232" t="str">
        <f ca="1">IF(B1156="","",IF(ISERROR(MATCH($J1156,[2]SorP!$B$1:$B$6230,0)),"",INDIRECT("'SorP'!$A$"&amp;MATCH($J1156,[2]SorP!$B$1:$B$6230,0))))</f>
        <v/>
      </c>
      <c r="U1156" s="184"/>
      <c r="V1156" s="94" t="e">
        <f>IF(C1156="",NA(),MATCH($B1156&amp;$C1156,'[2]Smelter Look-up'!$J:$J,0))</f>
        <v>#N/A</v>
      </c>
      <c r="X1156" s="58">
        <f t="shared" si="91"/>
        <v>0</v>
      </c>
      <c r="AB1156" s="95" t="str">
        <f t="shared" si="92"/>
        <v/>
      </c>
    </row>
    <row r="1157" spans="1:28" s="58" customFormat="1" ht="20.25">
      <c r="A1157" s="232"/>
      <c r="B1157" s="224" t="s">
        <v>242</v>
      </c>
      <c r="C1157" s="225" t="s">
        <v>242</v>
      </c>
      <c r="D1157" s="226"/>
      <c r="E1157" s="224" t="s">
        <v>242</v>
      </c>
      <c r="F1157" s="224" t="s">
        <v>242</v>
      </c>
      <c r="G1157" s="224" t="s">
        <v>242</v>
      </c>
      <c r="H1157" s="227" t="s">
        <v>242</v>
      </c>
      <c r="I1157" s="228" t="s">
        <v>242</v>
      </c>
      <c r="J1157" s="228" t="s">
        <v>242</v>
      </c>
      <c r="K1157" s="229"/>
      <c r="L1157" s="229"/>
      <c r="M1157" s="229"/>
      <c r="N1157" s="229"/>
      <c r="O1157" s="229"/>
      <c r="P1157" s="230"/>
      <c r="Q1157" s="231"/>
      <c r="R1157" s="224" t="s">
        <v>242</v>
      </c>
      <c r="S1157" s="232" t="str">
        <f t="shared" ca="1" si="95"/>
        <v/>
      </c>
      <c r="T1157" s="232" t="str">
        <f ca="1">IF(B1157="","",IF(ISERROR(MATCH($J1157,[2]SorP!$B$1:$B$6230,0)),"",INDIRECT("'SorP'!$A$"&amp;MATCH($J1157,[2]SorP!$B$1:$B$6230,0))))</f>
        <v/>
      </c>
      <c r="U1157" s="184"/>
      <c r="V1157" s="94" t="e">
        <f>IF(C1157="",NA(),MATCH($B1157&amp;$C1157,'[2]Smelter Look-up'!$J:$J,0))</f>
        <v>#N/A</v>
      </c>
      <c r="X1157" s="58">
        <f t="shared" si="91"/>
        <v>0</v>
      </c>
      <c r="AB1157" s="95" t="str">
        <f t="shared" si="92"/>
        <v/>
      </c>
    </row>
    <row r="1158" spans="1:28" s="58" customFormat="1" ht="20.25">
      <c r="A1158" s="232"/>
      <c r="B1158" s="224" t="s">
        <v>242</v>
      </c>
      <c r="C1158" s="225" t="s">
        <v>242</v>
      </c>
      <c r="D1158" s="226"/>
      <c r="E1158" s="224" t="s">
        <v>242</v>
      </c>
      <c r="F1158" s="224" t="s">
        <v>242</v>
      </c>
      <c r="G1158" s="224" t="s">
        <v>242</v>
      </c>
      <c r="H1158" s="227" t="s">
        <v>242</v>
      </c>
      <c r="I1158" s="228" t="s">
        <v>242</v>
      </c>
      <c r="J1158" s="228" t="s">
        <v>242</v>
      </c>
      <c r="K1158" s="229"/>
      <c r="L1158" s="229"/>
      <c r="M1158" s="229"/>
      <c r="N1158" s="229"/>
      <c r="O1158" s="229"/>
      <c r="P1158" s="230"/>
      <c r="Q1158" s="231"/>
      <c r="R1158" s="224" t="s">
        <v>242</v>
      </c>
      <c r="S1158" s="232" t="str">
        <f t="shared" ca="1" si="95"/>
        <v/>
      </c>
      <c r="T1158" s="232" t="str">
        <f ca="1">IF(B1158="","",IF(ISERROR(MATCH($J1158,[2]SorP!$B$1:$B$6230,0)),"",INDIRECT("'SorP'!$A$"&amp;MATCH($J1158,[2]SorP!$B$1:$B$6230,0))))</f>
        <v/>
      </c>
      <c r="U1158" s="184"/>
      <c r="V1158" s="94" t="e">
        <f>IF(C1158="",NA(),MATCH($B1158&amp;$C1158,'[2]Smelter Look-up'!$J:$J,0))</f>
        <v>#N/A</v>
      </c>
      <c r="X1158" s="58">
        <f t="shared" si="91"/>
        <v>0</v>
      </c>
      <c r="AB1158" s="95" t="str">
        <f t="shared" si="92"/>
        <v/>
      </c>
    </row>
    <row r="1159" spans="1:28" s="58" customFormat="1" ht="20.25">
      <c r="A1159" s="232"/>
      <c r="B1159" s="224" t="s">
        <v>242</v>
      </c>
      <c r="C1159" s="225" t="s">
        <v>242</v>
      </c>
      <c r="D1159" s="226"/>
      <c r="E1159" s="224" t="s">
        <v>242</v>
      </c>
      <c r="F1159" s="224" t="s">
        <v>242</v>
      </c>
      <c r="G1159" s="224" t="s">
        <v>242</v>
      </c>
      <c r="H1159" s="227" t="s">
        <v>242</v>
      </c>
      <c r="I1159" s="228" t="s">
        <v>242</v>
      </c>
      <c r="J1159" s="228" t="s">
        <v>242</v>
      </c>
      <c r="K1159" s="229"/>
      <c r="L1159" s="229"/>
      <c r="M1159" s="229"/>
      <c r="N1159" s="229"/>
      <c r="O1159" s="229"/>
      <c r="P1159" s="230"/>
      <c r="Q1159" s="231"/>
      <c r="R1159" s="224" t="s">
        <v>242</v>
      </c>
      <c r="S1159" s="232" t="str">
        <f t="shared" ca="1" si="95"/>
        <v/>
      </c>
      <c r="T1159" s="232" t="str">
        <f ca="1">IF(B1159="","",IF(ISERROR(MATCH($J1159,[2]SorP!$B$1:$B$6230,0)),"",INDIRECT("'SorP'!$A$"&amp;MATCH($J1159,[2]SorP!$B$1:$B$6230,0))))</f>
        <v/>
      </c>
      <c r="U1159" s="184"/>
      <c r="V1159" s="94" t="e">
        <f>IF(C1159="",NA(),MATCH($B1159&amp;$C1159,'[2]Smelter Look-up'!$J:$J,0))</f>
        <v>#N/A</v>
      </c>
      <c r="X1159" s="58">
        <f t="shared" si="91"/>
        <v>0</v>
      </c>
      <c r="AB1159" s="95" t="str">
        <f t="shared" si="92"/>
        <v/>
      </c>
    </row>
    <row r="1160" spans="1:28" s="58" customFormat="1" ht="20.25">
      <c r="A1160" s="232"/>
      <c r="B1160" s="224" t="s">
        <v>242</v>
      </c>
      <c r="C1160" s="225" t="s">
        <v>242</v>
      </c>
      <c r="D1160" s="226"/>
      <c r="E1160" s="224" t="s">
        <v>242</v>
      </c>
      <c r="F1160" s="224" t="s">
        <v>242</v>
      </c>
      <c r="G1160" s="224" t="s">
        <v>242</v>
      </c>
      <c r="H1160" s="227" t="s">
        <v>242</v>
      </c>
      <c r="I1160" s="228" t="s">
        <v>242</v>
      </c>
      <c r="J1160" s="228" t="s">
        <v>242</v>
      </c>
      <c r="K1160" s="229"/>
      <c r="L1160" s="229"/>
      <c r="M1160" s="229"/>
      <c r="N1160" s="229"/>
      <c r="O1160" s="229"/>
      <c r="P1160" s="230"/>
      <c r="Q1160" s="231"/>
      <c r="R1160" s="224" t="s">
        <v>242</v>
      </c>
      <c r="S1160" s="232" t="str">
        <f t="shared" ca="1" si="95"/>
        <v/>
      </c>
      <c r="T1160" s="232" t="str">
        <f ca="1">IF(B1160="","",IF(ISERROR(MATCH($J1160,[2]SorP!$B$1:$B$6230,0)),"",INDIRECT("'SorP'!$A$"&amp;MATCH($J1160,[2]SorP!$B$1:$B$6230,0))))</f>
        <v/>
      </c>
      <c r="U1160" s="184"/>
      <c r="V1160" s="94" t="e">
        <f>IF(C1160="",NA(),MATCH($B1160&amp;$C1160,'[2]Smelter Look-up'!$J:$J,0))</f>
        <v>#N/A</v>
      </c>
      <c r="X1160" s="58">
        <f t="shared" si="91"/>
        <v>0</v>
      </c>
      <c r="AB1160" s="95" t="str">
        <f t="shared" si="92"/>
        <v/>
      </c>
    </row>
    <row r="1161" spans="1:28" s="58" customFormat="1" ht="20.25">
      <c r="A1161" s="232"/>
      <c r="B1161" s="224" t="s">
        <v>242</v>
      </c>
      <c r="C1161" s="225" t="s">
        <v>242</v>
      </c>
      <c r="D1161" s="226"/>
      <c r="E1161" s="224" t="s">
        <v>242</v>
      </c>
      <c r="F1161" s="224" t="s">
        <v>242</v>
      </c>
      <c r="G1161" s="224" t="s">
        <v>242</v>
      </c>
      <c r="H1161" s="227" t="s">
        <v>242</v>
      </c>
      <c r="I1161" s="228" t="s">
        <v>242</v>
      </c>
      <c r="J1161" s="228" t="s">
        <v>242</v>
      </c>
      <c r="K1161" s="229"/>
      <c r="L1161" s="229"/>
      <c r="M1161" s="229"/>
      <c r="N1161" s="229"/>
      <c r="O1161" s="229"/>
      <c r="P1161" s="230"/>
      <c r="Q1161" s="231"/>
      <c r="R1161" s="224" t="s">
        <v>242</v>
      </c>
      <c r="S1161" s="232" t="str">
        <f t="shared" ca="1" si="95"/>
        <v/>
      </c>
      <c r="T1161" s="232" t="str">
        <f ca="1">IF(B1161="","",IF(ISERROR(MATCH($J1161,[2]SorP!$B$1:$B$6230,0)),"",INDIRECT("'SorP'!$A$"&amp;MATCH($J1161,[2]SorP!$B$1:$B$6230,0))))</f>
        <v/>
      </c>
      <c r="U1161" s="184"/>
      <c r="V1161" s="94" t="e">
        <f>IF(C1161="",NA(),MATCH($B1161&amp;$C1161,'[2]Smelter Look-up'!$J:$J,0))</f>
        <v>#N/A</v>
      </c>
      <c r="X1161" s="58">
        <f t="shared" si="91"/>
        <v>0</v>
      </c>
      <c r="AB1161" s="95" t="str">
        <f t="shared" si="92"/>
        <v/>
      </c>
    </row>
    <row r="1162" spans="1:28" s="58" customFormat="1" ht="20.25">
      <c r="A1162" s="232"/>
      <c r="B1162" s="224" t="s">
        <v>242</v>
      </c>
      <c r="C1162" s="225" t="s">
        <v>242</v>
      </c>
      <c r="D1162" s="226"/>
      <c r="E1162" s="224" t="s">
        <v>242</v>
      </c>
      <c r="F1162" s="224" t="s">
        <v>242</v>
      </c>
      <c r="G1162" s="224" t="s">
        <v>242</v>
      </c>
      <c r="H1162" s="227" t="s">
        <v>242</v>
      </c>
      <c r="I1162" s="228" t="s">
        <v>242</v>
      </c>
      <c r="J1162" s="228" t="s">
        <v>242</v>
      </c>
      <c r="K1162" s="229"/>
      <c r="L1162" s="229"/>
      <c r="M1162" s="229"/>
      <c r="N1162" s="229"/>
      <c r="O1162" s="229"/>
      <c r="P1162" s="230"/>
      <c r="Q1162" s="231"/>
      <c r="R1162" s="224" t="s">
        <v>242</v>
      </c>
      <c r="S1162" s="232" t="str">
        <f t="shared" ca="1" si="95"/>
        <v/>
      </c>
      <c r="T1162" s="232" t="str">
        <f ca="1">IF(B1162="","",IF(ISERROR(MATCH($J1162,[2]SorP!$B$1:$B$6230,0)),"",INDIRECT("'SorP'!$A$"&amp;MATCH($J1162,[2]SorP!$B$1:$B$6230,0))))</f>
        <v/>
      </c>
      <c r="U1162" s="184"/>
      <c r="V1162" s="94" t="e">
        <f>IF(C1162="",NA(),MATCH($B1162&amp;$C1162,'[2]Smelter Look-up'!$J:$J,0))</f>
        <v>#N/A</v>
      </c>
      <c r="X1162" s="58">
        <f t="shared" ref="X1162:X1225" si="96">IF(AND(C1162="Smelter not listed",OR(LEN(D1162)=0,LEN(E1162)=0)),1,0)</f>
        <v>0</v>
      </c>
      <c r="AB1162" s="95" t="str">
        <f t="shared" ref="AB1162:AB1225" si="97">B1162&amp;C1162</f>
        <v/>
      </c>
    </row>
    <row r="1163" spans="1:28" s="58" customFormat="1" ht="20.25">
      <c r="A1163" s="232"/>
      <c r="B1163" s="224" t="s">
        <v>242</v>
      </c>
      <c r="C1163" s="225" t="s">
        <v>242</v>
      </c>
      <c r="D1163" s="226"/>
      <c r="E1163" s="224" t="s">
        <v>242</v>
      </c>
      <c r="F1163" s="224" t="s">
        <v>242</v>
      </c>
      <c r="G1163" s="224" t="s">
        <v>242</v>
      </c>
      <c r="H1163" s="227" t="s">
        <v>242</v>
      </c>
      <c r="I1163" s="228" t="s">
        <v>242</v>
      </c>
      <c r="J1163" s="228" t="s">
        <v>242</v>
      </c>
      <c r="K1163" s="229"/>
      <c r="L1163" s="229"/>
      <c r="M1163" s="229"/>
      <c r="N1163" s="229"/>
      <c r="O1163" s="229"/>
      <c r="P1163" s="230"/>
      <c r="Q1163" s="231"/>
      <c r="R1163" s="224" t="s">
        <v>242</v>
      </c>
      <c r="S1163" s="232" t="str">
        <f t="shared" ca="1" si="95"/>
        <v/>
      </c>
      <c r="T1163" s="232" t="str">
        <f ca="1">IF(B1163="","",IF(ISERROR(MATCH($J1163,[2]SorP!$B$1:$B$6230,0)),"",INDIRECT("'SorP'!$A$"&amp;MATCH($J1163,[2]SorP!$B$1:$B$6230,0))))</f>
        <v/>
      </c>
      <c r="U1163" s="184"/>
      <c r="V1163" s="94" t="e">
        <f>IF(C1163="",NA(),MATCH($B1163&amp;$C1163,'[2]Smelter Look-up'!$J:$J,0))</f>
        <v>#N/A</v>
      </c>
      <c r="X1163" s="58">
        <f t="shared" si="96"/>
        <v>0</v>
      </c>
      <c r="AB1163" s="95" t="str">
        <f t="shared" si="97"/>
        <v/>
      </c>
    </row>
    <row r="1164" spans="1:28" s="58" customFormat="1" ht="20.25">
      <c r="A1164" s="232"/>
      <c r="B1164" s="224" t="s">
        <v>242</v>
      </c>
      <c r="C1164" s="225" t="s">
        <v>242</v>
      </c>
      <c r="D1164" s="226"/>
      <c r="E1164" s="224" t="s">
        <v>242</v>
      </c>
      <c r="F1164" s="224" t="s">
        <v>242</v>
      </c>
      <c r="G1164" s="224" t="s">
        <v>242</v>
      </c>
      <c r="H1164" s="227" t="s">
        <v>242</v>
      </c>
      <c r="I1164" s="228" t="s">
        <v>242</v>
      </c>
      <c r="J1164" s="228" t="s">
        <v>242</v>
      </c>
      <c r="K1164" s="229"/>
      <c r="L1164" s="229"/>
      <c r="M1164" s="229"/>
      <c r="N1164" s="229"/>
      <c r="O1164" s="229"/>
      <c r="P1164" s="230"/>
      <c r="Q1164" s="231"/>
      <c r="R1164" s="224" t="s">
        <v>242</v>
      </c>
      <c r="S1164" s="232" t="str">
        <f t="shared" ca="1" si="95"/>
        <v/>
      </c>
      <c r="T1164" s="232" t="str">
        <f ca="1">IF(B1164="","",IF(ISERROR(MATCH($J1164,[2]SorP!$B$1:$B$6230,0)),"",INDIRECT("'SorP'!$A$"&amp;MATCH($J1164,[2]SorP!$B$1:$B$6230,0))))</f>
        <v/>
      </c>
      <c r="U1164" s="184"/>
      <c r="V1164" s="94" t="e">
        <f>IF(C1164="",NA(),MATCH($B1164&amp;$C1164,'[2]Smelter Look-up'!$J:$J,0))</f>
        <v>#N/A</v>
      </c>
      <c r="X1164" s="58">
        <f t="shared" si="96"/>
        <v>0</v>
      </c>
      <c r="AB1164" s="95" t="str">
        <f t="shared" si="97"/>
        <v/>
      </c>
    </row>
    <row r="1165" spans="1:28" s="58" customFormat="1" ht="20.25">
      <c r="A1165" s="232"/>
      <c r="B1165" s="224" t="s">
        <v>242</v>
      </c>
      <c r="C1165" s="225" t="s">
        <v>242</v>
      </c>
      <c r="D1165" s="226"/>
      <c r="E1165" s="224" t="s">
        <v>242</v>
      </c>
      <c r="F1165" s="224" t="s">
        <v>242</v>
      </c>
      <c r="G1165" s="224" t="s">
        <v>242</v>
      </c>
      <c r="H1165" s="227" t="s">
        <v>242</v>
      </c>
      <c r="I1165" s="228" t="s">
        <v>242</v>
      </c>
      <c r="J1165" s="228" t="s">
        <v>242</v>
      </c>
      <c r="K1165" s="229"/>
      <c r="L1165" s="229"/>
      <c r="M1165" s="229"/>
      <c r="N1165" s="229"/>
      <c r="O1165" s="229"/>
      <c r="P1165" s="230"/>
      <c r="Q1165" s="231"/>
      <c r="R1165" s="224" t="s">
        <v>242</v>
      </c>
      <c r="S1165" s="232" t="str">
        <f t="shared" ca="1" si="95"/>
        <v/>
      </c>
      <c r="T1165" s="232" t="str">
        <f ca="1">IF(B1165="","",IF(ISERROR(MATCH($J1165,[2]SorP!$B$1:$B$6230,0)),"",INDIRECT("'SorP'!$A$"&amp;MATCH($J1165,[2]SorP!$B$1:$B$6230,0))))</f>
        <v/>
      </c>
      <c r="U1165" s="184"/>
      <c r="V1165" s="94" t="e">
        <f>IF(C1165="",NA(),MATCH($B1165&amp;$C1165,'[2]Smelter Look-up'!$J:$J,0))</f>
        <v>#N/A</v>
      </c>
      <c r="X1165" s="58">
        <f t="shared" si="96"/>
        <v>0</v>
      </c>
      <c r="AB1165" s="95" t="str">
        <f t="shared" si="97"/>
        <v/>
      </c>
    </row>
    <row r="1166" spans="1:28" s="58" customFormat="1" ht="20.25">
      <c r="A1166" s="232"/>
      <c r="B1166" s="224" t="s">
        <v>242</v>
      </c>
      <c r="C1166" s="225" t="s">
        <v>242</v>
      </c>
      <c r="D1166" s="226"/>
      <c r="E1166" s="224" t="s">
        <v>242</v>
      </c>
      <c r="F1166" s="224" t="s">
        <v>242</v>
      </c>
      <c r="G1166" s="224" t="s">
        <v>242</v>
      </c>
      <c r="H1166" s="227" t="s">
        <v>242</v>
      </c>
      <c r="I1166" s="228" t="s">
        <v>242</v>
      </c>
      <c r="J1166" s="228" t="s">
        <v>242</v>
      </c>
      <c r="K1166" s="229"/>
      <c r="L1166" s="229"/>
      <c r="M1166" s="229"/>
      <c r="N1166" s="229"/>
      <c r="O1166" s="229"/>
      <c r="P1166" s="230"/>
      <c r="Q1166" s="231"/>
      <c r="R1166" s="224" t="s">
        <v>242</v>
      </c>
      <c r="S1166" s="232" t="str">
        <f t="shared" ca="1" si="95"/>
        <v/>
      </c>
      <c r="T1166" s="232" t="str">
        <f ca="1">IF(B1166="","",IF(ISERROR(MATCH($J1166,[2]SorP!$B$1:$B$6230,0)),"",INDIRECT("'SorP'!$A$"&amp;MATCH($J1166,[2]SorP!$B$1:$B$6230,0))))</f>
        <v/>
      </c>
      <c r="U1166" s="184"/>
      <c r="V1166" s="94" t="e">
        <f>IF(C1166="",NA(),MATCH($B1166&amp;$C1166,'[2]Smelter Look-up'!$J:$J,0))</f>
        <v>#N/A</v>
      </c>
      <c r="X1166" s="58">
        <f t="shared" si="96"/>
        <v>0</v>
      </c>
      <c r="AB1166" s="95" t="str">
        <f t="shared" si="97"/>
        <v/>
      </c>
    </row>
    <row r="1167" spans="1:28" s="58" customFormat="1" ht="20.25">
      <c r="A1167" s="232"/>
      <c r="B1167" s="224" t="s">
        <v>242</v>
      </c>
      <c r="C1167" s="225" t="s">
        <v>242</v>
      </c>
      <c r="D1167" s="226"/>
      <c r="E1167" s="224" t="s">
        <v>242</v>
      </c>
      <c r="F1167" s="224" t="s">
        <v>242</v>
      </c>
      <c r="G1167" s="224" t="s">
        <v>242</v>
      </c>
      <c r="H1167" s="227" t="s">
        <v>242</v>
      </c>
      <c r="I1167" s="228" t="s">
        <v>242</v>
      </c>
      <c r="J1167" s="228" t="s">
        <v>242</v>
      </c>
      <c r="K1167" s="229"/>
      <c r="L1167" s="229"/>
      <c r="M1167" s="229"/>
      <c r="N1167" s="229"/>
      <c r="O1167" s="229"/>
      <c r="P1167" s="230"/>
      <c r="Q1167" s="231"/>
      <c r="R1167" s="224" t="s">
        <v>242</v>
      </c>
      <c r="S1167" s="232" t="str">
        <f t="shared" ca="1" si="95"/>
        <v/>
      </c>
      <c r="T1167" s="232" t="str">
        <f ca="1">IF(B1167="","",IF(ISERROR(MATCH($J1167,[2]SorP!$B$1:$B$6230,0)),"",INDIRECT("'SorP'!$A$"&amp;MATCH($J1167,[2]SorP!$B$1:$B$6230,0))))</f>
        <v/>
      </c>
      <c r="U1167" s="184"/>
      <c r="V1167" s="94" t="e">
        <f>IF(C1167="",NA(),MATCH($B1167&amp;$C1167,'[2]Smelter Look-up'!$J:$J,0))</f>
        <v>#N/A</v>
      </c>
      <c r="X1167" s="58">
        <f t="shared" si="96"/>
        <v>0</v>
      </c>
      <c r="AB1167" s="95" t="str">
        <f t="shared" si="97"/>
        <v/>
      </c>
    </row>
    <row r="1168" spans="1:28" s="58" customFormat="1" ht="20.25">
      <c r="A1168" s="232"/>
      <c r="B1168" s="224" t="s">
        <v>242</v>
      </c>
      <c r="C1168" s="225" t="s">
        <v>242</v>
      </c>
      <c r="D1168" s="226"/>
      <c r="E1168" s="224" t="s">
        <v>242</v>
      </c>
      <c r="F1168" s="224" t="s">
        <v>242</v>
      </c>
      <c r="G1168" s="224" t="s">
        <v>242</v>
      </c>
      <c r="H1168" s="227" t="s">
        <v>242</v>
      </c>
      <c r="I1168" s="228" t="s">
        <v>242</v>
      </c>
      <c r="J1168" s="228" t="s">
        <v>242</v>
      </c>
      <c r="K1168" s="229"/>
      <c r="L1168" s="229"/>
      <c r="M1168" s="229"/>
      <c r="N1168" s="229"/>
      <c r="O1168" s="229"/>
      <c r="P1168" s="230"/>
      <c r="Q1168" s="231"/>
      <c r="R1168" s="224" t="s">
        <v>242</v>
      </c>
      <c r="S1168" s="232" t="str">
        <f t="shared" ca="1" si="95"/>
        <v/>
      </c>
      <c r="T1168" s="232" t="str">
        <f ca="1">IF(B1168="","",IF(ISERROR(MATCH($J1168,[2]SorP!$B$1:$B$6230,0)),"",INDIRECT("'SorP'!$A$"&amp;MATCH($J1168,[2]SorP!$B$1:$B$6230,0))))</f>
        <v/>
      </c>
      <c r="U1168" s="184"/>
      <c r="V1168" s="94" t="e">
        <f>IF(C1168="",NA(),MATCH($B1168&amp;$C1168,'[2]Smelter Look-up'!$J:$J,0))</f>
        <v>#N/A</v>
      </c>
      <c r="X1168" s="58">
        <f t="shared" si="96"/>
        <v>0</v>
      </c>
      <c r="AB1168" s="95" t="str">
        <f t="shared" si="97"/>
        <v/>
      </c>
    </row>
    <row r="1169" spans="1:28" s="58" customFormat="1" ht="20.25">
      <c r="A1169" s="232"/>
      <c r="B1169" s="224" t="s">
        <v>242</v>
      </c>
      <c r="C1169" s="225" t="s">
        <v>242</v>
      </c>
      <c r="D1169" s="226"/>
      <c r="E1169" s="224" t="s">
        <v>242</v>
      </c>
      <c r="F1169" s="224" t="s">
        <v>242</v>
      </c>
      <c r="G1169" s="224" t="s">
        <v>242</v>
      </c>
      <c r="H1169" s="227" t="s">
        <v>242</v>
      </c>
      <c r="I1169" s="228" t="s">
        <v>242</v>
      </c>
      <c r="J1169" s="228" t="s">
        <v>242</v>
      </c>
      <c r="K1169" s="229"/>
      <c r="L1169" s="229"/>
      <c r="M1169" s="229"/>
      <c r="N1169" s="229"/>
      <c r="O1169" s="229"/>
      <c r="P1169" s="230"/>
      <c r="Q1169" s="231"/>
      <c r="R1169" s="224" t="s">
        <v>242</v>
      </c>
      <c r="S1169" s="232" t="str">
        <f t="shared" ca="1" si="95"/>
        <v/>
      </c>
      <c r="T1169" s="232" t="str">
        <f ca="1">IF(B1169="","",IF(ISERROR(MATCH($J1169,[2]SorP!$B$1:$B$6230,0)),"",INDIRECT("'SorP'!$A$"&amp;MATCH($J1169,[2]SorP!$B$1:$B$6230,0))))</f>
        <v/>
      </c>
      <c r="U1169" s="184"/>
      <c r="V1169" s="94" t="e">
        <f>IF(C1169="",NA(),MATCH($B1169&amp;$C1169,'[2]Smelter Look-up'!$J:$J,0))</f>
        <v>#N/A</v>
      </c>
      <c r="X1169" s="58">
        <f t="shared" si="96"/>
        <v>0</v>
      </c>
      <c r="AB1169" s="95" t="str">
        <f t="shared" si="97"/>
        <v/>
      </c>
    </row>
    <row r="1170" spans="1:28" s="58" customFormat="1" ht="20.25">
      <c r="A1170" s="232"/>
      <c r="B1170" s="224" t="s">
        <v>242</v>
      </c>
      <c r="C1170" s="225" t="s">
        <v>242</v>
      </c>
      <c r="D1170" s="226"/>
      <c r="E1170" s="224" t="s">
        <v>242</v>
      </c>
      <c r="F1170" s="224" t="s">
        <v>242</v>
      </c>
      <c r="G1170" s="224" t="s">
        <v>242</v>
      </c>
      <c r="H1170" s="227" t="s">
        <v>242</v>
      </c>
      <c r="I1170" s="228" t="s">
        <v>242</v>
      </c>
      <c r="J1170" s="228" t="s">
        <v>242</v>
      </c>
      <c r="K1170" s="229"/>
      <c r="L1170" s="229"/>
      <c r="M1170" s="229"/>
      <c r="N1170" s="229"/>
      <c r="O1170" s="229"/>
      <c r="P1170" s="230"/>
      <c r="Q1170" s="231"/>
      <c r="R1170" s="224" t="s">
        <v>242</v>
      </c>
      <c r="S1170" s="232" t="str">
        <f t="shared" ca="1" si="95"/>
        <v/>
      </c>
      <c r="T1170" s="232" t="str">
        <f ca="1">IF(B1170="","",IF(ISERROR(MATCH($J1170,[2]SorP!$B$1:$B$6230,0)),"",INDIRECT("'SorP'!$A$"&amp;MATCH($J1170,[2]SorP!$B$1:$B$6230,0))))</f>
        <v/>
      </c>
      <c r="U1170" s="184"/>
      <c r="V1170" s="94" t="e">
        <f>IF(C1170="",NA(),MATCH($B1170&amp;$C1170,'[2]Smelter Look-up'!$J:$J,0))</f>
        <v>#N/A</v>
      </c>
      <c r="X1170" s="58">
        <f t="shared" si="96"/>
        <v>0</v>
      </c>
      <c r="AB1170" s="95" t="str">
        <f t="shared" si="97"/>
        <v/>
      </c>
    </row>
    <row r="1171" spans="1:28" s="58" customFormat="1" ht="20.25">
      <c r="A1171" s="232"/>
      <c r="B1171" s="224" t="s">
        <v>242</v>
      </c>
      <c r="C1171" s="225" t="s">
        <v>242</v>
      </c>
      <c r="D1171" s="226"/>
      <c r="E1171" s="224" t="s">
        <v>242</v>
      </c>
      <c r="F1171" s="224" t="s">
        <v>242</v>
      </c>
      <c r="G1171" s="224" t="s">
        <v>242</v>
      </c>
      <c r="H1171" s="227" t="s">
        <v>242</v>
      </c>
      <c r="I1171" s="228" t="s">
        <v>242</v>
      </c>
      <c r="J1171" s="228" t="s">
        <v>242</v>
      </c>
      <c r="K1171" s="229"/>
      <c r="L1171" s="229"/>
      <c r="M1171" s="229"/>
      <c r="N1171" s="229"/>
      <c r="O1171" s="229"/>
      <c r="P1171" s="230"/>
      <c r="Q1171" s="231"/>
      <c r="R1171" s="224" t="s">
        <v>242</v>
      </c>
      <c r="S1171" s="232" t="str">
        <f t="shared" ca="1" si="95"/>
        <v/>
      </c>
      <c r="T1171" s="232" t="str">
        <f ca="1">IF(B1171="","",IF(ISERROR(MATCH($J1171,[2]SorP!$B$1:$B$6230,0)),"",INDIRECT("'SorP'!$A$"&amp;MATCH($J1171,[2]SorP!$B$1:$B$6230,0))))</f>
        <v/>
      </c>
      <c r="U1171" s="184"/>
      <c r="V1171" s="94" t="e">
        <f>IF(C1171="",NA(),MATCH($B1171&amp;$C1171,'[2]Smelter Look-up'!$J:$J,0))</f>
        <v>#N/A</v>
      </c>
      <c r="X1171" s="58">
        <f t="shared" si="96"/>
        <v>0</v>
      </c>
      <c r="AB1171" s="95" t="str">
        <f t="shared" si="97"/>
        <v/>
      </c>
    </row>
    <row r="1172" spans="1:28" s="58" customFormat="1" ht="20.25">
      <c r="A1172" s="232"/>
      <c r="B1172" s="224" t="s">
        <v>242</v>
      </c>
      <c r="C1172" s="225" t="s">
        <v>242</v>
      </c>
      <c r="D1172" s="226"/>
      <c r="E1172" s="224" t="s">
        <v>242</v>
      </c>
      <c r="F1172" s="224" t="s">
        <v>242</v>
      </c>
      <c r="G1172" s="224" t="s">
        <v>242</v>
      </c>
      <c r="H1172" s="227" t="s">
        <v>242</v>
      </c>
      <c r="I1172" s="228" t="s">
        <v>242</v>
      </c>
      <c r="J1172" s="228" t="s">
        <v>242</v>
      </c>
      <c r="K1172" s="229"/>
      <c r="L1172" s="229"/>
      <c r="M1172" s="229"/>
      <c r="N1172" s="229"/>
      <c r="O1172" s="229"/>
      <c r="P1172" s="230"/>
      <c r="Q1172" s="231"/>
      <c r="R1172" s="224" t="s">
        <v>242</v>
      </c>
      <c r="S1172" s="232" t="str">
        <f t="shared" ca="1" si="95"/>
        <v/>
      </c>
      <c r="T1172" s="232" t="str">
        <f ca="1">IF(B1172="","",IF(ISERROR(MATCH($J1172,[2]SorP!$B$1:$B$6230,0)),"",INDIRECT("'SorP'!$A$"&amp;MATCH($J1172,[2]SorP!$B$1:$B$6230,0))))</f>
        <v/>
      </c>
      <c r="U1172" s="184"/>
      <c r="V1172" s="94" t="e">
        <f>IF(C1172="",NA(),MATCH($B1172&amp;$C1172,'[2]Smelter Look-up'!$J:$J,0))</f>
        <v>#N/A</v>
      </c>
      <c r="X1172" s="58">
        <f t="shared" si="96"/>
        <v>0</v>
      </c>
      <c r="AB1172" s="95" t="str">
        <f t="shared" si="97"/>
        <v/>
      </c>
    </row>
    <row r="1173" spans="1:28" s="58" customFormat="1" ht="20.25">
      <c r="A1173" s="232"/>
      <c r="B1173" s="224" t="s">
        <v>242</v>
      </c>
      <c r="C1173" s="225" t="s">
        <v>242</v>
      </c>
      <c r="D1173" s="226"/>
      <c r="E1173" s="224" t="s">
        <v>242</v>
      </c>
      <c r="F1173" s="224" t="s">
        <v>242</v>
      </c>
      <c r="G1173" s="224" t="s">
        <v>242</v>
      </c>
      <c r="H1173" s="227" t="s">
        <v>242</v>
      </c>
      <c r="I1173" s="228" t="s">
        <v>242</v>
      </c>
      <c r="J1173" s="228" t="s">
        <v>242</v>
      </c>
      <c r="K1173" s="229"/>
      <c r="L1173" s="229"/>
      <c r="M1173" s="229"/>
      <c r="N1173" s="229"/>
      <c r="O1173" s="229"/>
      <c r="P1173" s="230"/>
      <c r="Q1173" s="231"/>
      <c r="R1173" s="224" t="s">
        <v>242</v>
      </c>
      <c r="S1173" s="232" t="str">
        <f t="shared" ca="1" si="95"/>
        <v/>
      </c>
      <c r="T1173" s="232" t="str">
        <f ca="1">IF(B1173="","",IF(ISERROR(MATCH($J1173,[2]SorP!$B$1:$B$6230,0)),"",INDIRECT("'SorP'!$A$"&amp;MATCH($J1173,[2]SorP!$B$1:$B$6230,0))))</f>
        <v/>
      </c>
      <c r="U1173" s="184"/>
      <c r="V1173" s="94" t="e">
        <f>IF(C1173="",NA(),MATCH($B1173&amp;$C1173,'[2]Smelter Look-up'!$J:$J,0))</f>
        <v>#N/A</v>
      </c>
      <c r="X1173" s="58">
        <f t="shared" si="96"/>
        <v>0</v>
      </c>
      <c r="AB1173" s="95" t="str">
        <f t="shared" si="97"/>
        <v/>
      </c>
    </row>
    <row r="1174" spans="1:28" s="58" customFormat="1" ht="20.25">
      <c r="A1174" s="232"/>
      <c r="B1174" s="224" t="s">
        <v>242</v>
      </c>
      <c r="C1174" s="225" t="s">
        <v>242</v>
      </c>
      <c r="D1174" s="226"/>
      <c r="E1174" s="224" t="s">
        <v>242</v>
      </c>
      <c r="F1174" s="224" t="s">
        <v>242</v>
      </c>
      <c r="G1174" s="224" t="s">
        <v>242</v>
      </c>
      <c r="H1174" s="227" t="s">
        <v>242</v>
      </c>
      <c r="I1174" s="228" t="s">
        <v>242</v>
      </c>
      <c r="J1174" s="228" t="s">
        <v>242</v>
      </c>
      <c r="K1174" s="229"/>
      <c r="L1174" s="229"/>
      <c r="M1174" s="229"/>
      <c r="N1174" s="229"/>
      <c r="O1174" s="229"/>
      <c r="P1174" s="230"/>
      <c r="Q1174" s="231"/>
      <c r="R1174" s="224" t="s">
        <v>242</v>
      </c>
      <c r="S1174" s="232" t="str">
        <f t="shared" ca="1" si="95"/>
        <v/>
      </c>
      <c r="T1174" s="232" t="str">
        <f ca="1">IF(B1174="","",IF(ISERROR(MATCH($J1174,[2]SorP!$B$1:$B$6230,0)),"",INDIRECT("'SorP'!$A$"&amp;MATCH($J1174,[2]SorP!$B$1:$B$6230,0))))</f>
        <v/>
      </c>
      <c r="U1174" s="184"/>
      <c r="V1174" s="94" t="e">
        <f>IF(C1174="",NA(),MATCH($B1174&amp;$C1174,'[2]Smelter Look-up'!$J:$J,0))</f>
        <v>#N/A</v>
      </c>
      <c r="X1174" s="58">
        <f t="shared" si="96"/>
        <v>0</v>
      </c>
      <c r="AB1174" s="95" t="str">
        <f t="shared" si="97"/>
        <v/>
      </c>
    </row>
    <row r="1175" spans="1:28" s="58" customFormat="1" ht="20.25">
      <c r="A1175" s="232"/>
      <c r="B1175" s="224" t="s">
        <v>242</v>
      </c>
      <c r="C1175" s="225" t="s">
        <v>242</v>
      </c>
      <c r="D1175" s="226"/>
      <c r="E1175" s="224" t="s">
        <v>242</v>
      </c>
      <c r="F1175" s="224" t="s">
        <v>242</v>
      </c>
      <c r="G1175" s="224" t="s">
        <v>242</v>
      </c>
      <c r="H1175" s="227" t="s">
        <v>242</v>
      </c>
      <c r="I1175" s="228" t="s">
        <v>242</v>
      </c>
      <c r="J1175" s="228" t="s">
        <v>242</v>
      </c>
      <c r="K1175" s="229"/>
      <c r="L1175" s="229"/>
      <c r="M1175" s="229"/>
      <c r="N1175" s="229"/>
      <c r="O1175" s="229"/>
      <c r="P1175" s="230"/>
      <c r="Q1175" s="231"/>
      <c r="R1175" s="224" t="s">
        <v>242</v>
      </c>
      <c r="S1175" s="232" t="str">
        <f t="shared" ca="1" si="95"/>
        <v/>
      </c>
      <c r="T1175" s="232" t="str">
        <f ca="1">IF(B1175="","",IF(ISERROR(MATCH($J1175,[2]SorP!$B$1:$B$6230,0)),"",INDIRECT("'SorP'!$A$"&amp;MATCH($J1175,[2]SorP!$B$1:$B$6230,0))))</f>
        <v/>
      </c>
      <c r="U1175" s="184"/>
      <c r="V1175" s="94" t="e">
        <f>IF(C1175="",NA(),MATCH($B1175&amp;$C1175,'[2]Smelter Look-up'!$J:$J,0))</f>
        <v>#N/A</v>
      </c>
      <c r="X1175" s="58">
        <f t="shared" si="96"/>
        <v>0</v>
      </c>
      <c r="AB1175" s="95" t="str">
        <f t="shared" si="97"/>
        <v/>
      </c>
    </row>
    <row r="1176" spans="1:28" s="58" customFormat="1" ht="20.25">
      <c r="A1176" s="232"/>
      <c r="B1176" s="224" t="s">
        <v>242</v>
      </c>
      <c r="C1176" s="225" t="s">
        <v>242</v>
      </c>
      <c r="D1176" s="226"/>
      <c r="E1176" s="224" t="s">
        <v>242</v>
      </c>
      <c r="F1176" s="224" t="s">
        <v>242</v>
      </c>
      <c r="G1176" s="224" t="s">
        <v>242</v>
      </c>
      <c r="H1176" s="227" t="s">
        <v>242</v>
      </c>
      <c r="I1176" s="228" t="s">
        <v>242</v>
      </c>
      <c r="J1176" s="228" t="s">
        <v>242</v>
      </c>
      <c r="K1176" s="229"/>
      <c r="L1176" s="229"/>
      <c r="M1176" s="229"/>
      <c r="N1176" s="229"/>
      <c r="O1176" s="229"/>
      <c r="P1176" s="230"/>
      <c r="Q1176" s="231"/>
      <c r="R1176" s="224" t="s">
        <v>242</v>
      </c>
      <c r="S1176" s="232" t="str">
        <f t="shared" ca="1" si="95"/>
        <v/>
      </c>
      <c r="T1176" s="232" t="str">
        <f ca="1">IF(B1176="","",IF(ISERROR(MATCH($J1176,[2]SorP!$B$1:$B$6230,0)),"",INDIRECT("'SorP'!$A$"&amp;MATCH($J1176,[2]SorP!$B$1:$B$6230,0))))</f>
        <v/>
      </c>
      <c r="U1176" s="184"/>
      <c r="V1176" s="94" t="e">
        <f>IF(C1176="",NA(),MATCH($B1176&amp;$C1176,'[2]Smelter Look-up'!$J:$J,0))</f>
        <v>#N/A</v>
      </c>
      <c r="X1176" s="58">
        <f t="shared" si="96"/>
        <v>0</v>
      </c>
      <c r="AB1176" s="95" t="str">
        <f t="shared" si="97"/>
        <v/>
      </c>
    </row>
    <row r="1177" spans="1:28" s="58" customFormat="1" ht="20.25">
      <c r="A1177" s="232"/>
      <c r="B1177" s="224" t="s">
        <v>242</v>
      </c>
      <c r="C1177" s="225" t="s">
        <v>242</v>
      </c>
      <c r="D1177" s="226"/>
      <c r="E1177" s="224" t="s">
        <v>242</v>
      </c>
      <c r="F1177" s="224" t="s">
        <v>242</v>
      </c>
      <c r="G1177" s="224" t="s">
        <v>242</v>
      </c>
      <c r="H1177" s="227" t="s">
        <v>242</v>
      </c>
      <c r="I1177" s="228" t="s">
        <v>242</v>
      </c>
      <c r="J1177" s="228" t="s">
        <v>242</v>
      </c>
      <c r="K1177" s="229"/>
      <c r="L1177" s="229"/>
      <c r="M1177" s="229"/>
      <c r="N1177" s="229"/>
      <c r="O1177" s="229"/>
      <c r="P1177" s="230"/>
      <c r="Q1177" s="231"/>
      <c r="R1177" s="224" t="s">
        <v>242</v>
      </c>
      <c r="S1177" s="232" t="str">
        <f t="shared" ca="1" si="95"/>
        <v/>
      </c>
      <c r="T1177" s="232" t="str">
        <f ca="1">IF(B1177="","",IF(ISERROR(MATCH($J1177,[2]SorP!$B$1:$B$6230,0)),"",INDIRECT("'SorP'!$A$"&amp;MATCH($J1177,[2]SorP!$B$1:$B$6230,0))))</f>
        <v/>
      </c>
      <c r="U1177" s="184"/>
      <c r="V1177" s="94" t="e">
        <f>IF(C1177="",NA(),MATCH($B1177&amp;$C1177,'[2]Smelter Look-up'!$J:$J,0))</f>
        <v>#N/A</v>
      </c>
      <c r="X1177" s="58">
        <f t="shared" si="96"/>
        <v>0</v>
      </c>
      <c r="AB1177" s="95" t="str">
        <f t="shared" si="97"/>
        <v/>
      </c>
    </row>
    <row r="1178" spans="1:28" s="58" customFormat="1" ht="20.25">
      <c r="A1178" s="232"/>
      <c r="B1178" s="224" t="s">
        <v>242</v>
      </c>
      <c r="C1178" s="225" t="s">
        <v>242</v>
      </c>
      <c r="D1178" s="226"/>
      <c r="E1178" s="224" t="s">
        <v>242</v>
      </c>
      <c r="F1178" s="224" t="s">
        <v>242</v>
      </c>
      <c r="G1178" s="224" t="s">
        <v>242</v>
      </c>
      <c r="H1178" s="227" t="s">
        <v>242</v>
      </c>
      <c r="I1178" s="228" t="s">
        <v>242</v>
      </c>
      <c r="J1178" s="228" t="s">
        <v>242</v>
      </c>
      <c r="K1178" s="229"/>
      <c r="L1178" s="229"/>
      <c r="M1178" s="229"/>
      <c r="N1178" s="229"/>
      <c r="O1178" s="229"/>
      <c r="P1178" s="230"/>
      <c r="Q1178" s="231"/>
      <c r="R1178" s="224" t="s">
        <v>242</v>
      </c>
      <c r="S1178" s="232" t="str">
        <f t="shared" ca="1" si="95"/>
        <v/>
      </c>
      <c r="T1178" s="232" t="str">
        <f ca="1">IF(B1178="","",IF(ISERROR(MATCH($J1178,[2]SorP!$B$1:$B$6230,0)),"",INDIRECT("'SorP'!$A$"&amp;MATCH($J1178,[2]SorP!$B$1:$B$6230,0))))</f>
        <v/>
      </c>
      <c r="U1178" s="184"/>
      <c r="V1178" s="94" t="e">
        <f>IF(C1178="",NA(),MATCH($B1178&amp;$C1178,'[2]Smelter Look-up'!$J:$J,0))</f>
        <v>#N/A</v>
      </c>
      <c r="X1178" s="58">
        <f t="shared" si="96"/>
        <v>0</v>
      </c>
      <c r="AB1178" s="95" t="str">
        <f t="shared" si="97"/>
        <v/>
      </c>
    </row>
    <row r="1179" spans="1:28" s="58" customFormat="1" ht="20.25">
      <c r="A1179" s="232"/>
      <c r="B1179" s="224" t="s">
        <v>242</v>
      </c>
      <c r="C1179" s="225" t="s">
        <v>242</v>
      </c>
      <c r="D1179" s="226"/>
      <c r="E1179" s="224" t="s">
        <v>242</v>
      </c>
      <c r="F1179" s="224" t="s">
        <v>242</v>
      </c>
      <c r="G1179" s="224" t="s">
        <v>242</v>
      </c>
      <c r="H1179" s="227" t="s">
        <v>242</v>
      </c>
      <c r="I1179" s="228" t="s">
        <v>242</v>
      </c>
      <c r="J1179" s="228" t="s">
        <v>242</v>
      </c>
      <c r="K1179" s="229"/>
      <c r="L1179" s="229"/>
      <c r="M1179" s="229"/>
      <c r="N1179" s="229"/>
      <c r="O1179" s="229"/>
      <c r="P1179" s="230"/>
      <c r="Q1179" s="231"/>
      <c r="R1179" s="224" t="s">
        <v>242</v>
      </c>
      <c r="S1179" s="232" t="str">
        <f t="shared" ca="1" si="95"/>
        <v/>
      </c>
      <c r="T1179" s="232" t="str">
        <f ca="1">IF(B1179="","",IF(ISERROR(MATCH($J1179,[2]SorP!$B$1:$B$6230,0)),"",INDIRECT("'SorP'!$A$"&amp;MATCH($J1179,[2]SorP!$B$1:$B$6230,0))))</f>
        <v/>
      </c>
      <c r="U1179" s="184"/>
      <c r="V1179" s="94" t="e">
        <f>IF(C1179="",NA(),MATCH($B1179&amp;$C1179,'[2]Smelter Look-up'!$J:$J,0))</f>
        <v>#N/A</v>
      </c>
      <c r="X1179" s="58">
        <f t="shared" si="96"/>
        <v>0</v>
      </c>
      <c r="AB1179" s="95" t="str">
        <f t="shared" si="97"/>
        <v/>
      </c>
    </row>
    <row r="1180" spans="1:28" s="58" customFormat="1" ht="20.25">
      <c r="A1180" s="232"/>
      <c r="B1180" s="224" t="s">
        <v>242</v>
      </c>
      <c r="C1180" s="225" t="s">
        <v>242</v>
      </c>
      <c r="D1180" s="226"/>
      <c r="E1180" s="224" t="s">
        <v>242</v>
      </c>
      <c r="F1180" s="224" t="s">
        <v>242</v>
      </c>
      <c r="G1180" s="224" t="s">
        <v>242</v>
      </c>
      <c r="H1180" s="227" t="s">
        <v>242</v>
      </c>
      <c r="I1180" s="228" t="s">
        <v>242</v>
      </c>
      <c r="J1180" s="228" t="s">
        <v>242</v>
      </c>
      <c r="K1180" s="229"/>
      <c r="L1180" s="229"/>
      <c r="M1180" s="229"/>
      <c r="N1180" s="229"/>
      <c r="O1180" s="229"/>
      <c r="P1180" s="230"/>
      <c r="Q1180" s="231"/>
      <c r="R1180" s="224" t="s">
        <v>242</v>
      </c>
      <c r="S1180" s="232" t="str">
        <f t="shared" ref="S1180:S1210" ca="1" si="98">IF(B1180="","",IF(ISERROR(MATCH($E1180,CL,0)),"Unknown",INDIRECT("'C'!$A$"&amp;MATCH($E1180,CL,0)+1)))</f>
        <v/>
      </c>
      <c r="T1180" s="232" t="str">
        <f ca="1">IF(B1180="","",IF(ISERROR(MATCH($J1180,[2]SorP!$B$1:$B$6230,0)),"",INDIRECT("'SorP'!$A$"&amp;MATCH($J1180,[2]SorP!$B$1:$B$6230,0))))</f>
        <v/>
      </c>
      <c r="U1180" s="184"/>
      <c r="V1180" s="94" t="e">
        <f>IF(C1180="",NA(),MATCH($B1180&amp;$C1180,'[2]Smelter Look-up'!$J:$J,0))</f>
        <v>#N/A</v>
      </c>
      <c r="X1180" s="58">
        <f t="shared" si="96"/>
        <v>0</v>
      </c>
      <c r="AB1180" s="95" t="str">
        <f t="shared" si="97"/>
        <v/>
      </c>
    </row>
    <row r="1181" spans="1:28" s="58" customFormat="1" ht="20.25">
      <c r="A1181" s="232"/>
      <c r="B1181" s="224" t="s">
        <v>242</v>
      </c>
      <c r="C1181" s="225" t="s">
        <v>242</v>
      </c>
      <c r="D1181" s="226"/>
      <c r="E1181" s="224" t="s">
        <v>242</v>
      </c>
      <c r="F1181" s="224" t="s">
        <v>242</v>
      </c>
      <c r="G1181" s="224" t="s">
        <v>242</v>
      </c>
      <c r="H1181" s="227" t="s">
        <v>242</v>
      </c>
      <c r="I1181" s="228" t="s">
        <v>242</v>
      </c>
      <c r="J1181" s="228" t="s">
        <v>242</v>
      </c>
      <c r="K1181" s="229"/>
      <c r="L1181" s="229"/>
      <c r="M1181" s="229"/>
      <c r="N1181" s="229"/>
      <c r="O1181" s="229"/>
      <c r="P1181" s="230"/>
      <c r="Q1181" s="231"/>
      <c r="R1181" s="224" t="s">
        <v>242</v>
      </c>
      <c r="S1181" s="232" t="str">
        <f t="shared" ca="1" si="98"/>
        <v/>
      </c>
      <c r="T1181" s="232" t="str">
        <f ca="1">IF(B1181="","",IF(ISERROR(MATCH($J1181,[2]SorP!$B$1:$B$6230,0)),"",INDIRECT("'SorP'!$A$"&amp;MATCH($J1181,[2]SorP!$B$1:$B$6230,0))))</f>
        <v/>
      </c>
      <c r="U1181" s="184"/>
      <c r="V1181" s="94" t="e">
        <f>IF(C1181="",NA(),MATCH($B1181&amp;$C1181,'[2]Smelter Look-up'!$J:$J,0))</f>
        <v>#N/A</v>
      </c>
      <c r="X1181" s="58">
        <f t="shared" si="96"/>
        <v>0</v>
      </c>
      <c r="AB1181" s="95" t="str">
        <f t="shared" si="97"/>
        <v/>
      </c>
    </row>
    <row r="1182" spans="1:28" s="58" customFormat="1" ht="20.25">
      <c r="A1182" s="232"/>
      <c r="B1182" s="224" t="s">
        <v>242</v>
      </c>
      <c r="C1182" s="225" t="s">
        <v>242</v>
      </c>
      <c r="D1182" s="226"/>
      <c r="E1182" s="224" t="s">
        <v>242</v>
      </c>
      <c r="F1182" s="224" t="s">
        <v>242</v>
      </c>
      <c r="G1182" s="224" t="s">
        <v>242</v>
      </c>
      <c r="H1182" s="227" t="s">
        <v>242</v>
      </c>
      <c r="I1182" s="228" t="s">
        <v>242</v>
      </c>
      <c r="J1182" s="228" t="s">
        <v>242</v>
      </c>
      <c r="K1182" s="229"/>
      <c r="L1182" s="229"/>
      <c r="M1182" s="229"/>
      <c r="N1182" s="229"/>
      <c r="O1182" s="229"/>
      <c r="P1182" s="230"/>
      <c r="Q1182" s="231"/>
      <c r="R1182" s="224" t="s">
        <v>242</v>
      </c>
      <c r="S1182" s="232" t="str">
        <f t="shared" ca="1" si="98"/>
        <v/>
      </c>
      <c r="T1182" s="232" t="str">
        <f ca="1">IF(B1182="","",IF(ISERROR(MATCH($J1182,[2]SorP!$B$1:$B$6230,0)),"",INDIRECT("'SorP'!$A$"&amp;MATCH($J1182,[2]SorP!$B$1:$B$6230,0))))</f>
        <v/>
      </c>
      <c r="U1182" s="184"/>
      <c r="V1182" s="94" t="e">
        <f>IF(C1182="",NA(),MATCH($B1182&amp;$C1182,'[2]Smelter Look-up'!$J:$J,0))</f>
        <v>#N/A</v>
      </c>
      <c r="X1182" s="58">
        <f t="shared" si="96"/>
        <v>0</v>
      </c>
      <c r="AB1182" s="95" t="str">
        <f t="shared" si="97"/>
        <v/>
      </c>
    </row>
    <row r="1183" spans="1:28" s="58" customFormat="1" ht="20.25">
      <c r="A1183" s="232"/>
      <c r="B1183" s="224" t="s">
        <v>242</v>
      </c>
      <c r="C1183" s="225" t="s">
        <v>242</v>
      </c>
      <c r="D1183" s="226"/>
      <c r="E1183" s="224" t="s">
        <v>242</v>
      </c>
      <c r="F1183" s="224" t="s">
        <v>242</v>
      </c>
      <c r="G1183" s="224" t="s">
        <v>242</v>
      </c>
      <c r="H1183" s="227" t="s">
        <v>242</v>
      </c>
      <c r="I1183" s="228" t="s">
        <v>242</v>
      </c>
      <c r="J1183" s="228" t="s">
        <v>242</v>
      </c>
      <c r="K1183" s="229"/>
      <c r="L1183" s="229"/>
      <c r="M1183" s="229"/>
      <c r="N1183" s="229"/>
      <c r="O1183" s="229"/>
      <c r="P1183" s="230"/>
      <c r="Q1183" s="231"/>
      <c r="R1183" s="224" t="s">
        <v>242</v>
      </c>
      <c r="S1183" s="232" t="str">
        <f t="shared" ca="1" si="98"/>
        <v/>
      </c>
      <c r="T1183" s="232" t="str">
        <f ca="1">IF(B1183="","",IF(ISERROR(MATCH($J1183,[2]SorP!$B$1:$B$6230,0)),"",INDIRECT("'SorP'!$A$"&amp;MATCH($J1183,[2]SorP!$B$1:$B$6230,0))))</f>
        <v/>
      </c>
      <c r="U1183" s="184"/>
      <c r="V1183" s="94" t="e">
        <f>IF(C1183="",NA(),MATCH($B1183&amp;$C1183,'[2]Smelter Look-up'!$J:$J,0))</f>
        <v>#N/A</v>
      </c>
      <c r="X1183" s="58">
        <f t="shared" si="96"/>
        <v>0</v>
      </c>
      <c r="AB1183" s="95" t="str">
        <f t="shared" si="97"/>
        <v/>
      </c>
    </row>
    <row r="1184" spans="1:28" s="58" customFormat="1" ht="20.25">
      <c r="A1184" s="232"/>
      <c r="B1184" s="224" t="s">
        <v>242</v>
      </c>
      <c r="C1184" s="225" t="s">
        <v>242</v>
      </c>
      <c r="D1184" s="226"/>
      <c r="E1184" s="224" t="s">
        <v>242</v>
      </c>
      <c r="F1184" s="224" t="s">
        <v>242</v>
      </c>
      <c r="G1184" s="224" t="s">
        <v>242</v>
      </c>
      <c r="H1184" s="227" t="s">
        <v>242</v>
      </c>
      <c r="I1184" s="228" t="s">
        <v>242</v>
      </c>
      <c r="J1184" s="228" t="s">
        <v>242</v>
      </c>
      <c r="K1184" s="229"/>
      <c r="L1184" s="229"/>
      <c r="M1184" s="229"/>
      <c r="N1184" s="229"/>
      <c r="O1184" s="229"/>
      <c r="P1184" s="230"/>
      <c r="Q1184" s="231"/>
      <c r="R1184" s="224" t="s">
        <v>242</v>
      </c>
      <c r="S1184" s="232" t="str">
        <f t="shared" ca="1" si="98"/>
        <v/>
      </c>
      <c r="T1184" s="232" t="str">
        <f ca="1">IF(B1184="","",IF(ISERROR(MATCH($J1184,[2]SorP!$B$1:$B$6230,0)),"",INDIRECT("'SorP'!$A$"&amp;MATCH($J1184,[2]SorP!$B$1:$B$6230,0))))</f>
        <v/>
      </c>
      <c r="U1184" s="184"/>
      <c r="V1184" s="94" t="e">
        <f>IF(C1184="",NA(),MATCH($B1184&amp;$C1184,'[2]Smelter Look-up'!$J:$J,0))</f>
        <v>#N/A</v>
      </c>
      <c r="X1184" s="58">
        <f t="shared" si="96"/>
        <v>0</v>
      </c>
      <c r="AB1184" s="95" t="str">
        <f t="shared" si="97"/>
        <v/>
      </c>
    </row>
    <row r="1185" spans="1:28" s="58" customFormat="1" ht="20.25">
      <c r="A1185" s="232"/>
      <c r="B1185" s="224" t="s">
        <v>242</v>
      </c>
      <c r="C1185" s="225" t="s">
        <v>242</v>
      </c>
      <c r="D1185" s="226"/>
      <c r="E1185" s="224" t="s">
        <v>242</v>
      </c>
      <c r="F1185" s="224" t="s">
        <v>242</v>
      </c>
      <c r="G1185" s="224" t="s">
        <v>242</v>
      </c>
      <c r="H1185" s="227" t="s">
        <v>242</v>
      </c>
      <c r="I1185" s="228" t="s">
        <v>242</v>
      </c>
      <c r="J1185" s="228" t="s">
        <v>242</v>
      </c>
      <c r="K1185" s="229"/>
      <c r="L1185" s="229"/>
      <c r="M1185" s="229"/>
      <c r="N1185" s="229"/>
      <c r="O1185" s="229"/>
      <c r="P1185" s="230"/>
      <c r="Q1185" s="231"/>
      <c r="R1185" s="224" t="s">
        <v>242</v>
      </c>
      <c r="S1185" s="232" t="str">
        <f t="shared" ca="1" si="98"/>
        <v/>
      </c>
      <c r="T1185" s="232" t="str">
        <f ca="1">IF(B1185="","",IF(ISERROR(MATCH($J1185,[2]SorP!$B$1:$B$6230,0)),"",INDIRECT("'SorP'!$A$"&amp;MATCH($J1185,[2]SorP!$B$1:$B$6230,0))))</f>
        <v/>
      </c>
      <c r="U1185" s="184"/>
      <c r="V1185" s="94" t="e">
        <f>IF(C1185="",NA(),MATCH($B1185&amp;$C1185,'[2]Smelter Look-up'!$J:$J,0))</f>
        <v>#N/A</v>
      </c>
      <c r="X1185" s="58">
        <f t="shared" si="96"/>
        <v>0</v>
      </c>
      <c r="AB1185" s="95" t="str">
        <f t="shared" si="97"/>
        <v/>
      </c>
    </row>
    <row r="1186" spans="1:28" s="58" customFormat="1" ht="20.25">
      <c r="A1186" s="232"/>
      <c r="B1186" s="224" t="s">
        <v>242</v>
      </c>
      <c r="C1186" s="225" t="s">
        <v>242</v>
      </c>
      <c r="D1186" s="226"/>
      <c r="E1186" s="224" t="s">
        <v>242</v>
      </c>
      <c r="F1186" s="224" t="s">
        <v>242</v>
      </c>
      <c r="G1186" s="224" t="s">
        <v>242</v>
      </c>
      <c r="H1186" s="227" t="s">
        <v>242</v>
      </c>
      <c r="I1186" s="228" t="s">
        <v>242</v>
      </c>
      <c r="J1186" s="228" t="s">
        <v>242</v>
      </c>
      <c r="K1186" s="229"/>
      <c r="L1186" s="229"/>
      <c r="M1186" s="229"/>
      <c r="N1186" s="229"/>
      <c r="O1186" s="229"/>
      <c r="P1186" s="230"/>
      <c r="Q1186" s="231"/>
      <c r="R1186" s="224" t="s">
        <v>242</v>
      </c>
      <c r="S1186" s="232" t="str">
        <f t="shared" ca="1" si="98"/>
        <v/>
      </c>
      <c r="T1186" s="232" t="str">
        <f ca="1">IF(B1186="","",IF(ISERROR(MATCH($J1186,[2]SorP!$B$1:$B$6230,0)),"",INDIRECT("'SorP'!$A$"&amp;MATCH($J1186,[2]SorP!$B$1:$B$6230,0))))</f>
        <v/>
      </c>
      <c r="U1186" s="184"/>
      <c r="V1186" s="94" t="e">
        <f>IF(C1186="",NA(),MATCH($B1186&amp;$C1186,'[2]Smelter Look-up'!$J:$J,0))</f>
        <v>#N/A</v>
      </c>
      <c r="X1186" s="58">
        <f t="shared" si="96"/>
        <v>0</v>
      </c>
      <c r="AB1186" s="95" t="str">
        <f t="shared" si="97"/>
        <v/>
      </c>
    </row>
    <row r="1187" spans="1:28" s="58" customFormat="1" ht="20.25">
      <c r="A1187" s="232"/>
      <c r="B1187" s="224" t="s">
        <v>242</v>
      </c>
      <c r="C1187" s="225" t="s">
        <v>242</v>
      </c>
      <c r="D1187" s="226"/>
      <c r="E1187" s="224" t="s">
        <v>242</v>
      </c>
      <c r="F1187" s="224" t="s">
        <v>242</v>
      </c>
      <c r="G1187" s="224" t="s">
        <v>242</v>
      </c>
      <c r="H1187" s="227" t="s">
        <v>242</v>
      </c>
      <c r="I1187" s="228" t="s">
        <v>242</v>
      </c>
      <c r="J1187" s="228" t="s">
        <v>242</v>
      </c>
      <c r="K1187" s="229"/>
      <c r="L1187" s="229"/>
      <c r="M1187" s="229"/>
      <c r="N1187" s="229"/>
      <c r="O1187" s="229"/>
      <c r="P1187" s="230"/>
      <c r="Q1187" s="231"/>
      <c r="R1187" s="224" t="s">
        <v>242</v>
      </c>
      <c r="S1187" s="232" t="str">
        <f t="shared" ca="1" si="98"/>
        <v/>
      </c>
      <c r="T1187" s="232" t="str">
        <f ca="1">IF(B1187="","",IF(ISERROR(MATCH($J1187,[2]SorP!$B$1:$B$6230,0)),"",INDIRECT("'SorP'!$A$"&amp;MATCH($J1187,[2]SorP!$B$1:$B$6230,0))))</f>
        <v/>
      </c>
      <c r="U1187" s="184"/>
      <c r="V1187" s="94" t="e">
        <f>IF(C1187="",NA(),MATCH($B1187&amp;$C1187,'[2]Smelter Look-up'!$J:$J,0))</f>
        <v>#N/A</v>
      </c>
      <c r="X1187" s="58">
        <f t="shared" si="96"/>
        <v>0</v>
      </c>
      <c r="AB1187" s="95" t="str">
        <f t="shared" si="97"/>
        <v/>
      </c>
    </row>
    <row r="1188" spans="1:28" s="58" customFormat="1" ht="20.25">
      <c r="A1188" s="232"/>
      <c r="B1188" s="224" t="s">
        <v>242</v>
      </c>
      <c r="C1188" s="225" t="s">
        <v>242</v>
      </c>
      <c r="D1188" s="226"/>
      <c r="E1188" s="224" t="s">
        <v>242</v>
      </c>
      <c r="F1188" s="224" t="s">
        <v>242</v>
      </c>
      <c r="G1188" s="224" t="s">
        <v>242</v>
      </c>
      <c r="H1188" s="227" t="s">
        <v>242</v>
      </c>
      <c r="I1188" s="228" t="s">
        <v>242</v>
      </c>
      <c r="J1188" s="228" t="s">
        <v>242</v>
      </c>
      <c r="K1188" s="229"/>
      <c r="L1188" s="229"/>
      <c r="M1188" s="229"/>
      <c r="N1188" s="229"/>
      <c r="O1188" s="229"/>
      <c r="P1188" s="230"/>
      <c r="Q1188" s="231"/>
      <c r="R1188" s="224" t="s">
        <v>242</v>
      </c>
      <c r="S1188" s="232" t="str">
        <f t="shared" ca="1" si="98"/>
        <v/>
      </c>
      <c r="T1188" s="232" t="str">
        <f ca="1">IF(B1188="","",IF(ISERROR(MATCH($J1188,[2]SorP!$B$1:$B$6230,0)),"",INDIRECT("'SorP'!$A$"&amp;MATCH($J1188,[2]SorP!$B$1:$B$6230,0))))</f>
        <v/>
      </c>
      <c r="U1188" s="184"/>
      <c r="V1188" s="94" t="e">
        <f>IF(C1188="",NA(),MATCH($B1188&amp;$C1188,'[2]Smelter Look-up'!$J:$J,0))</f>
        <v>#N/A</v>
      </c>
      <c r="X1188" s="58">
        <f t="shared" si="96"/>
        <v>0</v>
      </c>
      <c r="AB1188" s="95" t="str">
        <f t="shared" si="97"/>
        <v/>
      </c>
    </row>
    <row r="1189" spans="1:28" s="58" customFormat="1" ht="20.25">
      <c r="A1189" s="232"/>
      <c r="B1189" s="224" t="s">
        <v>242</v>
      </c>
      <c r="C1189" s="225" t="s">
        <v>242</v>
      </c>
      <c r="D1189" s="226"/>
      <c r="E1189" s="224" t="s">
        <v>242</v>
      </c>
      <c r="F1189" s="224" t="s">
        <v>242</v>
      </c>
      <c r="G1189" s="224" t="s">
        <v>242</v>
      </c>
      <c r="H1189" s="227" t="s">
        <v>242</v>
      </c>
      <c r="I1189" s="228" t="s">
        <v>242</v>
      </c>
      <c r="J1189" s="228" t="s">
        <v>242</v>
      </c>
      <c r="K1189" s="229"/>
      <c r="L1189" s="229"/>
      <c r="M1189" s="229"/>
      <c r="N1189" s="229"/>
      <c r="O1189" s="229"/>
      <c r="P1189" s="230"/>
      <c r="Q1189" s="231"/>
      <c r="R1189" s="224" t="s">
        <v>242</v>
      </c>
      <c r="S1189" s="232" t="str">
        <f t="shared" ca="1" si="98"/>
        <v/>
      </c>
      <c r="T1189" s="232" t="str">
        <f ca="1">IF(B1189="","",IF(ISERROR(MATCH($J1189,[2]SorP!$B$1:$B$6230,0)),"",INDIRECT("'SorP'!$A$"&amp;MATCH($J1189,[2]SorP!$B$1:$B$6230,0))))</f>
        <v/>
      </c>
      <c r="U1189" s="184"/>
      <c r="V1189" s="94" t="e">
        <f>IF(C1189="",NA(),MATCH($B1189&amp;$C1189,'[2]Smelter Look-up'!$J:$J,0))</f>
        <v>#N/A</v>
      </c>
      <c r="X1189" s="58">
        <f t="shared" si="96"/>
        <v>0</v>
      </c>
      <c r="AB1189" s="95" t="str">
        <f t="shared" si="97"/>
        <v/>
      </c>
    </row>
    <row r="1190" spans="1:28" s="58" customFormat="1" ht="20.25">
      <c r="A1190" s="232"/>
      <c r="B1190" s="224" t="s">
        <v>242</v>
      </c>
      <c r="C1190" s="225" t="s">
        <v>242</v>
      </c>
      <c r="D1190" s="226"/>
      <c r="E1190" s="224" t="s">
        <v>242</v>
      </c>
      <c r="F1190" s="224" t="s">
        <v>242</v>
      </c>
      <c r="G1190" s="224" t="s">
        <v>242</v>
      </c>
      <c r="H1190" s="227" t="s">
        <v>242</v>
      </c>
      <c r="I1190" s="228" t="s">
        <v>242</v>
      </c>
      <c r="J1190" s="228" t="s">
        <v>242</v>
      </c>
      <c r="K1190" s="229"/>
      <c r="L1190" s="229"/>
      <c r="M1190" s="229"/>
      <c r="N1190" s="229"/>
      <c r="O1190" s="229"/>
      <c r="P1190" s="230"/>
      <c r="Q1190" s="231"/>
      <c r="R1190" s="224" t="s">
        <v>242</v>
      </c>
      <c r="S1190" s="232" t="str">
        <f t="shared" ca="1" si="98"/>
        <v/>
      </c>
      <c r="T1190" s="232" t="str">
        <f ca="1">IF(B1190="","",IF(ISERROR(MATCH($J1190,[2]SorP!$B$1:$B$6230,0)),"",INDIRECT("'SorP'!$A$"&amp;MATCH($J1190,[2]SorP!$B$1:$B$6230,0))))</f>
        <v/>
      </c>
      <c r="U1190" s="184"/>
      <c r="V1190" s="94" t="e">
        <f>IF(C1190="",NA(),MATCH($B1190&amp;$C1190,'[2]Smelter Look-up'!$J:$J,0))</f>
        <v>#N/A</v>
      </c>
      <c r="X1190" s="58">
        <f t="shared" si="96"/>
        <v>0</v>
      </c>
      <c r="AB1190" s="95" t="str">
        <f t="shared" si="97"/>
        <v/>
      </c>
    </row>
    <row r="1191" spans="1:28" s="58" customFormat="1" ht="20.25">
      <c r="A1191" s="232"/>
      <c r="B1191" s="224" t="s">
        <v>242</v>
      </c>
      <c r="C1191" s="225" t="s">
        <v>242</v>
      </c>
      <c r="D1191" s="226"/>
      <c r="E1191" s="224" t="s">
        <v>242</v>
      </c>
      <c r="F1191" s="224" t="s">
        <v>242</v>
      </c>
      <c r="G1191" s="224" t="s">
        <v>242</v>
      </c>
      <c r="H1191" s="227" t="s">
        <v>242</v>
      </c>
      <c r="I1191" s="228" t="s">
        <v>242</v>
      </c>
      <c r="J1191" s="228" t="s">
        <v>242</v>
      </c>
      <c r="K1191" s="229"/>
      <c r="L1191" s="229"/>
      <c r="M1191" s="229"/>
      <c r="N1191" s="229"/>
      <c r="O1191" s="229"/>
      <c r="P1191" s="230"/>
      <c r="Q1191" s="231"/>
      <c r="R1191" s="224" t="s">
        <v>242</v>
      </c>
      <c r="S1191" s="232" t="str">
        <f t="shared" ca="1" si="98"/>
        <v/>
      </c>
      <c r="T1191" s="232" t="str">
        <f ca="1">IF(B1191="","",IF(ISERROR(MATCH($J1191,[2]SorP!$B$1:$B$6230,0)),"",INDIRECT("'SorP'!$A$"&amp;MATCH($J1191,[2]SorP!$B$1:$B$6230,0))))</f>
        <v/>
      </c>
      <c r="U1191" s="184"/>
      <c r="V1191" s="94" t="e">
        <f>IF(C1191="",NA(),MATCH($B1191&amp;$C1191,'[2]Smelter Look-up'!$J:$J,0))</f>
        <v>#N/A</v>
      </c>
      <c r="X1191" s="58">
        <f t="shared" si="96"/>
        <v>0</v>
      </c>
      <c r="AB1191" s="95" t="str">
        <f t="shared" si="97"/>
        <v/>
      </c>
    </row>
    <row r="1192" spans="1:28" s="58" customFormat="1" ht="20.25">
      <c r="A1192" s="232"/>
      <c r="B1192" s="224" t="s">
        <v>242</v>
      </c>
      <c r="C1192" s="225" t="s">
        <v>242</v>
      </c>
      <c r="D1192" s="226"/>
      <c r="E1192" s="224" t="s">
        <v>242</v>
      </c>
      <c r="F1192" s="224" t="s">
        <v>242</v>
      </c>
      <c r="G1192" s="224" t="s">
        <v>242</v>
      </c>
      <c r="H1192" s="227" t="s">
        <v>242</v>
      </c>
      <c r="I1192" s="228" t="s">
        <v>242</v>
      </c>
      <c r="J1192" s="228" t="s">
        <v>242</v>
      </c>
      <c r="K1192" s="229"/>
      <c r="L1192" s="229"/>
      <c r="M1192" s="229"/>
      <c r="N1192" s="229"/>
      <c r="O1192" s="229"/>
      <c r="P1192" s="230"/>
      <c r="Q1192" s="231"/>
      <c r="R1192" s="224" t="s">
        <v>242</v>
      </c>
      <c r="S1192" s="232" t="str">
        <f t="shared" ca="1" si="98"/>
        <v/>
      </c>
      <c r="T1192" s="232" t="str">
        <f ca="1">IF(B1192="","",IF(ISERROR(MATCH($J1192,[2]SorP!$B$1:$B$6230,0)),"",INDIRECT("'SorP'!$A$"&amp;MATCH($J1192,[2]SorP!$B$1:$B$6230,0))))</f>
        <v/>
      </c>
      <c r="U1192" s="184"/>
      <c r="V1192" s="94" t="e">
        <f>IF(C1192="",NA(),MATCH($B1192&amp;$C1192,'[2]Smelter Look-up'!$J:$J,0))</f>
        <v>#N/A</v>
      </c>
      <c r="X1192" s="58">
        <f t="shared" si="96"/>
        <v>0</v>
      </c>
      <c r="AB1192" s="95" t="str">
        <f t="shared" si="97"/>
        <v/>
      </c>
    </row>
    <row r="1193" spans="1:28" s="58" customFormat="1" ht="20.25">
      <c r="A1193" s="232"/>
      <c r="B1193" s="224" t="s">
        <v>242</v>
      </c>
      <c r="C1193" s="225" t="s">
        <v>242</v>
      </c>
      <c r="D1193" s="226"/>
      <c r="E1193" s="224" t="s">
        <v>242</v>
      </c>
      <c r="F1193" s="224" t="s">
        <v>242</v>
      </c>
      <c r="G1193" s="224" t="s">
        <v>242</v>
      </c>
      <c r="H1193" s="227" t="s">
        <v>242</v>
      </c>
      <c r="I1193" s="228" t="s">
        <v>242</v>
      </c>
      <c r="J1193" s="228" t="s">
        <v>242</v>
      </c>
      <c r="K1193" s="229"/>
      <c r="L1193" s="229"/>
      <c r="M1193" s="229"/>
      <c r="N1193" s="229"/>
      <c r="O1193" s="229"/>
      <c r="P1193" s="230"/>
      <c r="Q1193" s="231"/>
      <c r="R1193" s="224" t="s">
        <v>242</v>
      </c>
      <c r="S1193" s="232" t="str">
        <f t="shared" ca="1" si="98"/>
        <v/>
      </c>
      <c r="T1193" s="232" t="str">
        <f ca="1">IF(B1193="","",IF(ISERROR(MATCH($J1193,[2]SorP!$B$1:$B$6230,0)),"",INDIRECT("'SorP'!$A$"&amp;MATCH($J1193,[2]SorP!$B$1:$B$6230,0))))</f>
        <v/>
      </c>
      <c r="U1193" s="184"/>
      <c r="V1193" s="94" t="e">
        <f>IF(C1193="",NA(),MATCH($B1193&amp;$C1193,'[2]Smelter Look-up'!$J:$J,0))</f>
        <v>#N/A</v>
      </c>
      <c r="X1193" s="58">
        <f t="shared" si="96"/>
        <v>0</v>
      </c>
      <c r="AB1193" s="95" t="str">
        <f t="shared" si="97"/>
        <v/>
      </c>
    </row>
    <row r="1194" spans="1:28" s="58" customFormat="1" ht="20.25">
      <c r="A1194" s="232"/>
      <c r="B1194" s="224" t="s">
        <v>242</v>
      </c>
      <c r="C1194" s="225" t="s">
        <v>242</v>
      </c>
      <c r="D1194" s="226"/>
      <c r="E1194" s="224" t="s">
        <v>242</v>
      </c>
      <c r="F1194" s="224" t="s">
        <v>242</v>
      </c>
      <c r="G1194" s="224" t="s">
        <v>242</v>
      </c>
      <c r="H1194" s="227" t="s">
        <v>242</v>
      </c>
      <c r="I1194" s="228" t="s">
        <v>242</v>
      </c>
      <c r="J1194" s="228" t="s">
        <v>242</v>
      </c>
      <c r="K1194" s="229"/>
      <c r="L1194" s="229"/>
      <c r="M1194" s="229"/>
      <c r="N1194" s="229"/>
      <c r="O1194" s="229"/>
      <c r="P1194" s="230"/>
      <c r="Q1194" s="231"/>
      <c r="R1194" s="224" t="s">
        <v>242</v>
      </c>
      <c r="S1194" s="232" t="str">
        <f t="shared" ca="1" si="98"/>
        <v/>
      </c>
      <c r="T1194" s="232" t="str">
        <f ca="1">IF(B1194="","",IF(ISERROR(MATCH($J1194,[2]SorP!$B$1:$B$6230,0)),"",INDIRECT("'SorP'!$A$"&amp;MATCH($J1194,[2]SorP!$B$1:$B$6230,0))))</f>
        <v/>
      </c>
      <c r="U1194" s="184"/>
      <c r="V1194" s="94" t="e">
        <f>IF(C1194="",NA(),MATCH($B1194&amp;$C1194,'[2]Smelter Look-up'!$J:$J,0))</f>
        <v>#N/A</v>
      </c>
      <c r="X1194" s="58">
        <f t="shared" si="96"/>
        <v>0</v>
      </c>
      <c r="AB1194" s="95" t="str">
        <f t="shared" si="97"/>
        <v/>
      </c>
    </row>
    <row r="1195" spans="1:28" s="58" customFormat="1" ht="20.25">
      <c r="A1195" s="232"/>
      <c r="B1195" s="224" t="s">
        <v>242</v>
      </c>
      <c r="C1195" s="225" t="s">
        <v>242</v>
      </c>
      <c r="D1195" s="226"/>
      <c r="E1195" s="224" t="s">
        <v>242</v>
      </c>
      <c r="F1195" s="224" t="s">
        <v>242</v>
      </c>
      <c r="G1195" s="224" t="s">
        <v>242</v>
      </c>
      <c r="H1195" s="227" t="s">
        <v>242</v>
      </c>
      <c r="I1195" s="228" t="s">
        <v>242</v>
      </c>
      <c r="J1195" s="228" t="s">
        <v>242</v>
      </c>
      <c r="K1195" s="229"/>
      <c r="L1195" s="229"/>
      <c r="M1195" s="229"/>
      <c r="N1195" s="229"/>
      <c r="O1195" s="229"/>
      <c r="P1195" s="230"/>
      <c r="Q1195" s="231"/>
      <c r="R1195" s="224" t="s">
        <v>242</v>
      </c>
      <c r="S1195" s="232" t="str">
        <f t="shared" ca="1" si="98"/>
        <v/>
      </c>
      <c r="T1195" s="232" t="str">
        <f ca="1">IF(B1195="","",IF(ISERROR(MATCH($J1195,[2]SorP!$B$1:$B$6230,0)),"",INDIRECT("'SorP'!$A$"&amp;MATCH($J1195,[2]SorP!$B$1:$B$6230,0))))</f>
        <v/>
      </c>
      <c r="U1195" s="184"/>
      <c r="V1195" s="94" t="e">
        <f>IF(C1195="",NA(),MATCH($B1195&amp;$C1195,'[2]Smelter Look-up'!$J:$J,0))</f>
        <v>#N/A</v>
      </c>
      <c r="X1195" s="58">
        <f t="shared" si="96"/>
        <v>0</v>
      </c>
      <c r="AB1195" s="95" t="str">
        <f t="shared" si="97"/>
        <v/>
      </c>
    </row>
    <row r="1196" spans="1:28" s="58" customFormat="1" ht="20.25">
      <c r="A1196" s="232"/>
      <c r="B1196" s="224" t="s">
        <v>242</v>
      </c>
      <c r="C1196" s="225" t="s">
        <v>242</v>
      </c>
      <c r="D1196" s="226"/>
      <c r="E1196" s="224" t="s">
        <v>242</v>
      </c>
      <c r="F1196" s="224" t="s">
        <v>242</v>
      </c>
      <c r="G1196" s="224" t="s">
        <v>242</v>
      </c>
      <c r="H1196" s="227" t="s">
        <v>242</v>
      </c>
      <c r="I1196" s="228" t="s">
        <v>242</v>
      </c>
      <c r="J1196" s="228" t="s">
        <v>242</v>
      </c>
      <c r="K1196" s="229"/>
      <c r="L1196" s="229"/>
      <c r="M1196" s="229"/>
      <c r="N1196" s="229"/>
      <c r="O1196" s="229"/>
      <c r="P1196" s="230"/>
      <c r="Q1196" s="231"/>
      <c r="R1196" s="224" t="s">
        <v>242</v>
      </c>
      <c r="S1196" s="232" t="str">
        <f t="shared" ca="1" si="98"/>
        <v/>
      </c>
      <c r="T1196" s="232" t="str">
        <f ca="1">IF(B1196="","",IF(ISERROR(MATCH($J1196,[2]SorP!$B$1:$B$6230,0)),"",INDIRECT("'SorP'!$A$"&amp;MATCH($J1196,[2]SorP!$B$1:$B$6230,0))))</f>
        <v/>
      </c>
      <c r="U1196" s="184"/>
      <c r="V1196" s="94" t="e">
        <f>IF(C1196="",NA(),MATCH($B1196&amp;$C1196,'[2]Smelter Look-up'!$J:$J,0))</f>
        <v>#N/A</v>
      </c>
      <c r="X1196" s="58">
        <f t="shared" si="96"/>
        <v>0</v>
      </c>
      <c r="AB1196" s="95" t="str">
        <f t="shared" si="97"/>
        <v/>
      </c>
    </row>
    <row r="1197" spans="1:28" s="58" customFormat="1" ht="20.25">
      <c r="A1197" s="232"/>
      <c r="B1197" s="224" t="s">
        <v>242</v>
      </c>
      <c r="C1197" s="225" t="s">
        <v>242</v>
      </c>
      <c r="D1197" s="226"/>
      <c r="E1197" s="224" t="s">
        <v>242</v>
      </c>
      <c r="F1197" s="224" t="s">
        <v>242</v>
      </c>
      <c r="G1197" s="224" t="s">
        <v>242</v>
      </c>
      <c r="H1197" s="227" t="s">
        <v>242</v>
      </c>
      <c r="I1197" s="228" t="s">
        <v>242</v>
      </c>
      <c r="J1197" s="228" t="s">
        <v>242</v>
      </c>
      <c r="K1197" s="229"/>
      <c r="L1197" s="229"/>
      <c r="M1197" s="229"/>
      <c r="N1197" s="229"/>
      <c r="O1197" s="229"/>
      <c r="P1197" s="230"/>
      <c r="Q1197" s="231"/>
      <c r="R1197" s="224" t="s">
        <v>242</v>
      </c>
      <c r="S1197" s="232" t="str">
        <f t="shared" ca="1" si="98"/>
        <v/>
      </c>
      <c r="T1197" s="232" t="str">
        <f ca="1">IF(B1197="","",IF(ISERROR(MATCH($J1197,[2]SorP!$B$1:$B$6230,0)),"",INDIRECT("'SorP'!$A$"&amp;MATCH($J1197,[2]SorP!$B$1:$B$6230,0))))</f>
        <v/>
      </c>
      <c r="U1197" s="184"/>
      <c r="V1197" s="94" t="e">
        <f>IF(C1197="",NA(),MATCH($B1197&amp;$C1197,'[2]Smelter Look-up'!$J:$J,0))</f>
        <v>#N/A</v>
      </c>
      <c r="X1197" s="58">
        <f t="shared" si="96"/>
        <v>0</v>
      </c>
      <c r="AB1197" s="95" t="str">
        <f t="shared" si="97"/>
        <v/>
      </c>
    </row>
    <row r="1198" spans="1:28" s="58" customFormat="1" ht="20.25">
      <c r="A1198" s="232"/>
      <c r="B1198" s="224" t="s">
        <v>242</v>
      </c>
      <c r="C1198" s="225" t="s">
        <v>242</v>
      </c>
      <c r="D1198" s="226"/>
      <c r="E1198" s="224" t="s">
        <v>242</v>
      </c>
      <c r="F1198" s="224" t="s">
        <v>242</v>
      </c>
      <c r="G1198" s="224" t="s">
        <v>242</v>
      </c>
      <c r="H1198" s="227" t="s">
        <v>242</v>
      </c>
      <c r="I1198" s="228" t="s">
        <v>242</v>
      </c>
      <c r="J1198" s="228" t="s">
        <v>242</v>
      </c>
      <c r="K1198" s="229"/>
      <c r="L1198" s="229"/>
      <c r="M1198" s="229"/>
      <c r="N1198" s="229"/>
      <c r="O1198" s="229"/>
      <c r="P1198" s="230"/>
      <c r="Q1198" s="231"/>
      <c r="R1198" s="224" t="s">
        <v>242</v>
      </c>
      <c r="S1198" s="232" t="str">
        <f t="shared" ca="1" si="98"/>
        <v/>
      </c>
      <c r="T1198" s="232" t="str">
        <f ca="1">IF(B1198="","",IF(ISERROR(MATCH($J1198,[2]SorP!$B$1:$B$6230,0)),"",INDIRECT("'SorP'!$A$"&amp;MATCH($J1198,[2]SorP!$B$1:$B$6230,0))))</f>
        <v/>
      </c>
      <c r="U1198" s="184"/>
      <c r="V1198" s="94" t="e">
        <f>IF(C1198="",NA(),MATCH($B1198&amp;$C1198,'[2]Smelter Look-up'!$J:$J,0))</f>
        <v>#N/A</v>
      </c>
      <c r="X1198" s="58">
        <f t="shared" si="96"/>
        <v>0</v>
      </c>
      <c r="AB1198" s="95" t="str">
        <f t="shared" si="97"/>
        <v/>
      </c>
    </row>
    <row r="1199" spans="1:28" s="58" customFormat="1" ht="20.25">
      <c r="A1199" s="232"/>
      <c r="B1199" s="224" t="s">
        <v>242</v>
      </c>
      <c r="C1199" s="225" t="s">
        <v>242</v>
      </c>
      <c r="D1199" s="226"/>
      <c r="E1199" s="224" t="s">
        <v>242</v>
      </c>
      <c r="F1199" s="224" t="s">
        <v>242</v>
      </c>
      <c r="G1199" s="224" t="s">
        <v>242</v>
      </c>
      <c r="H1199" s="227" t="s">
        <v>242</v>
      </c>
      <c r="I1199" s="228" t="s">
        <v>242</v>
      </c>
      <c r="J1199" s="228" t="s">
        <v>242</v>
      </c>
      <c r="K1199" s="229"/>
      <c r="L1199" s="229"/>
      <c r="M1199" s="229"/>
      <c r="N1199" s="229"/>
      <c r="O1199" s="229"/>
      <c r="P1199" s="230"/>
      <c r="Q1199" s="231"/>
      <c r="R1199" s="224" t="s">
        <v>242</v>
      </c>
      <c r="S1199" s="232" t="str">
        <f t="shared" ca="1" si="98"/>
        <v/>
      </c>
      <c r="T1199" s="232" t="str">
        <f ca="1">IF(B1199="","",IF(ISERROR(MATCH($J1199,[2]SorP!$B$1:$B$6230,0)),"",INDIRECT("'SorP'!$A$"&amp;MATCH($J1199,[2]SorP!$B$1:$B$6230,0))))</f>
        <v/>
      </c>
      <c r="U1199" s="184"/>
      <c r="V1199" s="94" t="e">
        <f>IF(C1199="",NA(),MATCH($B1199&amp;$C1199,'[2]Smelter Look-up'!$J:$J,0))</f>
        <v>#N/A</v>
      </c>
      <c r="X1199" s="58">
        <f t="shared" si="96"/>
        <v>0</v>
      </c>
      <c r="AB1199" s="95" t="str">
        <f t="shared" si="97"/>
        <v/>
      </c>
    </row>
    <row r="1200" spans="1:28" s="58" customFormat="1" ht="20.25">
      <c r="A1200" s="232"/>
      <c r="B1200" s="224" t="s">
        <v>242</v>
      </c>
      <c r="C1200" s="225" t="s">
        <v>242</v>
      </c>
      <c r="D1200" s="226"/>
      <c r="E1200" s="224" t="s">
        <v>242</v>
      </c>
      <c r="F1200" s="224" t="s">
        <v>242</v>
      </c>
      <c r="G1200" s="224" t="s">
        <v>242</v>
      </c>
      <c r="H1200" s="227" t="s">
        <v>242</v>
      </c>
      <c r="I1200" s="228" t="s">
        <v>242</v>
      </c>
      <c r="J1200" s="228" t="s">
        <v>242</v>
      </c>
      <c r="K1200" s="229"/>
      <c r="L1200" s="229"/>
      <c r="M1200" s="229"/>
      <c r="N1200" s="229"/>
      <c r="O1200" s="229"/>
      <c r="P1200" s="230"/>
      <c r="Q1200" s="231"/>
      <c r="R1200" s="224" t="s">
        <v>242</v>
      </c>
      <c r="S1200" s="232" t="str">
        <f t="shared" ca="1" si="98"/>
        <v/>
      </c>
      <c r="T1200" s="232" t="str">
        <f ca="1">IF(B1200="","",IF(ISERROR(MATCH($J1200,[2]SorP!$B$1:$B$6230,0)),"",INDIRECT("'SorP'!$A$"&amp;MATCH($J1200,[2]SorP!$B$1:$B$6230,0))))</f>
        <v/>
      </c>
      <c r="U1200" s="184"/>
      <c r="V1200" s="94" t="e">
        <f>IF(C1200="",NA(),MATCH($B1200&amp;$C1200,'[2]Smelter Look-up'!$J:$J,0))</f>
        <v>#N/A</v>
      </c>
      <c r="X1200" s="58">
        <f t="shared" si="96"/>
        <v>0</v>
      </c>
      <c r="AB1200" s="95" t="str">
        <f t="shared" si="97"/>
        <v/>
      </c>
    </row>
    <row r="1201" spans="1:28" s="58" customFormat="1" ht="20.25">
      <c r="A1201" s="232"/>
      <c r="B1201" s="224" t="s">
        <v>242</v>
      </c>
      <c r="C1201" s="225" t="s">
        <v>242</v>
      </c>
      <c r="D1201" s="226"/>
      <c r="E1201" s="224" t="s">
        <v>242</v>
      </c>
      <c r="F1201" s="224" t="s">
        <v>242</v>
      </c>
      <c r="G1201" s="224" t="s">
        <v>242</v>
      </c>
      <c r="H1201" s="227" t="s">
        <v>242</v>
      </c>
      <c r="I1201" s="228" t="s">
        <v>242</v>
      </c>
      <c r="J1201" s="228" t="s">
        <v>242</v>
      </c>
      <c r="K1201" s="229"/>
      <c r="L1201" s="229"/>
      <c r="M1201" s="229"/>
      <c r="N1201" s="229"/>
      <c r="O1201" s="229"/>
      <c r="P1201" s="230"/>
      <c r="Q1201" s="231"/>
      <c r="R1201" s="224" t="s">
        <v>242</v>
      </c>
      <c r="S1201" s="232" t="str">
        <f t="shared" ca="1" si="98"/>
        <v/>
      </c>
      <c r="T1201" s="232" t="str">
        <f ca="1">IF(B1201="","",IF(ISERROR(MATCH($J1201,[2]SorP!$B$1:$B$6230,0)),"",INDIRECT("'SorP'!$A$"&amp;MATCH($J1201,[2]SorP!$B$1:$B$6230,0))))</f>
        <v/>
      </c>
      <c r="U1201" s="184"/>
      <c r="V1201" s="94" t="e">
        <f>IF(C1201="",NA(),MATCH($B1201&amp;$C1201,'[2]Smelter Look-up'!$J:$J,0))</f>
        <v>#N/A</v>
      </c>
      <c r="X1201" s="58">
        <f t="shared" si="96"/>
        <v>0</v>
      </c>
      <c r="AB1201" s="95" t="str">
        <f t="shared" si="97"/>
        <v/>
      </c>
    </row>
    <row r="1202" spans="1:28" s="58" customFormat="1" ht="20.25">
      <c r="A1202" s="232"/>
      <c r="B1202" s="224" t="s">
        <v>242</v>
      </c>
      <c r="C1202" s="225" t="s">
        <v>242</v>
      </c>
      <c r="D1202" s="226"/>
      <c r="E1202" s="224" t="s">
        <v>242</v>
      </c>
      <c r="F1202" s="224" t="s">
        <v>242</v>
      </c>
      <c r="G1202" s="224" t="s">
        <v>242</v>
      </c>
      <c r="H1202" s="227" t="s">
        <v>242</v>
      </c>
      <c r="I1202" s="228" t="s">
        <v>242</v>
      </c>
      <c r="J1202" s="228" t="s">
        <v>242</v>
      </c>
      <c r="K1202" s="229"/>
      <c r="L1202" s="229"/>
      <c r="M1202" s="229"/>
      <c r="N1202" s="229"/>
      <c r="O1202" s="229"/>
      <c r="P1202" s="230"/>
      <c r="Q1202" s="231"/>
      <c r="R1202" s="224" t="s">
        <v>242</v>
      </c>
      <c r="S1202" s="232" t="str">
        <f t="shared" ca="1" si="98"/>
        <v/>
      </c>
      <c r="T1202" s="232" t="str">
        <f ca="1">IF(B1202="","",IF(ISERROR(MATCH($J1202,[2]SorP!$B$1:$B$6230,0)),"",INDIRECT("'SorP'!$A$"&amp;MATCH($J1202,[2]SorP!$B$1:$B$6230,0))))</f>
        <v/>
      </c>
      <c r="U1202" s="184"/>
      <c r="V1202" s="94" t="e">
        <f>IF(C1202="",NA(),MATCH($B1202&amp;$C1202,'[2]Smelter Look-up'!$J:$J,0))</f>
        <v>#N/A</v>
      </c>
      <c r="X1202" s="58">
        <f t="shared" si="96"/>
        <v>0</v>
      </c>
      <c r="AB1202" s="95" t="str">
        <f t="shared" si="97"/>
        <v/>
      </c>
    </row>
    <row r="1203" spans="1:28" s="58" customFormat="1" ht="20.25">
      <c r="A1203" s="232"/>
      <c r="B1203" s="224" t="s">
        <v>242</v>
      </c>
      <c r="C1203" s="225" t="s">
        <v>242</v>
      </c>
      <c r="D1203" s="226"/>
      <c r="E1203" s="224" t="s">
        <v>242</v>
      </c>
      <c r="F1203" s="224" t="s">
        <v>242</v>
      </c>
      <c r="G1203" s="224" t="s">
        <v>242</v>
      </c>
      <c r="H1203" s="227" t="s">
        <v>242</v>
      </c>
      <c r="I1203" s="228" t="s">
        <v>242</v>
      </c>
      <c r="J1203" s="228" t="s">
        <v>242</v>
      </c>
      <c r="K1203" s="229"/>
      <c r="L1203" s="229"/>
      <c r="M1203" s="229"/>
      <c r="N1203" s="229"/>
      <c r="O1203" s="229"/>
      <c r="P1203" s="230"/>
      <c r="Q1203" s="231"/>
      <c r="R1203" s="224" t="s">
        <v>242</v>
      </c>
      <c r="S1203" s="232" t="str">
        <f t="shared" ca="1" si="98"/>
        <v/>
      </c>
      <c r="T1203" s="232" t="str">
        <f ca="1">IF(B1203="","",IF(ISERROR(MATCH($J1203,[2]SorP!$B$1:$B$6230,0)),"",INDIRECT("'SorP'!$A$"&amp;MATCH($J1203,[2]SorP!$B$1:$B$6230,0))))</f>
        <v/>
      </c>
      <c r="U1203" s="184"/>
      <c r="V1203" s="94" t="e">
        <f>IF(C1203="",NA(),MATCH($B1203&amp;$C1203,'[2]Smelter Look-up'!$J:$J,0))</f>
        <v>#N/A</v>
      </c>
      <c r="X1203" s="58">
        <f t="shared" si="96"/>
        <v>0</v>
      </c>
      <c r="AB1203" s="95" t="str">
        <f t="shared" si="97"/>
        <v/>
      </c>
    </row>
    <row r="1204" spans="1:28" s="58" customFormat="1" ht="20.25">
      <c r="A1204" s="232"/>
      <c r="B1204" s="224" t="s">
        <v>242</v>
      </c>
      <c r="C1204" s="225" t="s">
        <v>242</v>
      </c>
      <c r="D1204" s="226"/>
      <c r="E1204" s="224" t="s">
        <v>242</v>
      </c>
      <c r="F1204" s="224" t="s">
        <v>242</v>
      </c>
      <c r="G1204" s="224" t="s">
        <v>242</v>
      </c>
      <c r="H1204" s="227" t="s">
        <v>242</v>
      </c>
      <c r="I1204" s="228" t="s">
        <v>242</v>
      </c>
      <c r="J1204" s="228" t="s">
        <v>242</v>
      </c>
      <c r="K1204" s="229"/>
      <c r="L1204" s="229"/>
      <c r="M1204" s="229"/>
      <c r="N1204" s="229"/>
      <c r="O1204" s="229"/>
      <c r="P1204" s="230"/>
      <c r="Q1204" s="231"/>
      <c r="R1204" s="224" t="s">
        <v>242</v>
      </c>
      <c r="S1204" s="232" t="str">
        <f t="shared" ca="1" si="98"/>
        <v/>
      </c>
      <c r="T1204" s="232" t="str">
        <f ca="1">IF(B1204="","",IF(ISERROR(MATCH($J1204,[2]SorP!$B$1:$B$6230,0)),"",INDIRECT("'SorP'!$A$"&amp;MATCH($J1204,[2]SorP!$B$1:$B$6230,0))))</f>
        <v/>
      </c>
      <c r="U1204" s="184"/>
      <c r="V1204" s="94" t="e">
        <f>IF(C1204="",NA(),MATCH($B1204&amp;$C1204,'[2]Smelter Look-up'!$J:$J,0))</f>
        <v>#N/A</v>
      </c>
      <c r="X1204" s="58">
        <f t="shared" si="96"/>
        <v>0</v>
      </c>
      <c r="AB1204" s="95" t="str">
        <f t="shared" si="97"/>
        <v/>
      </c>
    </row>
    <row r="1205" spans="1:28" s="58" customFormat="1" ht="20.25">
      <c r="A1205" s="232"/>
      <c r="B1205" s="224" t="s">
        <v>242</v>
      </c>
      <c r="C1205" s="225" t="s">
        <v>242</v>
      </c>
      <c r="D1205" s="226"/>
      <c r="E1205" s="224" t="s">
        <v>242</v>
      </c>
      <c r="F1205" s="224" t="s">
        <v>242</v>
      </c>
      <c r="G1205" s="224" t="s">
        <v>242</v>
      </c>
      <c r="H1205" s="227" t="s">
        <v>242</v>
      </c>
      <c r="I1205" s="228" t="s">
        <v>242</v>
      </c>
      <c r="J1205" s="228" t="s">
        <v>242</v>
      </c>
      <c r="K1205" s="229"/>
      <c r="L1205" s="229"/>
      <c r="M1205" s="229"/>
      <c r="N1205" s="229"/>
      <c r="O1205" s="229"/>
      <c r="P1205" s="230"/>
      <c r="Q1205" s="231"/>
      <c r="R1205" s="224" t="s">
        <v>242</v>
      </c>
      <c r="S1205" s="232" t="str">
        <f t="shared" ca="1" si="98"/>
        <v/>
      </c>
      <c r="T1205" s="232" t="str">
        <f ca="1">IF(B1205="","",IF(ISERROR(MATCH($J1205,[2]SorP!$B$1:$B$6230,0)),"",INDIRECT("'SorP'!$A$"&amp;MATCH($J1205,[2]SorP!$B$1:$B$6230,0))))</f>
        <v/>
      </c>
      <c r="U1205" s="184"/>
      <c r="V1205" s="94" t="e">
        <f>IF(C1205="",NA(),MATCH($B1205&amp;$C1205,'[2]Smelter Look-up'!$J:$J,0))</f>
        <v>#N/A</v>
      </c>
      <c r="X1205" s="58">
        <f t="shared" si="96"/>
        <v>0</v>
      </c>
      <c r="AB1205" s="95" t="str">
        <f t="shared" si="97"/>
        <v/>
      </c>
    </row>
    <row r="1206" spans="1:28" s="58" customFormat="1" ht="20.25">
      <c r="A1206" s="232"/>
      <c r="B1206" s="224" t="s">
        <v>242</v>
      </c>
      <c r="C1206" s="225" t="s">
        <v>242</v>
      </c>
      <c r="D1206" s="226"/>
      <c r="E1206" s="224" t="s">
        <v>242</v>
      </c>
      <c r="F1206" s="224" t="s">
        <v>242</v>
      </c>
      <c r="G1206" s="224" t="s">
        <v>242</v>
      </c>
      <c r="H1206" s="227" t="s">
        <v>242</v>
      </c>
      <c r="I1206" s="228" t="s">
        <v>242</v>
      </c>
      <c r="J1206" s="228" t="s">
        <v>242</v>
      </c>
      <c r="K1206" s="229"/>
      <c r="L1206" s="229"/>
      <c r="M1206" s="229"/>
      <c r="N1206" s="229"/>
      <c r="O1206" s="229"/>
      <c r="P1206" s="230"/>
      <c r="Q1206" s="231"/>
      <c r="R1206" s="224" t="s">
        <v>242</v>
      </c>
      <c r="S1206" s="232" t="str">
        <f t="shared" ca="1" si="98"/>
        <v/>
      </c>
      <c r="T1206" s="232" t="str">
        <f ca="1">IF(B1206="","",IF(ISERROR(MATCH($J1206,[2]SorP!$B$1:$B$6230,0)),"",INDIRECT("'SorP'!$A$"&amp;MATCH($J1206,[2]SorP!$B$1:$B$6230,0))))</f>
        <v/>
      </c>
      <c r="U1206" s="184"/>
      <c r="V1206" s="94" t="e">
        <f>IF(C1206="",NA(),MATCH($B1206&amp;$C1206,'[2]Smelter Look-up'!$J:$J,0))</f>
        <v>#N/A</v>
      </c>
      <c r="X1206" s="58">
        <f t="shared" si="96"/>
        <v>0</v>
      </c>
      <c r="AB1206" s="95" t="str">
        <f t="shared" si="97"/>
        <v/>
      </c>
    </row>
    <row r="1207" spans="1:28" s="58" customFormat="1" ht="20.25">
      <c r="A1207" s="232"/>
      <c r="B1207" s="224" t="s">
        <v>242</v>
      </c>
      <c r="C1207" s="225" t="s">
        <v>242</v>
      </c>
      <c r="D1207" s="226"/>
      <c r="E1207" s="224" t="s">
        <v>242</v>
      </c>
      <c r="F1207" s="224" t="s">
        <v>242</v>
      </c>
      <c r="G1207" s="224" t="s">
        <v>242</v>
      </c>
      <c r="H1207" s="227" t="s">
        <v>242</v>
      </c>
      <c r="I1207" s="228" t="s">
        <v>242</v>
      </c>
      <c r="J1207" s="228" t="s">
        <v>242</v>
      </c>
      <c r="K1207" s="229"/>
      <c r="L1207" s="229"/>
      <c r="M1207" s="229"/>
      <c r="N1207" s="229"/>
      <c r="O1207" s="229"/>
      <c r="P1207" s="230"/>
      <c r="Q1207" s="231"/>
      <c r="R1207" s="224" t="s">
        <v>242</v>
      </c>
      <c r="S1207" s="232" t="str">
        <f t="shared" ca="1" si="98"/>
        <v/>
      </c>
      <c r="T1207" s="232" t="str">
        <f ca="1">IF(B1207="","",IF(ISERROR(MATCH($J1207,[2]SorP!$B$1:$B$6230,0)),"",INDIRECT("'SorP'!$A$"&amp;MATCH($J1207,[2]SorP!$B$1:$B$6230,0))))</f>
        <v/>
      </c>
      <c r="U1207" s="184"/>
      <c r="V1207" s="94" t="e">
        <f>IF(C1207="",NA(),MATCH($B1207&amp;$C1207,'[2]Smelter Look-up'!$J:$J,0))</f>
        <v>#N/A</v>
      </c>
      <c r="X1207" s="58">
        <f t="shared" si="96"/>
        <v>0</v>
      </c>
      <c r="AB1207" s="95" t="str">
        <f t="shared" si="97"/>
        <v/>
      </c>
    </row>
    <row r="1208" spans="1:28" s="58" customFormat="1" ht="20.25">
      <c r="A1208" s="232"/>
      <c r="B1208" s="224" t="s">
        <v>242</v>
      </c>
      <c r="C1208" s="225" t="s">
        <v>242</v>
      </c>
      <c r="D1208" s="226"/>
      <c r="E1208" s="224" t="s">
        <v>242</v>
      </c>
      <c r="F1208" s="224" t="s">
        <v>242</v>
      </c>
      <c r="G1208" s="224" t="s">
        <v>242</v>
      </c>
      <c r="H1208" s="227" t="s">
        <v>242</v>
      </c>
      <c r="I1208" s="228" t="s">
        <v>242</v>
      </c>
      <c r="J1208" s="228" t="s">
        <v>242</v>
      </c>
      <c r="K1208" s="229"/>
      <c r="L1208" s="229"/>
      <c r="M1208" s="229"/>
      <c r="N1208" s="229"/>
      <c r="O1208" s="229"/>
      <c r="P1208" s="230"/>
      <c r="Q1208" s="231"/>
      <c r="R1208" s="224" t="s">
        <v>242</v>
      </c>
      <c r="S1208" s="232" t="str">
        <f t="shared" ca="1" si="98"/>
        <v/>
      </c>
      <c r="T1208" s="232" t="str">
        <f ca="1">IF(B1208="","",IF(ISERROR(MATCH($J1208,[2]SorP!$B$1:$B$6230,0)),"",INDIRECT("'SorP'!$A$"&amp;MATCH($J1208,[2]SorP!$B$1:$B$6230,0))))</f>
        <v/>
      </c>
      <c r="U1208" s="184"/>
      <c r="V1208" s="94" t="e">
        <f>IF(C1208="",NA(),MATCH($B1208&amp;$C1208,'[2]Smelter Look-up'!$J:$J,0))</f>
        <v>#N/A</v>
      </c>
      <c r="X1208" s="58">
        <f t="shared" si="96"/>
        <v>0</v>
      </c>
      <c r="AB1208" s="95" t="str">
        <f t="shared" si="97"/>
        <v/>
      </c>
    </row>
    <row r="1209" spans="1:28" s="58" customFormat="1" ht="20.25">
      <c r="A1209" s="232"/>
      <c r="B1209" s="224" t="s">
        <v>242</v>
      </c>
      <c r="C1209" s="225" t="s">
        <v>242</v>
      </c>
      <c r="D1209" s="226"/>
      <c r="E1209" s="224" t="s">
        <v>242</v>
      </c>
      <c r="F1209" s="224" t="s">
        <v>242</v>
      </c>
      <c r="G1209" s="224" t="s">
        <v>242</v>
      </c>
      <c r="H1209" s="227" t="s">
        <v>242</v>
      </c>
      <c r="I1209" s="228" t="s">
        <v>242</v>
      </c>
      <c r="J1209" s="228" t="s">
        <v>242</v>
      </c>
      <c r="K1209" s="229"/>
      <c r="L1209" s="229"/>
      <c r="M1209" s="229"/>
      <c r="N1209" s="229"/>
      <c r="O1209" s="229"/>
      <c r="P1209" s="230"/>
      <c r="Q1209" s="231"/>
      <c r="R1209" s="224" t="s">
        <v>242</v>
      </c>
      <c r="S1209" s="232" t="str">
        <f t="shared" ca="1" si="98"/>
        <v/>
      </c>
      <c r="T1209" s="232" t="str">
        <f ca="1">IF(B1209="","",IF(ISERROR(MATCH($J1209,[2]SorP!$B$1:$B$6230,0)),"",INDIRECT("'SorP'!$A$"&amp;MATCH($J1209,[2]SorP!$B$1:$B$6230,0))))</f>
        <v/>
      </c>
      <c r="U1209" s="184"/>
      <c r="V1209" s="94" t="e">
        <f>IF(C1209="",NA(),MATCH($B1209&amp;$C1209,'[2]Smelter Look-up'!$J:$J,0))</f>
        <v>#N/A</v>
      </c>
      <c r="X1209" s="58">
        <f t="shared" si="96"/>
        <v>0</v>
      </c>
      <c r="AB1209" s="95" t="str">
        <f t="shared" si="97"/>
        <v/>
      </c>
    </row>
    <row r="1210" spans="1:28" s="58" customFormat="1" ht="20.25">
      <c r="A1210" s="232"/>
      <c r="B1210" s="224" t="s">
        <v>242</v>
      </c>
      <c r="C1210" s="225" t="s">
        <v>242</v>
      </c>
      <c r="D1210" s="226"/>
      <c r="E1210" s="224" t="s">
        <v>242</v>
      </c>
      <c r="F1210" s="224" t="s">
        <v>242</v>
      </c>
      <c r="G1210" s="224" t="s">
        <v>242</v>
      </c>
      <c r="H1210" s="227" t="s">
        <v>242</v>
      </c>
      <c r="I1210" s="228" t="s">
        <v>242</v>
      </c>
      <c r="J1210" s="228" t="s">
        <v>242</v>
      </c>
      <c r="K1210" s="229"/>
      <c r="L1210" s="229"/>
      <c r="M1210" s="229"/>
      <c r="N1210" s="229"/>
      <c r="O1210" s="229"/>
      <c r="P1210" s="230"/>
      <c r="Q1210" s="231"/>
      <c r="R1210" s="224" t="s">
        <v>242</v>
      </c>
      <c r="S1210" s="232" t="str">
        <f t="shared" ca="1" si="98"/>
        <v/>
      </c>
      <c r="T1210" s="232" t="str">
        <f ca="1">IF(B1210="","",IF(ISERROR(MATCH($J1210,[2]SorP!$B$1:$B$6230,0)),"",INDIRECT("'SorP'!$A$"&amp;MATCH($J1210,[2]SorP!$B$1:$B$6230,0))))</f>
        <v/>
      </c>
      <c r="U1210" s="184"/>
      <c r="V1210" s="94" t="e">
        <f>IF(C1210="",NA(),MATCH($B1210&amp;$C1210,'[2]Smelter Look-up'!$J:$J,0))</f>
        <v>#N/A</v>
      </c>
      <c r="X1210" s="58">
        <f t="shared" si="96"/>
        <v>0</v>
      </c>
      <c r="AB1210" s="95" t="str">
        <f t="shared" si="97"/>
        <v/>
      </c>
    </row>
    <row r="1211" spans="1:28" s="58" customFormat="1" ht="20.25">
      <c r="A1211" s="232"/>
      <c r="B1211" s="224" t="s">
        <v>242</v>
      </c>
      <c r="C1211" s="225" t="s">
        <v>242</v>
      </c>
      <c r="D1211" s="226"/>
      <c r="E1211" s="224" t="s">
        <v>242</v>
      </c>
      <c r="F1211" s="224" t="s">
        <v>242</v>
      </c>
      <c r="G1211" s="224" t="s">
        <v>242</v>
      </c>
      <c r="H1211" s="227" t="s">
        <v>242</v>
      </c>
      <c r="I1211" s="228" t="s">
        <v>242</v>
      </c>
      <c r="J1211" s="228" t="s">
        <v>242</v>
      </c>
      <c r="K1211" s="229"/>
      <c r="L1211" s="229"/>
      <c r="M1211" s="229"/>
      <c r="N1211" s="229"/>
      <c r="O1211" s="229"/>
      <c r="P1211" s="230"/>
      <c r="Q1211" s="231"/>
      <c r="R1211" s="224" t="s">
        <v>242</v>
      </c>
      <c r="S1211" s="232" t="str">
        <f t="shared" ref="S1211" ca="1" si="99">IF(B1211="","",IF(ISERROR(MATCH($E1211,CL,0)),"Unknown",INDIRECT("'C'!$A$"&amp;MATCH($E1211,CL,0)+1)))</f>
        <v/>
      </c>
      <c r="T1211" s="232" t="str">
        <f ca="1">IF(B1211="","",IF(ISERROR(MATCH($J1211,[2]SorP!$B$1:$B$6230,0)),"",INDIRECT("'SorP'!$A$"&amp;MATCH($J1211,[2]SorP!$B$1:$B$6230,0))))</f>
        <v/>
      </c>
      <c r="U1211" s="184"/>
      <c r="V1211" s="94" t="e">
        <f>IF(C1211="",NA(),MATCH($B1211&amp;$C1211,'[2]Smelter Look-up'!$J:$J,0))</f>
        <v>#N/A</v>
      </c>
      <c r="X1211" s="58">
        <f t="shared" si="96"/>
        <v>0</v>
      </c>
      <c r="AB1211" s="95" t="str">
        <f t="shared" si="97"/>
        <v/>
      </c>
    </row>
    <row r="1212" spans="1:28" s="58" customFormat="1" ht="20.25">
      <c r="A1212" s="232"/>
      <c r="B1212" s="224" t="s">
        <v>242</v>
      </c>
      <c r="C1212" s="225" t="s">
        <v>242</v>
      </c>
      <c r="D1212" s="226"/>
      <c r="E1212" s="224" t="s">
        <v>242</v>
      </c>
      <c r="F1212" s="224" t="s">
        <v>242</v>
      </c>
      <c r="G1212" s="224" t="s">
        <v>242</v>
      </c>
      <c r="H1212" s="227" t="s">
        <v>242</v>
      </c>
      <c r="I1212" s="228" t="s">
        <v>242</v>
      </c>
      <c r="J1212" s="228" t="s">
        <v>242</v>
      </c>
      <c r="K1212" s="229"/>
      <c r="L1212" s="229"/>
      <c r="M1212" s="229"/>
      <c r="N1212" s="229"/>
      <c r="O1212" s="229"/>
      <c r="P1212" s="230"/>
      <c r="Q1212" s="231"/>
      <c r="R1212" s="224" t="s">
        <v>242</v>
      </c>
      <c r="S1212" s="232" t="str">
        <f t="shared" ref="S1212:S1243" ca="1" si="100">IF(B1212="","",IF(ISERROR(MATCH($E1212,CL,0)),"Unknown",INDIRECT("'C'!$A$"&amp;MATCH($E1212,CL,0)+1)))</f>
        <v/>
      </c>
      <c r="T1212" s="232" t="str">
        <f ca="1">IF(B1212="","",IF(ISERROR(MATCH($J1212,[2]SorP!$B$1:$B$6230,0)),"",INDIRECT("'SorP'!$A$"&amp;MATCH($J1212,[2]SorP!$B$1:$B$6230,0))))</f>
        <v/>
      </c>
      <c r="U1212" s="184"/>
      <c r="V1212" s="94" t="e">
        <f>IF(C1212="",NA(),MATCH($B1212&amp;$C1212,'[2]Smelter Look-up'!$J:$J,0))</f>
        <v>#N/A</v>
      </c>
      <c r="X1212" s="58">
        <f t="shared" si="96"/>
        <v>0</v>
      </c>
      <c r="AB1212" s="95" t="str">
        <f t="shared" si="97"/>
        <v/>
      </c>
    </row>
    <row r="1213" spans="1:28" s="58" customFormat="1" ht="20.25">
      <c r="A1213" s="232"/>
      <c r="B1213" s="224" t="s">
        <v>242</v>
      </c>
      <c r="C1213" s="225" t="s">
        <v>242</v>
      </c>
      <c r="D1213" s="226"/>
      <c r="E1213" s="224" t="s">
        <v>242</v>
      </c>
      <c r="F1213" s="224" t="s">
        <v>242</v>
      </c>
      <c r="G1213" s="224" t="s">
        <v>242</v>
      </c>
      <c r="H1213" s="227" t="s">
        <v>242</v>
      </c>
      <c r="I1213" s="228" t="s">
        <v>242</v>
      </c>
      <c r="J1213" s="228" t="s">
        <v>242</v>
      </c>
      <c r="K1213" s="229"/>
      <c r="L1213" s="229"/>
      <c r="M1213" s="229"/>
      <c r="N1213" s="229"/>
      <c r="O1213" s="229"/>
      <c r="P1213" s="230"/>
      <c r="Q1213" s="231"/>
      <c r="R1213" s="224" t="s">
        <v>242</v>
      </c>
      <c r="S1213" s="232" t="str">
        <f t="shared" ca="1" si="100"/>
        <v/>
      </c>
      <c r="T1213" s="232" t="str">
        <f ca="1">IF(B1213="","",IF(ISERROR(MATCH($J1213,[2]SorP!$B$1:$B$6230,0)),"",INDIRECT("'SorP'!$A$"&amp;MATCH($J1213,[2]SorP!$B$1:$B$6230,0))))</f>
        <v/>
      </c>
      <c r="U1213" s="184"/>
      <c r="V1213" s="94" t="e">
        <f>IF(C1213="",NA(),MATCH($B1213&amp;$C1213,'[2]Smelter Look-up'!$J:$J,0))</f>
        <v>#N/A</v>
      </c>
      <c r="X1213" s="58">
        <f t="shared" si="96"/>
        <v>0</v>
      </c>
      <c r="AB1213" s="95" t="str">
        <f t="shared" si="97"/>
        <v/>
      </c>
    </row>
    <row r="1214" spans="1:28" s="58" customFormat="1" ht="20.25">
      <c r="A1214" s="232"/>
      <c r="B1214" s="224" t="s">
        <v>242</v>
      </c>
      <c r="C1214" s="225" t="s">
        <v>242</v>
      </c>
      <c r="D1214" s="226"/>
      <c r="E1214" s="224" t="s">
        <v>242</v>
      </c>
      <c r="F1214" s="224" t="s">
        <v>242</v>
      </c>
      <c r="G1214" s="224" t="s">
        <v>242</v>
      </c>
      <c r="H1214" s="227" t="s">
        <v>242</v>
      </c>
      <c r="I1214" s="228" t="s">
        <v>242</v>
      </c>
      <c r="J1214" s="228" t="s">
        <v>242</v>
      </c>
      <c r="K1214" s="229"/>
      <c r="L1214" s="229"/>
      <c r="M1214" s="229"/>
      <c r="N1214" s="229"/>
      <c r="O1214" s="229"/>
      <c r="P1214" s="230"/>
      <c r="Q1214" s="231"/>
      <c r="R1214" s="224" t="s">
        <v>242</v>
      </c>
      <c r="S1214" s="232" t="str">
        <f t="shared" ca="1" si="100"/>
        <v/>
      </c>
      <c r="T1214" s="232" t="str">
        <f ca="1">IF(B1214="","",IF(ISERROR(MATCH($J1214,[2]SorP!$B$1:$B$6230,0)),"",INDIRECT("'SorP'!$A$"&amp;MATCH($J1214,[2]SorP!$B$1:$B$6230,0))))</f>
        <v/>
      </c>
      <c r="U1214" s="184"/>
      <c r="V1214" s="94" t="e">
        <f>IF(C1214="",NA(),MATCH($B1214&amp;$C1214,'[2]Smelter Look-up'!$J:$J,0))</f>
        <v>#N/A</v>
      </c>
      <c r="X1214" s="58">
        <f t="shared" si="96"/>
        <v>0</v>
      </c>
      <c r="AB1214" s="95" t="str">
        <f t="shared" si="97"/>
        <v/>
      </c>
    </row>
    <row r="1215" spans="1:28" s="58" customFormat="1" ht="20.25">
      <c r="A1215" s="232"/>
      <c r="B1215" s="224" t="s">
        <v>242</v>
      </c>
      <c r="C1215" s="225" t="s">
        <v>242</v>
      </c>
      <c r="D1215" s="226"/>
      <c r="E1215" s="224" t="s">
        <v>242</v>
      </c>
      <c r="F1215" s="224" t="s">
        <v>242</v>
      </c>
      <c r="G1215" s="224" t="s">
        <v>242</v>
      </c>
      <c r="H1215" s="227" t="s">
        <v>242</v>
      </c>
      <c r="I1215" s="228" t="s">
        <v>242</v>
      </c>
      <c r="J1215" s="228" t="s">
        <v>242</v>
      </c>
      <c r="K1215" s="229"/>
      <c r="L1215" s="229"/>
      <c r="M1215" s="229"/>
      <c r="N1215" s="229"/>
      <c r="O1215" s="229"/>
      <c r="P1215" s="230"/>
      <c r="Q1215" s="231"/>
      <c r="R1215" s="224" t="s">
        <v>242</v>
      </c>
      <c r="S1215" s="232" t="str">
        <f t="shared" ca="1" si="100"/>
        <v/>
      </c>
      <c r="T1215" s="232" t="str">
        <f ca="1">IF(B1215="","",IF(ISERROR(MATCH($J1215,[2]SorP!$B$1:$B$6230,0)),"",INDIRECT("'SorP'!$A$"&amp;MATCH($J1215,[2]SorP!$B$1:$B$6230,0))))</f>
        <v/>
      </c>
      <c r="U1215" s="184"/>
      <c r="V1215" s="94" t="e">
        <f>IF(C1215="",NA(),MATCH($B1215&amp;$C1215,'[2]Smelter Look-up'!$J:$J,0))</f>
        <v>#N/A</v>
      </c>
      <c r="X1215" s="58">
        <f t="shared" si="96"/>
        <v>0</v>
      </c>
      <c r="AB1215" s="95" t="str">
        <f t="shared" si="97"/>
        <v/>
      </c>
    </row>
    <row r="1216" spans="1:28" s="58" customFormat="1" ht="20.25">
      <c r="A1216" s="232"/>
      <c r="B1216" s="224" t="s">
        <v>242</v>
      </c>
      <c r="C1216" s="225" t="s">
        <v>242</v>
      </c>
      <c r="D1216" s="226"/>
      <c r="E1216" s="224" t="s">
        <v>242</v>
      </c>
      <c r="F1216" s="224" t="s">
        <v>242</v>
      </c>
      <c r="G1216" s="224" t="s">
        <v>242</v>
      </c>
      <c r="H1216" s="227" t="s">
        <v>242</v>
      </c>
      <c r="I1216" s="228" t="s">
        <v>242</v>
      </c>
      <c r="J1216" s="228" t="s">
        <v>242</v>
      </c>
      <c r="K1216" s="229"/>
      <c r="L1216" s="229"/>
      <c r="M1216" s="229"/>
      <c r="N1216" s="229"/>
      <c r="O1216" s="229"/>
      <c r="P1216" s="230"/>
      <c r="Q1216" s="231"/>
      <c r="R1216" s="224" t="s">
        <v>242</v>
      </c>
      <c r="S1216" s="232" t="str">
        <f t="shared" ca="1" si="100"/>
        <v/>
      </c>
      <c r="T1216" s="232" t="str">
        <f ca="1">IF(B1216="","",IF(ISERROR(MATCH($J1216,[2]SorP!$B$1:$B$6230,0)),"",INDIRECT("'SorP'!$A$"&amp;MATCH($J1216,[2]SorP!$B$1:$B$6230,0))))</f>
        <v/>
      </c>
      <c r="U1216" s="184"/>
      <c r="V1216" s="94" t="e">
        <f>IF(C1216="",NA(),MATCH($B1216&amp;$C1216,'[2]Smelter Look-up'!$J:$J,0))</f>
        <v>#N/A</v>
      </c>
      <c r="X1216" s="58">
        <f t="shared" si="96"/>
        <v>0</v>
      </c>
      <c r="AB1216" s="95" t="str">
        <f t="shared" si="97"/>
        <v/>
      </c>
    </row>
    <row r="1217" spans="1:28" s="58" customFormat="1" ht="20.25">
      <c r="A1217" s="232"/>
      <c r="B1217" s="224" t="s">
        <v>242</v>
      </c>
      <c r="C1217" s="225" t="s">
        <v>242</v>
      </c>
      <c r="D1217" s="226"/>
      <c r="E1217" s="224" t="s">
        <v>242</v>
      </c>
      <c r="F1217" s="224" t="s">
        <v>242</v>
      </c>
      <c r="G1217" s="224" t="s">
        <v>242</v>
      </c>
      <c r="H1217" s="227" t="s">
        <v>242</v>
      </c>
      <c r="I1217" s="228" t="s">
        <v>242</v>
      </c>
      <c r="J1217" s="228" t="s">
        <v>242</v>
      </c>
      <c r="K1217" s="229"/>
      <c r="L1217" s="229"/>
      <c r="M1217" s="229"/>
      <c r="N1217" s="229"/>
      <c r="O1217" s="229"/>
      <c r="P1217" s="230"/>
      <c r="Q1217" s="231"/>
      <c r="R1217" s="224" t="s">
        <v>242</v>
      </c>
      <c r="S1217" s="232" t="str">
        <f t="shared" ca="1" si="100"/>
        <v/>
      </c>
      <c r="T1217" s="232" t="str">
        <f ca="1">IF(B1217="","",IF(ISERROR(MATCH($J1217,[2]SorP!$B$1:$B$6230,0)),"",INDIRECT("'SorP'!$A$"&amp;MATCH($J1217,[2]SorP!$B$1:$B$6230,0))))</f>
        <v/>
      </c>
      <c r="U1217" s="184"/>
      <c r="V1217" s="94" t="e">
        <f>IF(C1217="",NA(),MATCH($B1217&amp;$C1217,'[2]Smelter Look-up'!$J:$J,0))</f>
        <v>#N/A</v>
      </c>
      <c r="X1217" s="58">
        <f t="shared" si="96"/>
        <v>0</v>
      </c>
      <c r="AB1217" s="95" t="str">
        <f t="shared" si="97"/>
        <v/>
      </c>
    </row>
    <row r="1218" spans="1:28" s="58" customFormat="1" ht="20.25">
      <c r="A1218" s="232"/>
      <c r="B1218" s="224" t="s">
        <v>242</v>
      </c>
      <c r="C1218" s="225" t="s">
        <v>242</v>
      </c>
      <c r="D1218" s="226"/>
      <c r="E1218" s="224" t="s">
        <v>242</v>
      </c>
      <c r="F1218" s="224" t="s">
        <v>242</v>
      </c>
      <c r="G1218" s="224" t="s">
        <v>242</v>
      </c>
      <c r="H1218" s="227" t="s">
        <v>242</v>
      </c>
      <c r="I1218" s="228" t="s">
        <v>242</v>
      </c>
      <c r="J1218" s="228" t="s">
        <v>242</v>
      </c>
      <c r="K1218" s="229"/>
      <c r="L1218" s="229"/>
      <c r="M1218" s="229"/>
      <c r="N1218" s="229"/>
      <c r="O1218" s="229"/>
      <c r="P1218" s="230"/>
      <c r="Q1218" s="231"/>
      <c r="R1218" s="224" t="s">
        <v>242</v>
      </c>
      <c r="S1218" s="232" t="str">
        <f t="shared" ca="1" si="100"/>
        <v/>
      </c>
      <c r="T1218" s="232" t="str">
        <f ca="1">IF(B1218="","",IF(ISERROR(MATCH($J1218,[2]SorP!$B$1:$B$6230,0)),"",INDIRECT("'SorP'!$A$"&amp;MATCH($J1218,[2]SorP!$B$1:$B$6230,0))))</f>
        <v/>
      </c>
      <c r="U1218" s="184"/>
      <c r="V1218" s="94" t="e">
        <f>IF(C1218="",NA(),MATCH($B1218&amp;$C1218,'[2]Smelter Look-up'!$J:$J,0))</f>
        <v>#N/A</v>
      </c>
      <c r="X1218" s="58">
        <f t="shared" si="96"/>
        <v>0</v>
      </c>
      <c r="AB1218" s="95" t="str">
        <f t="shared" si="97"/>
        <v/>
      </c>
    </row>
    <row r="1219" spans="1:28" s="58" customFormat="1" ht="20.25">
      <c r="A1219" s="232"/>
      <c r="B1219" s="224" t="s">
        <v>242</v>
      </c>
      <c r="C1219" s="225" t="s">
        <v>242</v>
      </c>
      <c r="D1219" s="226"/>
      <c r="E1219" s="224" t="s">
        <v>242</v>
      </c>
      <c r="F1219" s="224" t="s">
        <v>242</v>
      </c>
      <c r="G1219" s="224" t="s">
        <v>242</v>
      </c>
      <c r="H1219" s="227" t="s">
        <v>242</v>
      </c>
      <c r="I1219" s="228" t="s">
        <v>242</v>
      </c>
      <c r="J1219" s="228" t="s">
        <v>242</v>
      </c>
      <c r="K1219" s="229"/>
      <c r="L1219" s="229"/>
      <c r="M1219" s="229"/>
      <c r="N1219" s="229"/>
      <c r="O1219" s="229"/>
      <c r="P1219" s="230"/>
      <c r="Q1219" s="231"/>
      <c r="R1219" s="224" t="s">
        <v>242</v>
      </c>
      <c r="S1219" s="232" t="str">
        <f t="shared" ca="1" si="100"/>
        <v/>
      </c>
      <c r="T1219" s="232" t="str">
        <f ca="1">IF(B1219="","",IF(ISERROR(MATCH($J1219,[2]SorP!$B$1:$B$6230,0)),"",INDIRECT("'SorP'!$A$"&amp;MATCH($J1219,[2]SorP!$B$1:$B$6230,0))))</f>
        <v/>
      </c>
      <c r="U1219" s="184"/>
      <c r="V1219" s="94" t="e">
        <f>IF(C1219="",NA(),MATCH($B1219&amp;$C1219,'[2]Smelter Look-up'!$J:$J,0))</f>
        <v>#N/A</v>
      </c>
      <c r="X1219" s="58">
        <f t="shared" si="96"/>
        <v>0</v>
      </c>
      <c r="AB1219" s="95" t="str">
        <f t="shared" si="97"/>
        <v/>
      </c>
    </row>
    <row r="1220" spans="1:28" s="58" customFormat="1" ht="20.25">
      <c r="A1220" s="232"/>
      <c r="B1220" s="224" t="s">
        <v>242</v>
      </c>
      <c r="C1220" s="225" t="s">
        <v>242</v>
      </c>
      <c r="D1220" s="226"/>
      <c r="E1220" s="224" t="s">
        <v>242</v>
      </c>
      <c r="F1220" s="224" t="s">
        <v>242</v>
      </c>
      <c r="G1220" s="224" t="s">
        <v>242</v>
      </c>
      <c r="H1220" s="227" t="s">
        <v>242</v>
      </c>
      <c r="I1220" s="228" t="s">
        <v>242</v>
      </c>
      <c r="J1220" s="228" t="s">
        <v>242</v>
      </c>
      <c r="K1220" s="229"/>
      <c r="L1220" s="229"/>
      <c r="M1220" s="229"/>
      <c r="N1220" s="229"/>
      <c r="O1220" s="229"/>
      <c r="P1220" s="230"/>
      <c r="Q1220" s="231"/>
      <c r="R1220" s="224" t="s">
        <v>242</v>
      </c>
      <c r="S1220" s="232" t="str">
        <f t="shared" ca="1" si="100"/>
        <v/>
      </c>
      <c r="T1220" s="232" t="str">
        <f ca="1">IF(B1220="","",IF(ISERROR(MATCH($J1220,[2]SorP!$B$1:$B$6230,0)),"",INDIRECT("'SorP'!$A$"&amp;MATCH($J1220,[2]SorP!$B$1:$B$6230,0))))</f>
        <v/>
      </c>
      <c r="U1220" s="184"/>
      <c r="V1220" s="94" t="e">
        <f>IF(C1220="",NA(),MATCH($B1220&amp;$C1220,'[2]Smelter Look-up'!$J:$J,0))</f>
        <v>#N/A</v>
      </c>
      <c r="X1220" s="58">
        <f t="shared" si="96"/>
        <v>0</v>
      </c>
      <c r="AB1220" s="95" t="str">
        <f t="shared" si="97"/>
        <v/>
      </c>
    </row>
    <row r="1221" spans="1:28" s="58" customFormat="1" ht="20.25">
      <c r="A1221" s="232"/>
      <c r="B1221" s="224" t="s">
        <v>242</v>
      </c>
      <c r="C1221" s="225" t="s">
        <v>242</v>
      </c>
      <c r="D1221" s="226"/>
      <c r="E1221" s="224" t="s">
        <v>242</v>
      </c>
      <c r="F1221" s="224" t="s">
        <v>242</v>
      </c>
      <c r="G1221" s="224" t="s">
        <v>242</v>
      </c>
      <c r="H1221" s="227" t="s">
        <v>242</v>
      </c>
      <c r="I1221" s="228" t="s">
        <v>242</v>
      </c>
      <c r="J1221" s="228" t="s">
        <v>242</v>
      </c>
      <c r="K1221" s="229"/>
      <c r="L1221" s="229"/>
      <c r="M1221" s="229"/>
      <c r="N1221" s="229"/>
      <c r="O1221" s="229"/>
      <c r="P1221" s="230"/>
      <c r="Q1221" s="231"/>
      <c r="R1221" s="224" t="s">
        <v>242</v>
      </c>
      <c r="S1221" s="232" t="str">
        <f t="shared" ca="1" si="100"/>
        <v/>
      </c>
      <c r="T1221" s="232" t="str">
        <f ca="1">IF(B1221="","",IF(ISERROR(MATCH($J1221,[2]SorP!$B$1:$B$6230,0)),"",INDIRECT("'SorP'!$A$"&amp;MATCH($J1221,[2]SorP!$B$1:$B$6230,0))))</f>
        <v/>
      </c>
      <c r="U1221" s="184"/>
      <c r="V1221" s="94" t="e">
        <f>IF(C1221="",NA(),MATCH($B1221&amp;$C1221,'[2]Smelter Look-up'!$J:$J,0))</f>
        <v>#N/A</v>
      </c>
      <c r="X1221" s="58">
        <f t="shared" si="96"/>
        <v>0</v>
      </c>
      <c r="AB1221" s="95" t="str">
        <f t="shared" si="97"/>
        <v/>
      </c>
    </row>
    <row r="1222" spans="1:28" s="58" customFormat="1" ht="20.25">
      <c r="A1222" s="232"/>
      <c r="B1222" s="224" t="s">
        <v>242</v>
      </c>
      <c r="C1222" s="225" t="s">
        <v>242</v>
      </c>
      <c r="D1222" s="226"/>
      <c r="E1222" s="224" t="s">
        <v>242</v>
      </c>
      <c r="F1222" s="224" t="s">
        <v>242</v>
      </c>
      <c r="G1222" s="224" t="s">
        <v>242</v>
      </c>
      <c r="H1222" s="227" t="s">
        <v>242</v>
      </c>
      <c r="I1222" s="228" t="s">
        <v>242</v>
      </c>
      <c r="J1222" s="228" t="s">
        <v>242</v>
      </c>
      <c r="K1222" s="229"/>
      <c r="L1222" s="229"/>
      <c r="M1222" s="229"/>
      <c r="N1222" s="229"/>
      <c r="O1222" s="229"/>
      <c r="P1222" s="230"/>
      <c r="Q1222" s="231"/>
      <c r="R1222" s="224" t="s">
        <v>242</v>
      </c>
      <c r="S1222" s="232" t="str">
        <f t="shared" ca="1" si="100"/>
        <v/>
      </c>
      <c r="T1222" s="232" t="str">
        <f ca="1">IF(B1222="","",IF(ISERROR(MATCH($J1222,[2]SorP!$B$1:$B$6230,0)),"",INDIRECT("'SorP'!$A$"&amp;MATCH($J1222,[2]SorP!$B$1:$B$6230,0))))</f>
        <v/>
      </c>
      <c r="U1222" s="184"/>
      <c r="V1222" s="94" t="e">
        <f>IF(C1222="",NA(),MATCH($B1222&amp;$C1222,'[2]Smelter Look-up'!$J:$J,0))</f>
        <v>#N/A</v>
      </c>
      <c r="X1222" s="58">
        <f t="shared" si="96"/>
        <v>0</v>
      </c>
      <c r="AB1222" s="95" t="str">
        <f t="shared" si="97"/>
        <v/>
      </c>
    </row>
    <row r="1223" spans="1:28" s="58" customFormat="1" ht="20.25">
      <c r="A1223" s="232"/>
      <c r="B1223" s="224" t="s">
        <v>242</v>
      </c>
      <c r="C1223" s="225" t="s">
        <v>242</v>
      </c>
      <c r="D1223" s="226"/>
      <c r="E1223" s="224" t="s">
        <v>242</v>
      </c>
      <c r="F1223" s="224" t="s">
        <v>242</v>
      </c>
      <c r="G1223" s="224" t="s">
        <v>242</v>
      </c>
      <c r="H1223" s="227" t="s">
        <v>242</v>
      </c>
      <c r="I1223" s="228" t="s">
        <v>242</v>
      </c>
      <c r="J1223" s="228" t="s">
        <v>242</v>
      </c>
      <c r="K1223" s="229"/>
      <c r="L1223" s="229"/>
      <c r="M1223" s="229"/>
      <c r="N1223" s="229"/>
      <c r="O1223" s="229"/>
      <c r="P1223" s="230"/>
      <c r="Q1223" s="231"/>
      <c r="R1223" s="224" t="s">
        <v>242</v>
      </c>
      <c r="S1223" s="232" t="str">
        <f t="shared" ca="1" si="100"/>
        <v/>
      </c>
      <c r="T1223" s="232" t="str">
        <f ca="1">IF(B1223="","",IF(ISERROR(MATCH($J1223,[2]SorP!$B$1:$B$6230,0)),"",INDIRECT("'SorP'!$A$"&amp;MATCH($J1223,[2]SorP!$B$1:$B$6230,0))))</f>
        <v/>
      </c>
      <c r="U1223" s="184"/>
      <c r="V1223" s="94" t="e">
        <f>IF(C1223="",NA(),MATCH($B1223&amp;$C1223,'[2]Smelter Look-up'!$J:$J,0))</f>
        <v>#N/A</v>
      </c>
      <c r="X1223" s="58">
        <f t="shared" si="96"/>
        <v>0</v>
      </c>
      <c r="AB1223" s="95" t="str">
        <f t="shared" si="97"/>
        <v/>
      </c>
    </row>
    <row r="1224" spans="1:28" s="58" customFormat="1" ht="20.25">
      <c r="A1224" s="232"/>
      <c r="B1224" s="224" t="s">
        <v>242</v>
      </c>
      <c r="C1224" s="225" t="s">
        <v>242</v>
      </c>
      <c r="D1224" s="226"/>
      <c r="E1224" s="224" t="s">
        <v>242</v>
      </c>
      <c r="F1224" s="224" t="s">
        <v>242</v>
      </c>
      <c r="G1224" s="224" t="s">
        <v>242</v>
      </c>
      <c r="H1224" s="227" t="s">
        <v>242</v>
      </c>
      <c r="I1224" s="228" t="s">
        <v>242</v>
      </c>
      <c r="J1224" s="228" t="s">
        <v>242</v>
      </c>
      <c r="K1224" s="229"/>
      <c r="L1224" s="229"/>
      <c r="M1224" s="229"/>
      <c r="N1224" s="229"/>
      <c r="O1224" s="229"/>
      <c r="P1224" s="230"/>
      <c r="Q1224" s="231"/>
      <c r="R1224" s="224" t="s">
        <v>242</v>
      </c>
      <c r="S1224" s="232" t="str">
        <f t="shared" ca="1" si="100"/>
        <v/>
      </c>
      <c r="T1224" s="232" t="str">
        <f ca="1">IF(B1224="","",IF(ISERROR(MATCH($J1224,[2]SorP!$B$1:$B$6230,0)),"",INDIRECT("'SorP'!$A$"&amp;MATCH($J1224,[2]SorP!$B$1:$B$6230,0))))</f>
        <v/>
      </c>
      <c r="U1224" s="184"/>
      <c r="V1224" s="94" t="e">
        <f>IF(C1224="",NA(),MATCH($B1224&amp;$C1224,'[2]Smelter Look-up'!$J:$J,0))</f>
        <v>#N/A</v>
      </c>
      <c r="X1224" s="58">
        <f t="shared" si="96"/>
        <v>0</v>
      </c>
      <c r="AB1224" s="95" t="str">
        <f t="shared" si="97"/>
        <v/>
      </c>
    </row>
    <row r="1225" spans="1:28" s="58" customFormat="1" ht="20.25">
      <c r="A1225" s="232"/>
      <c r="B1225" s="224" t="s">
        <v>242</v>
      </c>
      <c r="C1225" s="225" t="s">
        <v>242</v>
      </c>
      <c r="D1225" s="226"/>
      <c r="E1225" s="224" t="s">
        <v>242</v>
      </c>
      <c r="F1225" s="224" t="s">
        <v>242</v>
      </c>
      <c r="G1225" s="224" t="s">
        <v>242</v>
      </c>
      <c r="H1225" s="227" t="s">
        <v>242</v>
      </c>
      <c r="I1225" s="228" t="s">
        <v>242</v>
      </c>
      <c r="J1225" s="228" t="s">
        <v>242</v>
      </c>
      <c r="K1225" s="229"/>
      <c r="L1225" s="229"/>
      <c r="M1225" s="229"/>
      <c r="N1225" s="229"/>
      <c r="O1225" s="229"/>
      <c r="P1225" s="230"/>
      <c r="Q1225" s="231"/>
      <c r="R1225" s="224" t="s">
        <v>242</v>
      </c>
      <c r="S1225" s="232" t="str">
        <f t="shared" ca="1" si="100"/>
        <v/>
      </c>
      <c r="T1225" s="232" t="str">
        <f ca="1">IF(B1225="","",IF(ISERROR(MATCH($J1225,[2]SorP!$B$1:$B$6230,0)),"",INDIRECT("'SorP'!$A$"&amp;MATCH($J1225,[2]SorP!$B$1:$B$6230,0))))</f>
        <v/>
      </c>
      <c r="U1225" s="184"/>
      <c r="V1225" s="94" t="e">
        <f>IF(C1225="",NA(),MATCH($B1225&amp;$C1225,'[2]Smelter Look-up'!$J:$J,0))</f>
        <v>#N/A</v>
      </c>
      <c r="X1225" s="58">
        <f t="shared" si="96"/>
        <v>0</v>
      </c>
      <c r="AB1225" s="95" t="str">
        <f t="shared" si="97"/>
        <v/>
      </c>
    </row>
    <row r="1226" spans="1:28" s="58" customFormat="1" ht="20.25">
      <c r="A1226" s="232"/>
      <c r="B1226" s="224" t="s">
        <v>242</v>
      </c>
      <c r="C1226" s="225" t="s">
        <v>242</v>
      </c>
      <c r="D1226" s="226"/>
      <c r="E1226" s="224" t="s">
        <v>242</v>
      </c>
      <c r="F1226" s="224" t="s">
        <v>242</v>
      </c>
      <c r="G1226" s="224" t="s">
        <v>242</v>
      </c>
      <c r="H1226" s="227" t="s">
        <v>242</v>
      </c>
      <c r="I1226" s="228" t="s">
        <v>242</v>
      </c>
      <c r="J1226" s="228" t="s">
        <v>242</v>
      </c>
      <c r="K1226" s="229"/>
      <c r="L1226" s="229"/>
      <c r="M1226" s="229"/>
      <c r="N1226" s="229"/>
      <c r="O1226" s="229"/>
      <c r="P1226" s="230"/>
      <c r="Q1226" s="231"/>
      <c r="R1226" s="224" t="s">
        <v>242</v>
      </c>
      <c r="S1226" s="232" t="str">
        <f t="shared" ca="1" si="100"/>
        <v/>
      </c>
      <c r="T1226" s="232" t="str">
        <f ca="1">IF(B1226="","",IF(ISERROR(MATCH($J1226,[2]SorP!$B$1:$B$6230,0)),"",INDIRECT("'SorP'!$A$"&amp;MATCH($J1226,[2]SorP!$B$1:$B$6230,0))))</f>
        <v/>
      </c>
      <c r="U1226" s="184"/>
      <c r="V1226" s="94" t="e">
        <f>IF(C1226="",NA(),MATCH($B1226&amp;$C1226,'[2]Smelter Look-up'!$J:$J,0))</f>
        <v>#N/A</v>
      </c>
      <c r="X1226" s="58">
        <f t="shared" ref="X1226:X1289" si="101">IF(AND(C1226="Smelter not listed",OR(LEN(D1226)=0,LEN(E1226)=0)),1,0)</f>
        <v>0</v>
      </c>
      <c r="AB1226" s="95" t="str">
        <f t="shared" ref="AB1226:AB1289" si="102">B1226&amp;C1226</f>
        <v/>
      </c>
    </row>
    <row r="1227" spans="1:28" s="58" customFormat="1" ht="20.25">
      <c r="A1227" s="232"/>
      <c r="B1227" s="224" t="s">
        <v>242</v>
      </c>
      <c r="C1227" s="225" t="s">
        <v>242</v>
      </c>
      <c r="D1227" s="226"/>
      <c r="E1227" s="224" t="s">
        <v>242</v>
      </c>
      <c r="F1227" s="224" t="s">
        <v>242</v>
      </c>
      <c r="G1227" s="224" t="s">
        <v>242</v>
      </c>
      <c r="H1227" s="227" t="s">
        <v>242</v>
      </c>
      <c r="I1227" s="228" t="s">
        <v>242</v>
      </c>
      <c r="J1227" s="228" t="s">
        <v>242</v>
      </c>
      <c r="K1227" s="229"/>
      <c r="L1227" s="229"/>
      <c r="M1227" s="229"/>
      <c r="N1227" s="229"/>
      <c r="O1227" s="229"/>
      <c r="P1227" s="230"/>
      <c r="Q1227" s="231"/>
      <c r="R1227" s="224" t="s">
        <v>242</v>
      </c>
      <c r="S1227" s="232" t="str">
        <f t="shared" ca="1" si="100"/>
        <v/>
      </c>
      <c r="T1227" s="232" t="str">
        <f ca="1">IF(B1227="","",IF(ISERROR(MATCH($J1227,[2]SorP!$B$1:$B$6230,0)),"",INDIRECT("'SorP'!$A$"&amp;MATCH($J1227,[2]SorP!$B$1:$B$6230,0))))</f>
        <v/>
      </c>
      <c r="U1227" s="184"/>
      <c r="V1227" s="94" t="e">
        <f>IF(C1227="",NA(),MATCH($B1227&amp;$C1227,'[2]Smelter Look-up'!$J:$J,0))</f>
        <v>#N/A</v>
      </c>
      <c r="X1227" s="58">
        <f t="shared" si="101"/>
        <v>0</v>
      </c>
      <c r="AB1227" s="95" t="str">
        <f t="shared" si="102"/>
        <v/>
      </c>
    </row>
    <row r="1228" spans="1:28" s="58" customFormat="1" ht="20.25">
      <c r="A1228" s="232"/>
      <c r="B1228" s="224" t="s">
        <v>242</v>
      </c>
      <c r="C1228" s="225" t="s">
        <v>242</v>
      </c>
      <c r="D1228" s="226"/>
      <c r="E1228" s="224" t="s">
        <v>242</v>
      </c>
      <c r="F1228" s="224" t="s">
        <v>242</v>
      </c>
      <c r="G1228" s="224" t="s">
        <v>242</v>
      </c>
      <c r="H1228" s="227" t="s">
        <v>242</v>
      </c>
      <c r="I1228" s="228" t="s">
        <v>242</v>
      </c>
      <c r="J1228" s="228" t="s">
        <v>242</v>
      </c>
      <c r="K1228" s="229"/>
      <c r="L1228" s="229"/>
      <c r="M1228" s="229"/>
      <c r="N1228" s="229"/>
      <c r="O1228" s="229"/>
      <c r="P1228" s="230"/>
      <c r="Q1228" s="231"/>
      <c r="R1228" s="224" t="s">
        <v>242</v>
      </c>
      <c r="S1228" s="232" t="str">
        <f t="shared" ca="1" si="100"/>
        <v/>
      </c>
      <c r="T1228" s="232" t="str">
        <f ca="1">IF(B1228="","",IF(ISERROR(MATCH($J1228,[2]SorP!$B$1:$B$6230,0)),"",INDIRECT("'SorP'!$A$"&amp;MATCH($J1228,[2]SorP!$B$1:$B$6230,0))))</f>
        <v/>
      </c>
      <c r="U1228" s="184"/>
      <c r="V1228" s="94" t="e">
        <f>IF(C1228="",NA(),MATCH($B1228&amp;$C1228,'[2]Smelter Look-up'!$J:$J,0))</f>
        <v>#N/A</v>
      </c>
      <c r="X1228" s="58">
        <f t="shared" si="101"/>
        <v>0</v>
      </c>
      <c r="AB1228" s="95" t="str">
        <f t="shared" si="102"/>
        <v/>
      </c>
    </row>
    <row r="1229" spans="1:28" s="58" customFormat="1" ht="20.25">
      <c r="A1229" s="232"/>
      <c r="B1229" s="224" t="s">
        <v>242</v>
      </c>
      <c r="C1229" s="225" t="s">
        <v>242</v>
      </c>
      <c r="D1229" s="226"/>
      <c r="E1229" s="224" t="s">
        <v>242</v>
      </c>
      <c r="F1229" s="224" t="s">
        <v>242</v>
      </c>
      <c r="G1229" s="224" t="s">
        <v>242</v>
      </c>
      <c r="H1229" s="227" t="s">
        <v>242</v>
      </c>
      <c r="I1229" s="228" t="s">
        <v>242</v>
      </c>
      <c r="J1229" s="228" t="s">
        <v>242</v>
      </c>
      <c r="K1229" s="229"/>
      <c r="L1229" s="229"/>
      <c r="M1229" s="229"/>
      <c r="N1229" s="229"/>
      <c r="O1229" s="229"/>
      <c r="P1229" s="230"/>
      <c r="Q1229" s="231"/>
      <c r="R1229" s="224" t="s">
        <v>242</v>
      </c>
      <c r="S1229" s="232" t="str">
        <f t="shared" ca="1" si="100"/>
        <v/>
      </c>
      <c r="T1229" s="232" t="str">
        <f ca="1">IF(B1229="","",IF(ISERROR(MATCH($J1229,[2]SorP!$B$1:$B$6230,0)),"",INDIRECT("'SorP'!$A$"&amp;MATCH($J1229,[2]SorP!$B$1:$B$6230,0))))</f>
        <v/>
      </c>
      <c r="U1229" s="184"/>
      <c r="V1229" s="94" t="e">
        <f>IF(C1229="",NA(),MATCH($B1229&amp;$C1229,'[2]Smelter Look-up'!$J:$J,0))</f>
        <v>#N/A</v>
      </c>
      <c r="X1229" s="58">
        <f t="shared" si="101"/>
        <v>0</v>
      </c>
      <c r="AB1229" s="95" t="str">
        <f t="shared" si="102"/>
        <v/>
      </c>
    </row>
    <row r="1230" spans="1:28" s="58" customFormat="1" ht="20.25">
      <c r="A1230" s="232"/>
      <c r="B1230" s="224" t="s">
        <v>242</v>
      </c>
      <c r="C1230" s="225" t="s">
        <v>242</v>
      </c>
      <c r="D1230" s="226"/>
      <c r="E1230" s="224" t="s">
        <v>242</v>
      </c>
      <c r="F1230" s="224" t="s">
        <v>242</v>
      </c>
      <c r="G1230" s="224" t="s">
        <v>242</v>
      </c>
      <c r="H1230" s="227" t="s">
        <v>242</v>
      </c>
      <c r="I1230" s="228" t="s">
        <v>242</v>
      </c>
      <c r="J1230" s="228" t="s">
        <v>242</v>
      </c>
      <c r="K1230" s="229"/>
      <c r="L1230" s="229"/>
      <c r="M1230" s="229"/>
      <c r="N1230" s="229"/>
      <c r="O1230" s="229"/>
      <c r="P1230" s="230"/>
      <c r="Q1230" s="231"/>
      <c r="R1230" s="224" t="s">
        <v>242</v>
      </c>
      <c r="S1230" s="232" t="str">
        <f t="shared" ca="1" si="100"/>
        <v/>
      </c>
      <c r="T1230" s="232" t="str">
        <f ca="1">IF(B1230="","",IF(ISERROR(MATCH($J1230,[2]SorP!$B$1:$B$6230,0)),"",INDIRECT("'SorP'!$A$"&amp;MATCH($J1230,[2]SorP!$B$1:$B$6230,0))))</f>
        <v/>
      </c>
      <c r="U1230" s="184"/>
      <c r="V1230" s="94" t="e">
        <f>IF(C1230="",NA(),MATCH($B1230&amp;$C1230,'[2]Smelter Look-up'!$J:$J,0))</f>
        <v>#N/A</v>
      </c>
      <c r="X1230" s="58">
        <f t="shared" si="101"/>
        <v>0</v>
      </c>
      <c r="AB1230" s="95" t="str">
        <f t="shared" si="102"/>
        <v/>
      </c>
    </row>
    <row r="1231" spans="1:28" s="58" customFormat="1" ht="20.25">
      <c r="A1231" s="232"/>
      <c r="B1231" s="224" t="s">
        <v>242</v>
      </c>
      <c r="C1231" s="225" t="s">
        <v>242</v>
      </c>
      <c r="D1231" s="226"/>
      <c r="E1231" s="224" t="s">
        <v>242</v>
      </c>
      <c r="F1231" s="224" t="s">
        <v>242</v>
      </c>
      <c r="G1231" s="224" t="s">
        <v>242</v>
      </c>
      <c r="H1231" s="227" t="s">
        <v>242</v>
      </c>
      <c r="I1231" s="228" t="s">
        <v>242</v>
      </c>
      <c r="J1231" s="228" t="s">
        <v>242</v>
      </c>
      <c r="K1231" s="229"/>
      <c r="L1231" s="229"/>
      <c r="M1231" s="229"/>
      <c r="N1231" s="229"/>
      <c r="O1231" s="229"/>
      <c r="P1231" s="230"/>
      <c r="Q1231" s="231"/>
      <c r="R1231" s="224" t="s">
        <v>242</v>
      </c>
      <c r="S1231" s="232" t="str">
        <f t="shared" ca="1" si="100"/>
        <v/>
      </c>
      <c r="T1231" s="232" t="str">
        <f ca="1">IF(B1231="","",IF(ISERROR(MATCH($J1231,[2]SorP!$B$1:$B$6230,0)),"",INDIRECT("'SorP'!$A$"&amp;MATCH($J1231,[2]SorP!$B$1:$B$6230,0))))</f>
        <v/>
      </c>
      <c r="U1231" s="184"/>
      <c r="V1231" s="94" t="e">
        <f>IF(C1231="",NA(),MATCH($B1231&amp;$C1231,'[2]Smelter Look-up'!$J:$J,0))</f>
        <v>#N/A</v>
      </c>
      <c r="X1231" s="58">
        <f t="shared" si="101"/>
        <v>0</v>
      </c>
      <c r="AB1231" s="95" t="str">
        <f t="shared" si="102"/>
        <v/>
      </c>
    </row>
    <row r="1232" spans="1:28" s="58" customFormat="1" ht="20.25">
      <c r="A1232" s="232"/>
      <c r="B1232" s="224" t="s">
        <v>242</v>
      </c>
      <c r="C1232" s="225" t="s">
        <v>242</v>
      </c>
      <c r="D1232" s="226"/>
      <c r="E1232" s="224" t="s">
        <v>242</v>
      </c>
      <c r="F1232" s="224" t="s">
        <v>242</v>
      </c>
      <c r="G1232" s="224" t="s">
        <v>242</v>
      </c>
      <c r="H1232" s="227" t="s">
        <v>242</v>
      </c>
      <c r="I1232" s="228" t="s">
        <v>242</v>
      </c>
      <c r="J1232" s="228" t="s">
        <v>242</v>
      </c>
      <c r="K1232" s="229"/>
      <c r="L1232" s="229"/>
      <c r="M1232" s="229"/>
      <c r="N1232" s="229"/>
      <c r="O1232" s="229"/>
      <c r="P1232" s="230"/>
      <c r="Q1232" s="231"/>
      <c r="R1232" s="224" t="s">
        <v>242</v>
      </c>
      <c r="S1232" s="232" t="str">
        <f t="shared" ca="1" si="100"/>
        <v/>
      </c>
      <c r="T1232" s="232" t="str">
        <f ca="1">IF(B1232="","",IF(ISERROR(MATCH($J1232,[2]SorP!$B$1:$B$6230,0)),"",INDIRECT("'SorP'!$A$"&amp;MATCH($J1232,[2]SorP!$B$1:$B$6230,0))))</f>
        <v/>
      </c>
      <c r="U1232" s="184"/>
      <c r="V1232" s="94" t="e">
        <f>IF(C1232="",NA(),MATCH($B1232&amp;$C1232,'[2]Smelter Look-up'!$J:$J,0))</f>
        <v>#N/A</v>
      </c>
      <c r="X1232" s="58">
        <f t="shared" si="101"/>
        <v>0</v>
      </c>
      <c r="AB1232" s="95" t="str">
        <f t="shared" si="102"/>
        <v/>
      </c>
    </row>
    <row r="1233" spans="1:28" s="58" customFormat="1" ht="20.25">
      <c r="A1233" s="232"/>
      <c r="B1233" s="224" t="s">
        <v>242</v>
      </c>
      <c r="C1233" s="225" t="s">
        <v>242</v>
      </c>
      <c r="D1233" s="226"/>
      <c r="E1233" s="224" t="s">
        <v>242</v>
      </c>
      <c r="F1233" s="224" t="s">
        <v>242</v>
      </c>
      <c r="G1233" s="224" t="s">
        <v>242</v>
      </c>
      <c r="H1233" s="227" t="s">
        <v>242</v>
      </c>
      <c r="I1233" s="228" t="s">
        <v>242</v>
      </c>
      <c r="J1233" s="228" t="s">
        <v>242</v>
      </c>
      <c r="K1233" s="229"/>
      <c r="L1233" s="229"/>
      <c r="M1233" s="229"/>
      <c r="N1233" s="229"/>
      <c r="O1233" s="229"/>
      <c r="P1233" s="230"/>
      <c r="Q1233" s="231"/>
      <c r="R1233" s="224" t="s">
        <v>242</v>
      </c>
      <c r="S1233" s="232" t="str">
        <f t="shared" ca="1" si="100"/>
        <v/>
      </c>
      <c r="T1233" s="232" t="str">
        <f ca="1">IF(B1233="","",IF(ISERROR(MATCH($J1233,[2]SorP!$B$1:$B$6230,0)),"",INDIRECT("'SorP'!$A$"&amp;MATCH($J1233,[2]SorP!$B$1:$B$6230,0))))</f>
        <v/>
      </c>
      <c r="U1233" s="184"/>
      <c r="V1233" s="94" t="e">
        <f>IF(C1233="",NA(),MATCH($B1233&amp;$C1233,'[2]Smelter Look-up'!$J:$J,0))</f>
        <v>#N/A</v>
      </c>
      <c r="X1233" s="58">
        <f t="shared" si="101"/>
        <v>0</v>
      </c>
      <c r="AB1233" s="95" t="str">
        <f t="shared" si="102"/>
        <v/>
      </c>
    </row>
    <row r="1234" spans="1:28" s="58" customFormat="1" ht="20.25">
      <c r="A1234" s="232"/>
      <c r="B1234" s="224" t="s">
        <v>242</v>
      </c>
      <c r="C1234" s="225" t="s">
        <v>242</v>
      </c>
      <c r="D1234" s="226"/>
      <c r="E1234" s="224" t="s">
        <v>242</v>
      </c>
      <c r="F1234" s="224" t="s">
        <v>242</v>
      </c>
      <c r="G1234" s="224" t="s">
        <v>242</v>
      </c>
      <c r="H1234" s="227" t="s">
        <v>242</v>
      </c>
      <c r="I1234" s="228" t="s">
        <v>242</v>
      </c>
      <c r="J1234" s="228" t="s">
        <v>242</v>
      </c>
      <c r="K1234" s="229"/>
      <c r="L1234" s="229"/>
      <c r="M1234" s="229"/>
      <c r="N1234" s="229"/>
      <c r="O1234" s="229"/>
      <c r="P1234" s="230"/>
      <c r="Q1234" s="231"/>
      <c r="R1234" s="224" t="s">
        <v>242</v>
      </c>
      <c r="S1234" s="232" t="str">
        <f t="shared" ca="1" si="100"/>
        <v/>
      </c>
      <c r="T1234" s="232" t="str">
        <f ca="1">IF(B1234="","",IF(ISERROR(MATCH($J1234,[2]SorP!$B$1:$B$6230,0)),"",INDIRECT("'SorP'!$A$"&amp;MATCH($J1234,[2]SorP!$B$1:$B$6230,0))))</f>
        <v/>
      </c>
      <c r="U1234" s="184"/>
      <c r="V1234" s="94" t="e">
        <f>IF(C1234="",NA(),MATCH($B1234&amp;$C1234,'[2]Smelter Look-up'!$J:$J,0))</f>
        <v>#N/A</v>
      </c>
      <c r="X1234" s="58">
        <f t="shared" si="101"/>
        <v>0</v>
      </c>
      <c r="AB1234" s="95" t="str">
        <f t="shared" si="102"/>
        <v/>
      </c>
    </row>
    <row r="1235" spans="1:28" s="58" customFormat="1" ht="20.25">
      <c r="A1235" s="232"/>
      <c r="B1235" s="224" t="s">
        <v>242</v>
      </c>
      <c r="C1235" s="225" t="s">
        <v>242</v>
      </c>
      <c r="D1235" s="226"/>
      <c r="E1235" s="224" t="s">
        <v>242</v>
      </c>
      <c r="F1235" s="224" t="s">
        <v>242</v>
      </c>
      <c r="G1235" s="224" t="s">
        <v>242</v>
      </c>
      <c r="H1235" s="227" t="s">
        <v>242</v>
      </c>
      <c r="I1235" s="228" t="s">
        <v>242</v>
      </c>
      <c r="J1235" s="228" t="s">
        <v>242</v>
      </c>
      <c r="K1235" s="229"/>
      <c r="L1235" s="229"/>
      <c r="M1235" s="229"/>
      <c r="N1235" s="229"/>
      <c r="O1235" s="229"/>
      <c r="P1235" s="230"/>
      <c r="Q1235" s="231"/>
      <c r="R1235" s="224" t="s">
        <v>242</v>
      </c>
      <c r="S1235" s="232" t="str">
        <f t="shared" ca="1" si="100"/>
        <v/>
      </c>
      <c r="T1235" s="232" t="str">
        <f ca="1">IF(B1235="","",IF(ISERROR(MATCH($J1235,[2]SorP!$B$1:$B$6230,0)),"",INDIRECT("'SorP'!$A$"&amp;MATCH($J1235,[2]SorP!$B$1:$B$6230,0))))</f>
        <v/>
      </c>
      <c r="U1235" s="184"/>
      <c r="V1235" s="94" t="e">
        <f>IF(C1235="",NA(),MATCH($B1235&amp;$C1235,'[2]Smelter Look-up'!$J:$J,0))</f>
        <v>#N/A</v>
      </c>
      <c r="X1235" s="58">
        <f t="shared" si="101"/>
        <v>0</v>
      </c>
      <c r="AB1235" s="95" t="str">
        <f t="shared" si="102"/>
        <v/>
      </c>
    </row>
    <row r="1236" spans="1:28" s="58" customFormat="1" ht="20.25">
      <c r="A1236" s="232"/>
      <c r="B1236" s="224" t="s">
        <v>242</v>
      </c>
      <c r="C1236" s="225" t="s">
        <v>242</v>
      </c>
      <c r="D1236" s="226"/>
      <c r="E1236" s="224" t="s">
        <v>242</v>
      </c>
      <c r="F1236" s="224" t="s">
        <v>242</v>
      </c>
      <c r="G1236" s="224" t="s">
        <v>242</v>
      </c>
      <c r="H1236" s="227" t="s">
        <v>242</v>
      </c>
      <c r="I1236" s="228" t="s">
        <v>242</v>
      </c>
      <c r="J1236" s="228" t="s">
        <v>242</v>
      </c>
      <c r="K1236" s="229"/>
      <c r="L1236" s="229"/>
      <c r="M1236" s="229"/>
      <c r="N1236" s="229"/>
      <c r="O1236" s="229"/>
      <c r="P1236" s="230"/>
      <c r="Q1236" s="231"/>
      <c r="R1236" s="224" t="s">
        <v>242</v>
      </c>
      <c r="S1236" s="232" t="str">
        <f t="shared" ca="1" si="100"/>
        <v/>
      </c>
      <c r="T1236" s="232" t="str">
        <f ca="1">IF(B1236="","",IF(ISERROR(MATCH($J1236,[2]SorP!$B$1:$B$6230,0)),"",INDIRECT("'SorP'!$A$"&amp;MATCH($J1236,[2]SorP!$B$1:$B$6230,0))))</f>
        <v/>
      </c>
      <c r="U1236" s="184"/>
      <c r="V1236" s="94" t="e">
        <f>IF(C1236="",NA(),MATCH($B1236&amp;$C1236,'[2]Smelter Look-up'!$J:$J,0))</f>
        <v>#N/A</v>
      </c>
      <c r="X1236" s="58">
        <f t="shared" si="101"/>
        <v>0</v>
      </c>
      <c r="AB1236" s="95" t="str">
        <f t="shared" si="102"/>
        <v/>
      </c>
    </row>
    <row r="1237" spans="1:28" s="58" customFormat="1" ht="20.25">
      <c r="A1237" s="232"/>
      <c r="B1237" s="224" t="s">
        <v>242</v>
      </c>
      <c r="C1237" s="225" t="s">
        <v>242</v>
      </c>
      <c r="D1237" s="226"/>
      <c r="E1237" s="224" t="s">
        <v>242</v>
      </c>
      <c r="F1237" s="224" t="s">
        <v>242</v>
      </c>
      <c r="G1237" s="224" t="s">
        <v>242</v>
      </c>
      <c r="H1237" s="227" t="s">
        <v>242</v>
      </c>
      <c r="I1237" s="228" t="s">
        <v>242</v>
      </c>
      <c r="J1237" s="228" t="s">
        <v>242</v>
      </c>
      <c r="K1237" s="229"/>
      <c r="L1237" s="229"/>
      <c r="M1237" s="229"/>
      <c r="N1237" s="229"/>
      <c r="O1237" s="229"/>
      <c r="P1237" s="230"/>
      <c r="Q1237" s="231"/>
      <c r="R1237" s="224" t="s">
        <v>242</v>
      </c>
      <c r="S1237" s="232" t="str">
        <f t="shared" ca="1" si="100"/>
        <v/>
      </c>
      <c r="T1237" s="232" t="str">
        <f ca="1">IF(B1237="","",IF(ISERROR(MATCH($J1237,[2]SorP!$B$1:$B$6230,0)),"",INDIRECT("'SorP'!$A$"&amp;MATCH($J1237,[2]SorP!$B$1:$B$6230,0))))</f>
        <v/>
      </c>
      <c r="U1237" s="184"/>
      <c r="V1237" s="94" t="e">
        <f>IF(C1237="",NA(),MATCH($B1237&amp;$C1237,'[2]Smelter Look-up'!$J:$J,0))</f>
        <v>#N/A</v>
      </c>
      <c r="X1237" s="58">
        <f t="shared" si="101"/>
        <v>0</v>
      </c>
      <c r="AB1237" s="95" t="str">
        <f t="shared" si="102"/>
        <v/>
      </c>
    </row>
    <row r="1238" spans="1:28" s="58" customFormat="1" ht="20.25">
      <c r="A1238" s="232"/>
      <c r="B1238" s="224" t="s">
        <v>242</v>
      </c>
      <c r="C1238" s="225" t="s">
        <v>242</v>
      </c>
      <c r="D1238" s="226"/>
      <c r="E1238" s="224" t="s">
        <v>242</v>
      </c>
      <c r="F1238" s="224" t="s">
        <v>242</v>
      </c>
      <c r="G1238" s="224" t="s">
        <v>242</v>
      </c>
      <c r="H1238" s="227" t="s">
        <v>242</v>
      </c>
      <c r="I1238" s="228" t="s">
        <v>242</v>
      </c>
      <c r="J1238" s="228" t="s">
        <v>242</v>
      </c>
      <c r="K1238" s="229"/>
      <c r="L1238" s="229"/>
      <c r="M1238" s="229"/>
      <c r="N1238" s="229"/>
      <c r="O1238" s="229"/>
      <c r="P1238" s="230"/>
      <c r="Q1238" s="231"/>
      <c r="R1238" s="224" t="s">
        <v>242</v>
      </c>
      <c r="S1238" s="232" t="str">
        <f t="shared" ca="1" si="100"/>
        <v/>
      </c>
      <c r="T1238" s="232" t="str">
        <f ca="1">IF(B1238="","",IF(ISERROR(MATCH($J1238,[2]SorP!$B$1:$B$6230,0)),"",INDIRECT("'SorP'!$A$"&amp;MATCH($J1238,[2]SorP!$B$1:$B$6230,0))))</f>
        <v/>
      </c>
      <c r="U1238" s="184"/>
      <c r="V1238" s="94" t="e">
        <f>IF(C1238="",NA(),MATCH($B1238&amp;$C1238,'[2]Smelter Look-up'!$J:$J,0))</f>
        <v>#N/A</v>
      </c>
      <c r="X1238" s="58">
        <f t="shared" si="101"/>
        <v>0</v>
      </c>
      <c r="AB1238" s="95" t="str">
        <f t="shared" si="102"/>
        <v/>
      </c>
    </row>
    <row r="1239" spans="1:28" s="58" customFormat="1" ht="20.25">
      <c r="A1239" s="232"/>
      <c r="B1239" s="224" t="s">
        <v>242</v>
      </c>
      <c r="C1239" s="225" t="s">
        <v>242</v>
      </c>
      <c r="D1239" s="226"/>
      <c r="E1239" s="224" t="s">
        <v>242</v>
      </c>
      <c r="F1239" s="224" t="s">
        <v>242</v>
      </c>
      <c r="G1239" s="224" t="s">
        <v>242</v>
      </c>
      <c r="H1239" s="227" t="s">
        <v>242</v>
      </c>
      <c r="I1239" s="228" t="s">
        <v>242</v>
      </c>
      <c r="J1239" s="228" t="s">
        <v>242</v>
      </c>
      <c r="K1239" s="229"/>
      <c r="L1239" s="229"/>
      <c r="M1239" s="229"/>
      <c r="N1239" s="229"/>
      <c r="O1239" s="229"/>
      <c r="P1239" s="230"/>
      <c r="Q1239" s="231"/>
      <c r="R1239" s="224" t="s">
        <v>242</v>
      </c>
      <c r="S1239" s="232" t="str">
        <f t="shared" ca="1" si="100"/>
        <v/>
      </c>
      <c r="T1239" s="232" t="str">
        <f ca="1">IF(B1239="","",IF(ISERROR(MATCH($J1239,[2]SorP!$B$1:$B$6230,0)),"",INDIRECT("'SorP'!$A$"&amp;MATCH($J1239,[2]SorP!$B$1:$B$6230,0))))</f>
        <v/>
      </c>
      <c r="U1239" s="184"/>
      <c r="V1239" s="94" t="e">
        <f>IF(C1239="",NA(),MATCH($B1239&amp;$C1239,'[2]Smelter Look-up'!$J:$J,0))</f>
        <v>#N/A</v>
      </c>
      <c r="X1239" s="58">
        <f t="shared" si="101"/>
        <v>0</v>
      </c>
      <c r="AB1239" s="95" t="str">
        <f t="shared" si="102"/>
        <v/>
      </c>
    </row>
    <row r="1240" spans="1:28" s="58" customFormat="1" ht="20.25">
      <c r="A1240" s="232"/>
      <c r="B1240" s="224" t="s">
        <v>242</v>
      </c>
      <c r="C1240" s="225" t="s">
        <v>242</v>
      </c>
      <c r="D1240" s="226"/>
      <c r="E1240" s="224" t="s">
        <v>242</v>
      </c>
      <c r="F1240" s="224" t="s">
        <v>242</v>
      </c>
      <c r="G1240" s="224" t="s">
        <v>242</v>
      </c>
      <c r="H1240" s="227" t="s">
        <v>242</v>
      </c>
      <c r="I1240" s="228" t="s">
        <v>242</v>
      </c>
      <c r="J1240" s="228" t="s">
        <v>242</v>
      </c>
      <c r="K1240" s="229"/>
      <c r="L1240" s="229"/>
      <c r="M1240" s="229"/>
      <c r="N1240" s="229"/>
      <c r="O1240" s="229"/>
      <c r="P1240" s="230"/>
      <c r="Q1240" s="231"/>
      <c r="R1240" s="224" t="s">
        <v>242</v>
      </c>
      <c r="S1240" s="232" t="str">
        <f t="shared" ca="1" si="100"/>
        <v/>
      </c>
      <c r="T1240" s="232" t="str">
        <f ca="1">IF(B1240="","",IF(ISERROR(MATCH($J1240,[2]SorP!$B$1:$B$6230,0)),"",INDIRECT("'SorP'!$A$"&amp;MATCH($J1240,[2]SorP!$B$1:$B$6230,0))))</f>
        <v/>
      </c>
      <c r="U1240" s="184"/>
      <c r="V1240" s="94" t="e">
        <f>IF(C1240="",NA(),MATCH($B1240&amp;$C1240,'[2]Smelter Look-up'!$J:$J,0))</f>
        <v>#N/A</v>
      </c>
      <c r="X1240" s="58">
        <f t="shared" si="101"/>
        <v>0</v>
      </c>
      <c r="AB1240" s="95" t="str">
        <f t="shared" si="102"/>
        <v/>
      </c>
    </row>
    <row r="1241" spans="1:28" s="58" customFormat="1" ht="20.25">
      <c r="A1241" s="232"/>
      <c r="B1241" s="224" t="s">
        <v>242</v>
      </c>
      <c r="C1241" s="225" t="s">
        <v>242</v>
      </c>
      <c r="D1241" s="226"/>
      <c r="E1241" s="224" t="s">
        <v>242</v>
      </c>
      <c r="F1241" s="224" t="s">
        <v>242</v>
      </c>
      <c r="G1241" s="224" t="s">
        <v>242</v>
      </c>
      <c r="H1241" s="227" t="s">
        <v>242</v>
      </c>
      <c r="I1241" s="228" t="s">
        <v>242</v>
      </c>
      <c r="J1241" s="228" t="s">
        <v>242</v>
      </c>
      <c r="K1241" s="229"/>
      <c r="L1241" s="229"/>
      <c r="M1241" s="229"/>
      <c r="N1241" s="229"/>
      <c r="O1241" s="229"/>
      <c r="P1241" s="230"/>
      <c r="Q1241" s="231"/>
      <c r="R1241" s="224" t="s">
        <v>242</v>
      </c>
      <c r="S1241" s="232" t="str">
        <f t="shared" ca="1" si="100"/>
        <v/>
      </c>
      <c r="T1241" s="232" t="str">
        <f ca="1">IF(B1241="","",IF(ISERROR(MATCH($J1241,[2]SorP!$B$1:$B$6230,0)),"",INDIRECT("'SorP'!$A$"&amp;MATCH($J1241,[2]SorP!$B$1:$B$6230,0))))</f>
        <v/>
      </c>
      <c r="U1241" s="184"/>
      <c r="V1241" s="94" t="e">
        <f>IF(C1241="",NA(),MATCH($B1241&amp;$C1241,'[2]Smelter Look-up'!$J:$J,0))</f>
        <v>#N/A</v>
      </c>
      <c r="X1241" s="58">
        <f t="shared" si="101"/>
        <v>0</v>
      </c>
      <c r="AB1241" s="95" t="str">
        <f t="shared" si="102"/>
        <v/>
      </c>
    </row>
    <row r="1242" spans="1:28" s="58" customFormat="1" ht="20.25">
      <c r="A1242" s="232"/>
      <c r="B1242" s="224" t="s">
        <v>242</v>
      </c>
      <c r="C1242" s="225" t="s">
        <v>242</v>
      </c>
      <c r="D1242" s="226"/>
      <c r="E1242" s="224" t="s">
        <v>242</v>
      </c>
      <c r="F1242" s="224" t="s">
        <v>242</v>
      </c>
      <c r="G1242" s="224" t="s">
        <v>242</v>
      </c>
      <c r="H1242" s="227" t="s">
        <v>242</v>
      </c>
      <c r="I1242" s="228" t="s">
        <v>242</v>
      </c>
      <c r="J1242" s="228" t="s">
        <v>242</v>
      </c>
      <c r="K1242" s="229"/>
      <c r="L1242" s="229"/>
      <c r="M1242" s="229"/>
      <c r="N1242" s="229"/>
      <c r="O1242" s="229"/>
      <c r="P1242" s="230"/>
      <c r="Q1242" s="231"/>
      <c r="R1242" s="224" t="s">
        <v>242</v>
      </c>
      <c r="S1242" s="232" t="str">
        <f t="shared" ca="1" si="100"/>
        <v/>
      </c>
      <c r="T1242" s="232" t="str">
        <f ca="1">IF(B1242="","",IF(ISERROR(MATCH($J1242,[2]SorP!$B$1:$B$6230,0)),"",INDIRECT("'SorP'!$A$"&amp;MATCH($J1242,[2]SorP!$B$1:$B$6230,0))))</f>
        <v/>
      </c>
      <c r="U1242" s="184"/>
      <c r="V1242" s="94" t="e">
        <f>IF(C1242="",NA(),MATCH($B1242&amp;$C1242,'[2]Smelter Look-up'!$J:$J,0))</f>
        <v>#N/A</v>
      </c>
      <c r="X1242" s="58">
        <f t="shared" si="101"/>
        <v>0</v>
      </c>
      <c r="AB1242" s="95" t="str">
        <f t="shared" si="102"/>
        <v/>
      </c>
    </row>
    <row r="1243" spans="1:28" s="58" customFormat="1" ht="20.25">
      <c r="A1243" s="232"/>
      <c r="B1243" s="224" t="s">
        <v>242</v>
      </c>
      <c r="C1243" s="225" t="s">
        <v>242</v>
      </c>
      <c r="D1243" s="226"/>
      <c r="E1243" s="224" t="s">
        <v>242</v>
      </c>
      <c r="F1243" s="224" t="s">
        <v>242</v>
      </c>
      <c r="G1243" s="224" t="s">
        <v>242</v>
      </c>
      <c r="H1243" s="227" t="s">
        <v>242</v>
      </c>
      <c r="I1243" s="228" t="s">
        <v>242</v>
      </c>
      <c r="J1243" s="228" t="s">
        <v>242</v>
      </c>
      <c r="K1243" s="229"/>
      <c r="L1243" s="229"/>
      <c r="M1243" s="229"/>
      <c r="N1243" s="229"/>
      <c r="O1243" s="229"/>
      <c r="P1243" s="230"/>
      <c r="Q1243" s="231"/>
      <c r="R1243" s="224" t="s">
        <v>242</v>
      </c>
      <c r="S1243" s="232" t="str">
        <f t="shared" ca="1" si="100"/>
        <v/>
      </c>
      <c r="T1243" s="232" t="str">
        <f ca="1">IF(B1243="","",IF(ISERROR(MATCH($J1243,[2]SorP!$B$1:$B$6230,0)),"",INDIRECT("'SorP'!$A$"&amp;MATCH($J1243,[2]SorP!$B$1:$B$6230,0))))</f>
        <v/>
      </c>
      <c r="U1243" s="184"/>
      <c r="V1243" s="94" t="e">
        <f>IF(C1243="",NA(),MATCH($B1243&amp;$C1243,'[2]Smelter Look-up'!$J:$J,0))</f>
        <v>#N/A</v>
      </c>
      <c r="X1243" s="58">
        <f t="shared" si="101"/>
        <v>0</v>
      </c>
      <c r="AB1243" s="95" t="str">
        <f t="shared" si="102"/>
        <v/>
      </c>
    </row>
    <row r="1244" spans="1:28" s="58" customFormat="1" ht="20.25">
      <c r="A1244" s="232"/>
      <c r="B1244" s="224" t="s">
        <v>242</v>
      </c>
      <c r="C1244" s="225" t="s">
        <v>242</v>
      </c>
      <c r="D1244" s="226"/>
      <c r="E1244" s="224" t="s">
        <v>242</v>
      </c>
      <c r="F1244" s="224" t="s">
        <v>242</v>
      </c>
      <c r="G1244" s="224" t="s">
        <v>242</v>
      </c>
      <c r="H1244" s="227" t="s">
        <v>242</v>
      </c>
      <c r="I1244" s="228" t="s">
        <v>242</v>
      </c>
      <c r="J1244" s="228" t="s">
        <v>242</v>
      </c>
      <c r="K1244" s="229"/>
      <c r="L1244" s="229"/>
      <c r="M1244" s="229"/>
      <c r="N1244" s="229"/>
      <c r="O1244" s="229"/>
      <c r="P1244" s="230"/>
      <c r="Q1244" s="231"/>
      <c r="R1244" s="224" t="s">
        <v>242</v>
      </c>
      <c r="S1244" s="232" t="str">
        <f t="shared" ref="S1244:S1274" ca="1" si="103">IF(B1244="","",IF(ISERROR(MATCH($E1244,CL,0)),"Unknown",INDIRECT("'C'!$A$"&amp;MATCH($E1244,CL,0)+1)))</f>
        <v/>
      </c>
      <c r="T1244" s="232" t="str">
        <f ca="1">IF(B1244="","",IF(ISERROR(MATCH($J1244,[2]SorP!$B$1:$B$6230,0)),"",INDIRECT("'SorP'!$A$"&amp;MATCH($J1244,[2]SorP!$B$1:$B$6230,0))))</f>
        <v/>
      </c>
      <c r="U1244" s="184"/>
      <c r="V1244" s="94" t="e">
        <f>IF(C1244="",NA(),MATCH($B1244&amp;$C1244,'[2]Smelter Look-up'!$J:$J,0))</f>
        <v>#N/A</v>
      </c>
      <c r="X1244" s="58">
        <f t="shared" si="101"/>
        <v>0</v>
      </c>
      <c r="AB1244" s="95" t="str">
        <f t="shared" si="102"/>
        <v/>
      </c>
    </row>
    <row r="1245" spans="1:28" s="58" customFormat="1" ht="20.25">
      <c r="A1245" s="232"/>
      <c r="B1245" s="224" t="s">
        <v>242</v>
      </c>
      <c r="C1245" s="225" t="s">
        <v>242</v>
      </c>
      <c r="D1245" s="226"/>
      <c r="E1245" s="224" t="s">
        <v>242</v>
      </c>
      <c r="F1245" s="224" t="s">
        <v>242</v>
      </c>
      <c r="G1245" s="224" t="s">
        <v>242</v>
      </c>
      <c r="H1245" s="227" t="s">
        <v>242</v>
      </c>
      <c r="I1245" s="228" t="s">
        <v>242</v>
      </c>
      <c r="J1245" s="228" t="s">
        <v>242</v>
      </c>
      <c r="K1245" s="229"/>
      <c r="L1245" s="229"/>
      <c r="M1245" s="229"/>
      <c r="N1245" s="229"/>
      <c r="O1245" s="229"/>
      <c r="P1245" s="230"/>
      <c r="Q1245" s="231"/>
      <c r="R1245" s="224" t="s">
        <v>242</v>
      </c>
      <c r="S1245" s="232" t="str">
        <f t="shared" ca="1" si="103"/>
        <v/>
      </c>
      <c r="T1245" s="232" t="str">
        <f ca="1">IF(B1245="","",IF(ISERROR(MATCH($J1245,[2]SorP!$B$1:$B$6230,0)),"",INDIRECT("'SorP'!$A$"&amp;MATCH($J1245,[2]SorP!$B$1:$B$6230,0))))</f>
        <v/>
      </c>
      <c r="U1245" s="184"/>
      <c r="V1245" s="94" t="e">
        <f>IF(C1245="",NA(),MATCH($B1245&amp;$C1245,'[2]Smelter Look-up'!$J:$J,0))</f>
        <v>#N/A</v>
      </c>
      <c r="X1245" s="58">
        <f t="shared" si="101"/>
        <v>0</v>
      </c>
      <c r="AB1245" s="95" t="str">
        <f t="shared" si="102"/>
        <v/>
      </c>
    </row>
    <row r="1246" spans="1:28" s="58" customFormat="1" ht="20.25">
      <c r="A1246" s="232"/>
      <c r="B1246" s="224" t="s">
        <v>242</v>
      </c>
      <c r="C1246" s="225" t="s">
        <v>242</v>
      </c>
      <c r="D1246" s="226"/>
      <c r="E1246" s="224" t="s">
        <v>242</v>
      </c>
      <c r="F1246" s="224" t="s">
        <v>242</v>
      </c>
      <c r="G1246" s="224" t="s">
        <v>242</v>
      </c>
      <c r="H1246" s="227" t="s">
        <v>242</v>
      </c>
      <c r="I1246" s="228" t="s">
        <v>242</v>
      </c>
      <c r="J1246" s="228" t="s">
        <v>242</v>
      </c>
      <c r="K1246" s="229"/>
      <c r="L1246" s="229"/>
      <c r="M1246" s="229"/>
      <c r="N1246" s="229"/>
      <c r="O1246" s="229"/>
      <c r="P1246" s="230"/>
      <c r="Q1246" s="231"/>
      <c r="R1246" s="224" t="s">
        <v>242</v>
      </c>
      <c r="S1246" s="232" t="str">
        <f t="shared" ca="1" si="103"/>
        <v/>
      </c>
      <c r="T1246" s="232" t="str">
        <f ca="1">IF(B1246="","",IF(ISERROR(MATCH($J1246,[2]SorP!$B$1:$B$6230,0)),"",INDIRECT("'SorP'!$A$"&amp;MATCH($J1246,[2]SorP!$B$1:$B$6230,0))))</f>
        <v/>
      </c>
      <c r="U1246" s="184"/>
      <c r="V1246" s="94" t="e">
        <f>IF(C1246="",NA(),MATCH($B1246&amp;$C1246,'[2]Smelter Look-up'!$J:$J,0))</f>
        <v>#N/A</v>
      </c>
      <c r="X1246" s="58">
        <f t="shared" si="101"/>
        <v>0</v>
      </c>
      <c r="AB1246" s="95" t="str">
        <f t="shared" si="102"/>
        <v/>
      </c>
    </row>
    <row r="1247" spans="1:28" s="58" customFormat="1" ht="20.25">
      <c r="A1247" s="232"/>
      <c r="B1247" s="224" t="s">
        <v>242</v>
      </c>
      <c r="C1247" s="225" t="s">
        <v>242</v>
      </c>
      <c r="D1247" s="226"/>
      <c r="E1247" s="224" t="s">
        <v>242</v>
      </c>
      <c r="F1247" s="224" t="s">
        <v>242</v>
      </c>
      <c r="G1247" s="224" t="s">
        <v>242</v>
      </c>
      <c r="H1247" s="227" t="s">
        <v>242</v>
      </c>
      <c r="I1247" s="228" t="s">
        <v>242</v>
      </c>
      <c r="J1247" s="228" t="s">
        <v>242</v>
      </c>
      <c r="K1247" s="229"/>
      <c r="L1247" s="229"/>
      <c r="M1247" s="229"/>
      <c r="N1247" s="229"/>
      <c r="O1247" s="229"/>
      <c r="P1247" s="230"/>
      <c r="Q1247" s="231"/>
      <c r="R1247" s="224" t="s">
        <v>242</v>
      </c>
      <c r="S1247" s="232" t="str">
        <f t="shared" ca="1" si="103"/>
        <v/>
      </c>
      <c r="T1247" s="232" t="str">
        <f ca="1">IF(B1247="","",IF(ISERROR(MATCH($J1247,[2]SorP!$B$1:$B$6230,0)),"",INDIRECT("'SorP'!$A$"&amp;MATCH($J1247,[2]SorP!$B$1:$B$6230,0))))</f>
        <v/>
      </c>
      <c r="U1247" s="184"/>
      <c r="V1247" s="94" t="e">
        <f>IF(C1247="",NA(),MATCH($B1247&amp;$C1247,'[2]Smelter Look-up'!$J:$J,0))</f>
        <v>#N/A</v>
      </c>
      <c r="X1247" s="58">
        <f t="shared" si="101"/>
        <v>0</v>
      </c>
      <c r="AB1247" s="95" t="str">
        <f t="shared" si="102"/>
        <v/>
      </c>
    </row>
    <row r="1248" spans="1:28" s="58" customFormat="1" ht="20.25">
      <c r="A1248" s="232"/>
      <c r="B1248" s="224" t="s">
        <v>242</v>
      </c>
      <c r="C1248" s="225" t="s">
        <v>242</v>
      </c>
      <c r="D1248" s="226"/>
      <c r="E1248" s="224" t="s">
        <v>242</v>
      </c>
      <c r="F1248" s="224" t="s">
        <v>242</v>
      </c>
      <c r="G1248" s="224" t="s">
        <v>242</v>
      </c>
      <c r="H1248" s="227" t="s">
        <v>242</v>
      </c>
      <c r="I1248" s="228" t="s">
        <v>242</v>
      </c>
      <c r="J1248" s="228" t="s">
        <v>242</v>
      </c>
      <c r="K1248" s="229"/>
      <c r="L1248" s="229"/>
      <c r="M1248" s="229"/>
      <c r="N1248" s="229"/>
      <c r="O1248" s="229"/>
      <c r="P1248" s="230"/>
      <c r="Q1248" s="231"/>
      <c r="R1248" s="224" t="s">
        <v>242</v>
      </c>
      <c r="S1248" s="232" t="str">
        <f t="shared" ca="1" si="103"/>
        <v/>
      </c>
      <c r="T1248" s="232" t="str">
        <f ca="1">IF(B1248="","",IF(ISERROR(MATCH($J1248,[2]SorP!$B$1:$B$6230,0)),"",INDIRECT("'SorP'!$A$"&amp;MATCH($J1248,[2]SorP!$B$1:$B$6230,0))))</f>
        <v/>
      </c>
      <c r="U1248" s="184"/>
      <c r="V1248" s="94" t="e">
        <f>IF(C1248="",NA(),MATCH($B1248&amp;$C1248,'[2]Smelter Look-up'!$J:$J,0))</f>
        <v>#N/A</v>
      </c>
      <c r="X1248" s="58">
        <f t="shared" si="101"/>
        <v>0</v>
      </c>
      <c r="AB1248" s="95" t="str">
        <f t="shared" si="102"/>
        <v/>
      </c>
    </row>
    <row r="1249" spans="1:28" s="58" customFormat="1" ht="20.25">
      <c r="A1249" s="232"/>
      <c r="B1249" s="224" t="s">
        <v>242</v>
      </c>
      <c r="C1249" s="225" t="s">
        <v>242</v>
      </c>
      <c r="D1249" s="226"/>
      <c r="E1249" s="224" t="s">
        <v>242</v>
      </c>
      <c r="F1249" s="224" t="s">
        <v>242</v>
      </c>
      <c r="G1249" s="224" t="s">
        <v>242</v>
      </c>
      <c r="H1249" s="227" t="s">
        <v>242</v>
      </c>
      <c r="I1249" s="228" t="s">
        <v>242</v>
      </c>
      <c r="J1249" s="228" t="s">
        <v>242</v>
      </c>
      <c r="K1249" s="229"/>
      <c r="L1249" s="229"/>
      <c r="M1249" s="229"/>
      <c r="N1249" s="229"/>
      <c r="O1249" s="229"/>
      <c r="P1249" s="230"/>
      <c r="Q1249" s="231"/>
      <c r="R1249" s="224" t="s">
        <v>242</v>
      </c>
      <c r="S1249" s="232" t="str">
        <f t="shared" ca="1" si="103"/>
        <v/>
      </c>
      <c r="T1249" s="232" t="str">
        <f ca="1">IF(B1249="","",IF(ISERROR(MATCH($J1249,[2]SorP!$B$1:$B$6230,0)),"",INDIRECT("'SorP'!$A$"&amp;MATCH($J1249,[2]SorP!$B$1:$B$6230,0))))</f>
        <v/>
      </c>
      <c r="U1249" s="184"/>
      <c r="V1249" s="94" t="e">
        <f>IF(C1249="",NA(),MATCH($B1249&amp;$C1249,'[2]Smelter Look-up'!$J:$J,0))</f>
        <v>#N/A</v>
      </c>
      <c r="X1249" s="58">
        <f t="shared" si="101"/>
        <v>0</v>
      </c>
      <c r="AB1249" s="95" t="str">
        <f t="shared" si="102"/>
        <v/>
      </c>
    </row>
    <row r="1250" spans="1:28" s="58" customFormat="1" ht="20.25">
      <c r="A1250" s="232"/>
      <c r="B1250" s="224" t="s">
        <v>242</v>
      </c>
      <c r="C1250" s="225" t="s">
        <v>242</v>
      </c>
      <c r="D1250" s="226"/>
      <c r="E1250" s="224" t="s">
        <v>242</v>
      </c>
      <c r="F1250" s="224" t="s">
        <v>242</v>
      </c>
      <c r="G1250" s="224" t="s">
        <v>242</v>
      </c>
      <c r="H1250" s="227" t="s">
        <v>242</v>
      </c>
      <c r="I1250" s="228" t="s">
        <v>242</v>
      </c>
      <c r="J1250" s="228" t="s">
        <v>242</v>
      </c>
      <c r="K1250" s="229"/>
      <c r="L1250" s="229"/>
      <c r="M1250" s="229"/>
      <c r="N1250" s="229"/>
      <c r="O1250" s="229"/>
      <c r="P1250" s="230"/>
      <c r="Q1250" s="231"/>
      <c r="R1250" s="224" t="s">
        <v>242</v>
      </c>
      <c r="S1250" s="232" t="str">
        <f t="shared" ca="1" si="103"/>
        <v/>
      </c>
      <c r="T1250" s="232" t="str">
        <f ca="1">IF(B1250="","",IF(ISERROR(MATCH($J1250,[2]SorP!$B$1:$B$6230,0)),"",INDIRECT("'SorP'!$A$"&amp;MATCH($J1250,[2]SorP!$B$1:$B$6230,0))))</f>
        <v/>
      </c>
      <c r="U1250" s="184"/>
      <c r="V1250" s="94" t="e">
        <f>IF(C1250="",NA(),MATCH($B1250&amp;$C1250,'[2]Smelter Look-up'!$J:$J,0))</f>
        <v>#N/A</v>
      </c>
      <c r="X1250" s="58">
        <f t="shared" si="101"/>
        <v>0</v>
      </c>
      <c r="AB1250" s="95" t="str">
        <f t="shared" si="102"/>
        <v/>
      </c>
    </row>
    <row r="1251" spans="1:28" s="58" customFormat="1" ht="20.25">
      <c r="A1251" s="232"/>
      <c r="B1251" s="224" t="s">
        <v>242</v>
      </c>
      <c r="C1251" s="225" t="s">
        <v>242</v>
      </c>
      <c r="D1251" s="226"/>
      <c r="E1251" s="224" t="s">
        <v>242</v>
      </c>
      <c r="F1251" s="224" t="s">
        <v>242</v>
      </c>
      <c r="G1251" s="224" t="s">
        <v>242</v>
      </c>
      <c r="H1251" s="227" t="s">
        <v>242</v>
      </c>
      <c r="I1251" s="228" t="s">
        <v>242</v>
      </c>
      <c r="J1251" s="228" t="s">
        <v>242</v>
      </c>
      <c r="K1251" s="229"/>
      <c r="L1251" s="229"/>
      <c r="M1251" s="229"/>
      <c r="N1251" s="229"/>
      <c r="O1251" s="229"/>
      <c r="P1251" s="230"/>
      <c r="Q1251" s="231"/>
      <c r="R1251" s="224" t="s">
        <v>242</v>
      </c>
      <c r="S1251" s="232" t="str">
        <f t="shared" ca="1" si="103"/>
        <v/>
      </c>
      <c r="T1251" s="232" t="str">
        <f ca="1">IF(B1251="","",IF(ISERROR(MATCH($J1251,[2]SorP!$B$1:$B$6230,0)),"",INDIRECT("'SorP'!$A$"&amp;MATCH($J1251,[2]SorP!$B$1:$B$6230,0))))</f>
        <v/>
      </c>
      <c r="U1251" s="184"/>
      <c r="V1251" s="94" t="e">
        <f>IF(C1251="",NA(),MATCH($B1251&amp;$C1251,'[2]Smelter Look-up'!$J:$J,0))</f>
        <v>#N/A</v>
      </c>
      <c r="X1251" s="58">
        <f t="shared" si="101"/>
        <v>0</v>
      </c>
      <c r="AB1251" s="95" t="str">
        <f t="shared" si="102"/>
        <v/>
      </c>
    </row>
    <row r="1252" spans="1:28" s="58" customFormat="1" ht="20.25">
      <c r="A1252" s="232"/>
      <c r="B1252" s="224" t="s">
        <v>242</v>
      </c>
      <c r="C1252" s="225" t="s">
        <v>242</v>
      </c>
      <c r="D1252" s="226"/>
      <c r="E1252" s="224" t="s">
        <v>242</v>
      </c>
      <c r="F1252" s="224" t="s">
        <v>242</v>
      </c>
      <c r="G1252" s="224" t="s">
        <v>242</v>
      </c>
      <c r="H1252" s="227" t="s">
        <v>242</v>
      </c>
      <c r="I1252" s="228" t="s">
        <v>242</v>
      </c>
      <c r="J1252" s="228" t="s">
        <v>242</v>
      </c>
      <c r="K1252" s="229"/>
      <c r="L1252" s="229"/>
      <c r="M1252" s="229"/>
      <c r="N1252" s="229"/>
      <c r="O1252" s="229"/>
      <c r="P1252" s="230"/>
      <c r="Q1252" s="231"/>
      <c r="R1252" s="224" t="s">
        <v>242</v>
      </c>
      <c r="S1252" s="232" t="str">
        <f t="shared" ca="1" si="103"/>
        <v/>
      </c>
      <c r="T1252" s="232" t="str">
        <f ca="1">IF(B1252="","",IF(ISERROR(MATCH($J1252,[2]SorP!$B$1:$B$6230,0)),"",INDIRECT("'SorP'!$A$"&amp;MATCH($J1252,[2]SorP!$B$1:$B$6230,0))))</f>
        <v/>
      </c>
      <c r="U1252" s="184"/>
      <c r="V1252" s="94" t="e">
        <f>IF(C1252="",NA(),MATCH($B1252&amp;$C1252,'[2]Smelter Look-up'!$J:$J,0))</f>
        <v>#N/A</v>
      </c>
      <c r="X1252" s="58">
        <f t="shared" si="101"/>
        <v>0</v>
      </c>
      <c r="AB1252" s="95" t="str">
        <f t="shared" si="102"/>
        <v/>
      </c>
    </row>
    <row r="1253" spans="1:28" s="58" customFormat="1" ht="20.25">
      <c r="A1253" s="232"/>
      <c r="B1253" s="224" t="s">
        <v>242</v>
      </c>
      <c r="C1253" s="225" t="s">
        <v>242</v>
      </c>
      <c r="D1253" s="226"/>
      <c r="E1253" s="224" t="s">
        <v>242</v>
      </c>
      <c r="F1253" s="224" t="s">
        <v>242</v>
      </c>
      <c r="G1253" s="224" t="s">
        <v>242</v>
      </c>
      <c r="H1253" s="227" t="s">
        <v>242</v>
      </c>
      <c r="I1253" s="228" t="s">
        <v>242</v>
      </c>
      <c r="J1253" s="228" t="s">
        <v>242</v>
      </c>
      <c r="K1253" s="229"/>
      <c r="L1253" s="229"/>
      <c r="M1253" s="229"/>
      <c r="N1253" s="229"/>
      <c r="O1253" s="229"/>
      <c r="P1253" s="230"/>
      <c r="Q1253" s="231"/>
      <c r="R1253" s="224" t="s">
        <v>242</v>
      </c>
      <c r="S1253" s="232" t="str">
        <f t="shared" ca="1" si="103"/>
        <v/>
      </c>
      <c r="T1253" s="232" t="str">
        <f ca="1">IF(B1253="","",IF(ISERROR(MATCH($J1253,[2]SorP!$B$1:$B$6230,0)),"",INDIRECT("'SorP'!$A$"&amp;MATCH($J1253,[2]SorP!$B$1:$B$6230,0))))</f>
        <v/>
      </c>
      <c r="U1253" s="184"/>
      <c r="V1253" s="94" t="e">
        <f>IF(C1253="",NA(),MATCH($B1253&amp;$C1253,'[2]Smelter Look-up'!$J:$J,0))</f>
        <v>#N/A</v>
      </c>
      <c r="X1253" s="58">
        <f t="shared" si="101"/>
        <v>0</v>
      </c>
      <c r="AB1253" s="95" t="str">
        <f t="shared" si="102"/>
        <v/>
      </c>
    </row>
    <row r="1254" spans="1:28" s="58" customFormat="1" ht="20.25">
      <c r="A1254" s="232"/>
      <c r="B1254" s="224" t="s">
        <v>242</v>
      </c>
      <c r="C1254" s="225" t="s">
        <v>242</v>
      </c>
      <c r="D1254" s="226"/>
      <c r="E1254" s="224" t="s">
        <v>242</v>
      </c>
      <c r="F1254" s="224" t="s">
        <v>242</v>
      </c>
      <c r="G1254" s="224" t="s">
        <v>242</v>
      </c>
      <c r="H1254" s="227" t="s">
        <v>242</v>
      </c>
      <c r="I1254" s="228" t="s">
        <v>242</v>
      </c>
      <c r="J1254" s="228" t="s">
        <v>242</v>
      </c>
      <c r="K1254" s="229"/>
      <c r="L1254" s="229"/>
      <c r="M1254" s="229"/>
      <c r="N1254" s="229"/>
      <c r="O1254" s="229"/>
      <c r="P1254" s="230"/>
      <c r="Q1254" s="231"/>
      <c r="R1254" s="224" t="s">
        <v>242</v>
      </c>
      <c r="S1254" s="232" t="str">
        <f t="shared" ca="1" si="103"/>
        <v/>
      </c>
      <c r="T1254" s="232" t="str">
        <f ca="1">IF(B1254="","",IF(ISERROR(MATCH($J1254,[2]SorP!$B$1:$B$6230,0)),"",INDIRECT("'SorP'!$A$"&amp;MATCH($J1254,[2]SorP!$B$1:$B$6230,0))))</f>
        <v/>
      </c>
      <c r="U1254" s="184"/>
      <c r="V1254" s="94" t="e">
        <f>IF(C1254="",NA(),MATCH($B1254&amp;$C1254,'[2]Smelter Look-up'!$J:$J,0))</f>
        <v>#N/A</v>
      </c>
      <c r="X1254" s="58">
        <f t="shared" si="101"/>
        <v>0</v>
      </c>
      <c r="AB1254" s="95" t="str">
        <f t="shared" si="102"/>
        <v/>
      </c>
    </row>
    <row r="1255" spans="1:28" s="58" customFormat="1" ht="20.25">
      <c r="A1255" s="232"/>
      <c r="B1255" s="224" t="s">
        <v>242</v>
      </c>
      <c r="C1255" s="225" t="s">
        <v>242</v>
      </c>
      <c r="D1255" s="226"/>
      <c r="E1255" s="224" t="s">
        <v>242</v>
      </c>
      <c r="F1255" s="224" t="s">
        <v>242</v>
      </c>
      <c r="G1255" s="224" t="s">
        <v>242</v>
      </c>
      <c r="H1255" s="227" t="s">
        <v>242</v>
      </c>
      <c r="I1255" s="228" t="s">
        <v>242</v>
      </c>
      <c r="J1255" s="228" t="s">
        <v>242</v>
      </c>
      <c r="K1255" s="229"/>
      <c r="L1255" s="229"/>
      <c r="M1255" s="229"/>
      <c r="N1255" s="229"/>
      <c r="O1255" s="229"/>
      <c r="P1255" s="230"/>
      <c r="Q1255" s="231"/>
      <c r="R1255" s="224" t="s">
        <v>242</v>
      </c>
      <c r="S1255" s="232" t="str">
        <f t="shared" ca="1" si="103"/>
        <v/>
      </c>
      <c r="T1255" s="232" t="str">
        <f ca="1">IF(B1255="","",IF(ISERROR(MATCH($J1255,[2]SorP!$B$1:$B$6230,0)),"",INDIRECT("'SorP'!$A$"&amp;MATCH($J1255,[2]SorP!$B$1:$B$6230,0))))</f>
        <v/>
      </c>
      <c r="U1255" s="184"/>
      <c r="V1255" s="94" t="e">
        <f>IF(C1255="",NA(),MATCH($B1255&amp;$C1255,'[2]Smelter Look-up'!$J:$J,0))</f>
        <v>#N/A</v>
      </c>
      <c r="X1255" s="58">
        <f t="shared" si="101"/>
        <v>0</v>
      </c>
      <c r="AB1255" s="95" t="str">
        <f t="shared" si="102"/>
        <v/>
      </c>
    </row>
    <row r="1256" spans="1:28" s="58" customFormat="1" ht="20.25">
      <c r="A1256" s="232"/>
      <c r="B1256" s="224" t="s">
        <v>242</v>
      </c>
      <c r="C1256" s="225" t="s">
        <v>242</v>
      </c>
      <c r="D1256" s="226"/>
      <c r="E1256" s="224" t="s">
        <v>242</v>
      </c>
      <c r="F1256" s="224" t="s">
        <v>242</v>
      </c>
      <c r="G1256" s="224" t="s">
        <v>242</v>
      </c>
      <c r="H1256" s="227" t="s">
        <v>242</v>
      </c>
      <c r="I1256" s="228" t="s">
        <v>242</v>
      </c>
      <c r="J1256" s="228" t="s">
        <v>242</v>
      </c>
      <c r="K1256" s="229"/>
      <c r="L1256" s="229"/>
      <c r="M1256" s="229"/>
      <c r="N1256" s="229"/>
      <c r="O1256" s="229"/>
      <c r="P1256" s="230"/>
      <c r="Q1256" s="231"/>
      <c r="R1256" s="224" t="s">
        <v>242</v>
      </c>
      <c r="S1256" s="232" t="str">
        <f t="shared" ca="1" si="103"/>
        <v/>
      </c>
      <c r="T1256" s="232" t="str">
        <f ca="1">IF(B1256="","",IF(ISERROR(MATCH($J1256,[2]SorP!$B$1:$B$6230,0)),"",INDIRECT("'SorP'!$A$"&amp;MATCH($J1256,[2]SorP!$B$1:$B$6230,0))))</f>
        <v/>
      </c>
      <c r="U1256" s="184"/>
      <c r="V1256" s="94" t="e">
        <f>IF(C1256="",NA(),MATCH($B1256&amp;$C1256,'[2]Smelter Look-up'!$J:$J,0))</f>
        <v>#N/A</v>
      </c>
      <c r="X1256" s="58">
        <f t="shared" si="101"/>
        <v>0</v>
      </c>
      <c r="AB1256" s="95" t="str">
        <f t="shared" si="102"/>
        <v/>
      </c>
    </row>
    <row r="1257" spans="1:28" s="58" customFormat="1" ht="20.25">
      <c r="A1257" s="232"/>
      <c r="B1257" s="224" t="s">
        <v>242</v>
      </c>
      <c r="C1257" s="225" t="s">
        <v>242</v>
      </c>
      <c r="D1257" s="226"/>
      <c r="E1257" s="224" t="s">
        <v>242</v>
      </c>
      <c r="F1257" s="224" t="s">
        <v>242</v>
      </c>
      <c r="G1257" s="224" t="s">
        <v>242</v>
      </c>
      <c r="H1257" s="227" t="s">
        <v>242</v>
      </c>
      <c r="I1257" s="228" t="s">
        <v>242</v>
      </c>
      <c r="J1257" s="228" t="s">
        <v>242</v>
      </c>
      <c r="K1257" s="229"/>
      <c r="L1257" s="229"/>
      <c r="M1257" s="229"/>
      <c r="N1257" s="229"/>
      <c r="O1257" s="229"/>
      <c r="P1257" s="230"/>
      <c r="Q1257" s="231"/>
      <c r="R1257" s="224" t="s">
        <v>242</v>
      </c>
      <c r="S1257" s="232" t="str">
        <f t="shared" ca="1" si="103"/>
        <v/>
      </c>
      <c r="T1257" s="232" t="str">
        <f ca="1">IF(B1257="","",IF(ISERROR(MATCH($J1257,[2]SorP!$B$1:$B$6230,0)),"",INDIRECT("'SorP'!$A$"&amp;MATCH($J1257,[2]SorP!$B$1:$B$6230,0))))</f>
        <v/>
      </c>
      <c r="U1257" s="184"/>
      <c r="V1257" s="94" t="e">
        <f>IF(C1257="",NA(),MATCH($B1257&amp;$C1257,'[2]Smelter Look-up'!$J:$J,0))</f>
        <v>#N/A</v>
      </c>
      <c r="X1257" s="58">
        <f t="shared" si="101"/>
        <v>0</v>
      </c>
      <c r="AB1257" s="95" t="str">
        <f t="shared" si="102"/>
        <v/>
      </c>
    </row>
    <row r="1258" spans="1:28" s="58" customFormat="1" ht="20.25">
      <c r="A1258" s="232"/>
      <c r="B1258" s="224" t="s">
        <v>242</v>
      </c>
      <c r="C1258" s="225" t="s">
        <v>242</v>
      </c>
      <c r="D1258" s="226"/>
      <c r="E1258" s="224" t="s">
        <v>242</v>
      </c>
      <c r="F1258" s="224" t="s">
        <v>242</v>
      </c>
      <c r="G1258" s="224" t="s">
        <v>242</v>
      </c>
      <c r="H1258" s="227" t="s">
        <v>242</v>
      </c>
      <c r="I1258" s="228" t="s">
        <v>242</v>
      </c>
      <c r="J1258" s="228" t="s">
        <v>242</v>
      </c>
      <c r="K1258" s="229"/>
      <c r="L1258" s="229"/>
      <c r="M1258" s="229"/>
      <c r="N1258" s="229"/>
      <c r="O1258" s="229"/>
      <c r="P1258" s="230"/>
      <c r="Q1258" s="231"/>
      <c r="R1258" s="224" t="s">
        <v>242</v>
      </c>
      <c r="S1258" s="232" t="str">
        <f t="shared" ca="1" si="103"/>
        <v/>
      </c>
      <c r="T1258" s="232" t="str">
        <f ca="1">IF(B1258="","",IF(ISERROR(MATCH($J1258,[2]SorP!$B$1:$B$6230,0)),"",INDIRECT("'SorP'!$A$"&amp;MATCH($J1258,[2]SorP!$B$1:$B$6230,0))))</f>
        <v/>
      </c>
      <c r="U1258" s="184"/>
      <c r="V1258" s="94" t="e">
        <f>IF(C1258="",NA(),MATCH($B1258&amp;$C1258,'[2]Smelter Look-up'!$J:$J,0))</f>
        <v>#N/A</v>
      </c>
      <c r="X1258" s="58">
        <f t="shared" si="101"/>
        <v>0</v>
      </c>
      <c r="AB1258" s="95" t="str">
        <f t="shared" si="102"/>
        <v/>
      </c>
    </row>
    <row r="1259" spans="1:28" s="58" customFormat="1" ht="20.25">
      <c r="A1259" s="232"/>
      <c r="B1259" s="224" t="s">
        <v>242</v>
      </c>
      <c r="C1259" s="225" t="s">
        <v>242</v>
      </c>
      <c r="D1259" s="226"/>
      <c r="E1259" s="224" t="s">
        <v>242</v>
      </c>
      <c r="F1259" s="224" t="s">
        <v>242</v>
      </c>
      <c r="G1259" s="224" t="s">
        <v>242</v>
      </c>
      <c r="H1259" s="227" t="s">
        <v>242</v>
      </c>
      <c r="I1259" s="228" t="s">
        <v>242</v>
      </c>
      <c r="J1259" s="228" t="s">
        <v>242</v>
      </c>
      <c r="K1259" s="229"/>
      <c r="L1259" s="229"/>
      <c r="M1259" s="229"/>
      <c r="N1259" s="229"/>
      <c r="O1259" s="229"/>
      <c r="P1259" s="230"/>
      <c r="Q1259" s="231"/>
      <c r="R1259" s="224" t="s">
        <v>242</v>
      </c>
      <c r="S1259" s="232" t="str">
        <f t="shared" ca="1" si="103"/>
        <v/>
      </c>
      <c r="T1259" s="232" t="str">
        <f ca="1">IF(B1259="","",IF(ISERROR(MATCH($J1259,[2]SorP!$B$1:$B$6230,0)),"",INDIRECT("'SorP'!$A$"&amp;MATCH($J1259,[2]SorP!$B$1:$B$6230,0))))</f>
        <v/>
      </c>
      <c r="U1259" s="184"/>
      <c r="V1259" s="94" t="e">
        <f>IF(C1259="",NA(),MATCH($B1259&amp;$C1259,'[2]Smelter Look-up'!$J:$J,0))</f>
        <v>#N/A</v>
      </c>
      <c r="X1259" s="58">
        <f t="shared" si="101"/>
        <v>0</v>
      </c>
      <c r="AB1259" s="95" t="str">
        <f t="shared" si="102"/>
        <v/>
      </c>
    </row>
    <row r="1260" spans="1:28" s="58" customFormat="1" ht="20.25">
      <c r="A1260" s="232"/>
      <c r="B1260" s="224" t="s">
        <v>242</v>
      </c>
      <c r="C1260" s="225" t="s">
        <v>242</v>
      </c>
      <c r="D1260" s="226"/>
      <c r="E1260" s="224" t="s">
        <v>242</v>
      </c>
      <c r="F1260" s="224" t="s">
        <v>242</v>
      </c>
      <c r="G1260" s="224" t="s">
        <v>242</v>
      </c>
      <c r="H1260" s="227" t="s">
        <v>242</v>
      </c>
      <c r="I1260" s="228" t="s">
        <v>242</v>
      </c>
      <c r="J1260" s="228" t="s">
        <v>242</v>
      </c>
      <c r="K1260" s="229"/>
      <c r="L1260" s="229"/>
      <c r="M1260" s="229"/>
      <c r="N1260" s="229"/>
      <c r="O1260" s="229"/>
      <c r="P1260" s="230"/>
      <c r="Q1260" s="231"/>
      <c r="R1260" s="224" t="s">
        <v>242</v>
      </c>
      <c r="S1260" s="232" t="str">
        <f t="shared" ca="1" si="103"/>
        <v/>
      </c>
      <c r="T1260" s="232" t="str">
        <f ca="1">IF(B1260="","",IF(ISERROR(MATCH($J1260,[2]SorP!$B$1:$B$6230,0)),"",INDIRECT("'SorP'!$A$"&amp;MATCH($J1260,[2]SorP!$B$1:$B$6230,0))))</f>
        <v/>
      </c>
      <c r="U1260" s="184"/>
      <c r="V1260" s="94" t="e">
        <f>IF(C1260="",NA(),MATCH($B1260&amp;$C1260,'[2]Smelter Look-up'!$J:$J,0))</f>
        <v>#N/A</v>
      </c>
      <c r="X1260" s="58">
        <f t="shared" si="101"/>
        <v>0</v>
      </c>
      <c r="AB1260" s="95" t="str">
        <f t="shared" si="102"/>
        <v/>
      </c>
    </row>
    <row r="1261" spans="1:28" s="58" customFormat="1" ht="20.25">
      <c r="A1261" s="232"/>
      <c r="B1261" s="224" t="s">
        <v>242</v>
      </c>
      <c r="C1261" s="225" t="s">
        <v>242</v>
      </c>
      <c r="D1261" s="226"/>
      <c r="E1261" s="224" t="s">
        <v>242</v>
      </c>
      <c r="F1261" s="224" t="s">
        <v>242</v>
      </c>
      <c r="G1261" s="224" t="s">
        <v>242</v>
      </c>
      <c r="H1261" s="227" t="s">
        <v>242</v>
      </c>
      <c r="I1261" s="228" t="s">
        <v>242</v>
      </c>
      <c r="J1261" s="228" t="s">
        <v>242</v>
      </c>
      <c r="K1261" s="229"/>
      <c r="L1261" s="229"/>
      <c r="M1261" s="229"/>
      <c r="N1261" s="229"/>
      <c r="O1261" s="229"/>
      <c r="P1261" s="230"/>
      <c r="Q1261" s="231"/>
      <c r="R1261" s="224" t="s">
        <v>242</v>
      </c>
      <c r="S1261" s="232" t="str">
        <f t="shared" ca="1" si="103"/>
        <v/>
      </c>
      <c r="T1261" s="232" t="str">
        <f ca="1">IF(B1261="","",IF(ISERROR(MATCH($J1261,[2]SorP!$B$1:$B$6230,0)),"",INDIRECT("'SorP'!$A$"&amp;MATCH($J1261,[2]SorP!$B$1:$B$6230,0))))</f>
        <v/>
      </c>
      <c r="U1261" s="184"/>
      <c r="V1261" s="94" t="e">
        <f>IF(C1261="",NA(),MATCH($B1261&amp;$C1261,'[2]Smelter Look-up'!$J:$J,0))</f>
        <v>#N/A</v>
      </c>
      <c r="X1261" s="58">
        <f t="shared" si="101"/>
        <v>0</v>
      </c>
      <c r="AB1261" s="95" t="str">
        <f t="shared" si="102"/>
        <v/>
      </c>
    </row>
    <row r="1262" spans="1:28" s="58" customFormat="1" ht="20.25">
      <c r="A1262" s="232"/>
      <c r="B1262" s="224" t="s">
        <v>242</v>
      </c>
      <c r="C1262" s="225" t="s">
        <v>242</v>
      </c>
      <c r="D1262" s="226"/>
      <c r="E1262" s="224" t="s">
        <v>242</v>
      </c>
      <c r="F1262" s="224" t="s">
        <v>242</v>
      </c>
      <c r="G1262" s="224" t="s">
        <v>242</v>
      </c>
      <c r="H1262" s="227" t="s">
        <v>242</v>
      </c>
      <c r="I1262" s="228" t="s">
        <v>242</v>
      </c>
      <c r="J1262" s="228" t="s">
        <v>242</v>
      </c>
      <c r="K1262" s="229"/>
      <c r="L1262" s="229"/>
      <c r="M1262" s="229"/>
      <c r="N1262" s="229"/>
      <c r="O1262" s="229"/>
      <c r="P1262" s="230"/>
      <c r="Q1262" s="231"/>
      <c r="R1262" s="224" t="s">
        <v>242</v>
      </c>
      <c r="S1262" s="232" t="str">
        <f t="shared" ca="1" si="103"/>
        <v/>
      </c>
      <c r="T1262" s="232" t="str">
        <f ca="1">IF(B1262="","",IF(ISERROR(MATCH($J1262,[2]SorP!$B$1:$B$6230,0)),"",INDIRECT("'SorP'!$A$"&amp;MATCH($J1262,[2]SorP!$B$1:$B$6230,0))))</f>
        <v/>
      </c>
      <c r="U1262" s="184"/>
      <c r="V1262" s="94" t="e">
        <f>IF(C1262="",NA(),MATCH($B1262&amp;$C1262,'[2]Smelter Look-up'!$J:$J,0))</f>
        <v>#N/A</v>
      </c>
      <c r="X1262" s="58">
        <f t="shared" si="101"/>
        <v>0</v>
      </c>
      <c r="AB1262" s="95" t="str">
        <f t="shared" si="102"/>
        <v/>
      </c>
    </row>
    <row r="1263" spans="1:28" s="58" customFormat="1" ht="20.25">
      <c r="A1263" s="232"/>
      <c r="B1263" s="224" t="s">
        <v>242</v>
      </c>
      <c r="C1263" s="225" t="s">
        <v>242</v>
      </c>
      <c r="D1263" s="226"/>
      <c r="E1263" s="224" t="s">
        <v>242</v>
      </c>
      <c r="F1263" s="224" t="s">
        <v>242</v>
      </c>
      <c r="G1263" s="224" t="s">
        <v>242</v>
      </c>
      <c r="H1263" s="227" t="s">
        <v>242</v>
      </c>
      <c r="I1263" s="228" t="s">
        <v>242</v>
      </c>
      <c r="J1263" s="228" t="s">
        <v>242</v>
      </c>
      <c r="K1263" s="229"/>
      <c r="L1263" s="229"/>
      <c r="M1263" s="229"/>
      <c r="N1263" s="229"/>
      <c r="O1263" s="229"/>
      <c r="P1263" s="230"/>
      <c r="Q1263" s="231"/>
      <c r="R1263" s="224" t="s">
        <v>242</v>
      </c>
      <c r="S1263" s="232" t="str">
        <f t="shared" ca="1" si="103"/>
        <v/>
      </c>
      <c r="T1263" s="232" t="str">
        <f ca="1">IF(B1263="","",IF(ISERROR(MATCH($J1263,[2]SorP!$B$1:$B$6230,0)),"",INDIRECT("'SorP'!$A$"&amp;MATCH($J1263,[2]SorP!$B$1:$B$6230,0))))</f>
        <v/>
      </c>
      <c r="U1263" s="184"/>
      <c r="V1263" s="94" t="e">
        <f>IF(C1263="",NA(),MATCH($B1263&amp;$C1263,'[2]Smelter Look-up'!$J:$J,0))</f>
        <v>#N/A</v>
      </c>
      <c r="X1263" s="58">
        <f t="shared" si="101"/>
        <v>0</v>
      </c>
      <c r="AB1263" s="95" t="str">
        <f t="shared" si="102"/>
        <v/>
      </c>
    </row>
    <row r="1264" spans="1:28" s="58" customFormat="1" ht="20.25">
      <c r="A1264" s="232"/>
      <c r="B1264" s="224" t="s">
        <v>242</v>
      </c>
      <c r="C1264" s="225" t="s">
        <v>242</v>
      </c>
      <c r="D1264" s="226"/>
      <c r="E1264" s="224" t="s">
        <v>242</v>
      </c>
      <c r="F1264" s="224" t="s">
        <v>242</v>
      </c>
      <c r="G1264" s="224" t="s">
        <v>242</v>
      </c>
      <c r="H1264" s="227" t="s">
        <v>242</v>
      </c>
      <c r="I1264" s="228" t="s">
        <v>242</v>
      </c>
      <c r="J1264" s="228" t="s">
        <v>242</v>
      </c>
      <c r="K1264" s="229"/>
      <c r="L1264" s="229"/>
      <c r="M1264" s="229"/>
      <c r="N1264" s="229"/>
      <c r="O1264" s="229"/>
      <c r="P1264" s="230"/>
      <c r="Q1264" s="231"/>
      <c r="R1264" s="224" t="s">
        <v>242</v>
      </c>
      <c r="S1264" s="232" t="str">
        <f t="shared" ca="1" si="103"/>
        <v/>
      </c>
      <c r="T1264" s="232" t="str">
        <f ca="1">IF(B1264="","",IF(ISERROR(MATCH($J1264,[2]SorP!$B$1:$B$6230,0)),"",INDIRECT("'SorP'!$A$"&amp;MATCH($J1264,[2]SorP!$B$1:$B$6230,0))))</f>
        <v/>
      </c>
      <c r="U1264" s="184"/>
      <c r="V1264" s="94" t="e">
        <f>IF(C1264="",NA(),MATCH($B1264&amp;$C1264,'[2]Smelter Look-up'!$J:$J,0))</f>
        <v>#N/A</v>
      </c>
      <c r="X1264" s="58">
        <f t="shared" si="101"/>
        <v>0</v>
      </c>
      <c r="AB1264" s="95" t="str">
        <f t="shared" si="102"/>
        <v/>
      </c>
    </row>
    <row r="1265" spans="1:28" s="58" customFormat="1" ht="20.25">
      <c r="A1265" s="232"/>
      <c r="B1265" s="224" t="s">
        <v>242</v>
      </c>
      <c r="C1265" s="225" t="s">
        <v>242</v>
      </c>
      <c r="D1265" s="226"/>
      <c r="E1265" s="224" t="s">
        <v>242</v>
      </c>
      <c r="F1265" s="224" t="s">
        <v>242</v>
      </c>
      <c r="G1265" s="224" t="s">
        <v>242</v>
      </c>
      <c r="H1265" s="227" t="s">
        <v>242</v>
      </c>
      <c r="I1265" s="228" t="s">
        <v>242</v>
      </c>
      <c r="J1265" s="228" t="s">
        <v>242</v>
      </c>
      <c r="K1265" s="229"/>
      <c r="L1265" s="229"/>
      <c r="M1265" s="229"/>
      <c r="N1265" s="229"/>
      <c r="O1265" s="229"/>
      <c r="P1265" s="230"/>
      <c r="Q1265" s="231"/>
      <c r="R1265" s="224" t="s">
        <v>242</v>
      </c>
      <c r="S1265" s="232" t="str">
        <f t="shared" ca="1" si="103"/>
        <v/>
      </c>
      <c r="T1265" s="232" t="str">
        <f ca="1">IF(B1265="","",IF(ISERROR(MATCH($J1265,[2]SorP!$B$1:$B$6230,0)),"",INDIRECT("'SorP'!$A$"&amp;MATCH($J1265,[2]SorP!$B$1:$B$6230,0))))</f>
        <v/>
      </c>
      <c r="U1265" s="184"/>
      <c r="V1265" s="94" t="e">
        <f>IF(C1265="",NA(),MATCH($B1265&amp;$C1265,'[2]Smelter Look-up'!$J:$J,0))</f>
        <v>#N/A</v>
      </c>
      <c r="X1265" s="58">
        <f t="shared" si="101"/>
        <v>0</v>
      </c>
      <c r="AB1265" s="95" t="str">
        <f t="shared" si="102"/>
        <v/>
      </c>
    </row>
    <row r="1266" spans="1:28" s="58" customFormat="1" ht="20.25">
      <c r="A1266" s="232"/>
      <c r="B1266" s="224" t="s">
        <v>242</v>
      </c>
      <c r="C1266" s="225" t="s">
        <v>242</v>
      </c>
      <c r="D1266" s="226"/>
      <c r="E1266" s="224" t="s">
        <v>242</v>
      </c>
      <c r="F1266" s="224" t="s">
        <v>242</v>
      </c>
      <c r="G1266" s="224" t="s">
        <v>242</v>
      </c>
      <c r="H1266" s="227" t="s">
        <v>242</v>
      </c>
      <c r="I1266" s="228" t="s">
        <v>242</v>
      </c>
      <c r="J1266" s="228" t="s">
        <v>242</v>
      </c>
      <c r="K1266" s="229"/>
      <c r="L1266" s="229"/>
      <c r="M1266" s="229"/>
      <c r="N1266" s="229"/>
      <c r="O1266" s="229"/>
      <c r="P1266" s="230"/>
      <c r="Q1266" s="231"/>
      <c r="R1266" s="224" t="s">
        <v>242</v>
      </c>
      <c r="S1266" s="232" t="str">
        <f t="shared" ca="1" si="103"/>
        <v/>
      </c>
      <c r="T1266" s="232" t="str">
        <f ca="1">IF(B1266="","",IF(ISERROR(MATCH($J1266,[2]SorP!$B$1:$B$6230,0)),"",INDIRECT("'SorP'!$A$"&amp;MATCH($J1266,[2]SorP!$B$1:$B$6230,0))))</f>
        <v/>
      </c>
      <c r="U1266" s="184"/>
      <c r="V1266" s="94" t="e">
        <f>IF(C1266="",NA(),MATCH($B1266&amp;$C1266,'[2]Smelter Look-up'!$J:$J,0))</f>
        <v>#N/A</v>
      </c>
      <c r="X1266" s="58">
        <f t="shared" si="101"/>
        <v>0</v>
      </c>
      <c r="AB1266" s="95" t="str">
        <f t="shared" si="102"/>
        <v/>
      </c>
    </row>
    <row r="1267" spans="1:28" s="58" customFormat="1" ht="20.25">
      <c r="A1267" s="232"/>
      <c r="B1267" s="224" t="s">
        <v>242</v>
      </c>
      <c r="C1267" s="225" t="s">
        <v>242</v>
      </c>
      <c r="D1267" s="226"/>
      <c r="E1267" s="224" t="s">
        <v>242</v>
      </c>
      <c r="F1267" s="224" t="s">
        <v>242</v>
      </c>
      <c r="G1267" s="224" t="s">
        <v>242</v>
      </c>
      <c r="H1267" s="227" t="s">
        <v>242</v>
      </c>
      <c r="I1267" s="228" t="s">
        <v>242</v>
      </c>
      <c r="J1267" s="228" t="s">
        <v>242</v>
      </c>
      <c r="K1267" s="229"/>
      <c r="L1267" s="229"/>
      <c r="M1267" s="229"/>
      <c r="N1267" s="229"/>
      <c r="O1267" s="229"/>
      <c r="P1267" s="230"/>
      <c r="Q1267" s="231"/>
      <c r="R1267" s="224" t="s">
        <v>242</v>
      </c>
      <c r="S1267" s="232" t="str">
        <f t="shared" ca="1" si="103"/>
        <v/>
      </c>
      <c r="T1267" s="232" t="str">
        <f ca="1">IF(B1267="","",IF(ISERROR(MATCH($J1267,[2]SorP!$B$1:$B$6230,0)),"",INDIRECT("'SorP'!$A$"&amp;MATCH($J1267,[2]SorP!$B$1:$B$6230,0))))</f>
        <v/>
      </c>
      <c r="U1267" s="184"/>
      <c r="V1267" s="94" t="e">
        <f>IF(C1267="",NA(),MATCH($B1267&amp;$C1267,'[2]Smelter Look-up'!$J:$J,0))</f>
        <v>#N/A</v>
      </c>
      <c r="X1267" s="58">
        <f t="shared" si="101"/>
        <v>0</v>
      </c>
      <c r="AB1267" s="95" t="str">
        <f t="shared" si="102"/>
        <v/>
      </c>
    </row>
    <row r="1268" spans="1:28" s="58" customFormat="1" ht="20.25">
      <c r="A1268" s="232"/>
      <c r="B1268" s="224" t="s">
        <v>242</v>
      </c>
      <c r="C1268" s="225" t="s">
        <v>242</v>
      </c>
      <c r="D1268" s="226"/>
      <c r="E1268" s="224" t="s">
        <v>242</v>
      </c>
      <c r="F1268" s="224" t="s">
        <v>242</v>
      </c>
      <c r="G1268" s="224" t="s">
        <v>242</v>
      </c>
      <c r="H1268" s="227" t="s">
        <v>242</v>
      </c>
      <c r="I1268" s="228" t="s">
        <v>242</v>
      </c>
      <c r="J1268" s="228" t="s">
        <v>242</v>
      </c>
      <c r="K1268" s="229"/>
      <c r="L1268" s="229"/>
      <c r="M1268" s="229"/>
      <c r="N1268" s="229"/>
      <c r="O1268" s="229"/>
      <c r="P1268" s="230"/>
      <c r="Q1268" s="231"/>
      <c r="R1268" s="224" t="s">
        <v>242</v>
      </c>
      <c r="S1268" s="232" t="str">
        <f t="shared" ca="1" si="103"/>
        <v/>
      </c>
      <c r="T1268" s="232" t="str">
        <f ca="1">IF(B1268="","",IF(ISERROR(MATCH($J1268,[2]SorP!$B$1:$B$6230,0)),"",INDIRECT("'SorP'!$A$"&amp;MATCH($J1268,[2]SorP!$B$1:$B$6230,0))))</f>
        <v/>
      </c>
      <c r="U1268" s="184"/>
      <c r="V1268" s="94" t="e">
        <f>IF(C1268="",NA(),MATCH($B1268&amp;$C1268,'[2]Smelter Look-up'!$J:$J,0))</f>
        <v>#N/A</v>
      </c>
      <c r="X1268" s="58">
        <f t="shared" si="101"/>
        <v>0</v>
      </c>
      <c r="AB1268" s="95" t="str">
        <f t="shared" si="102"/>
        <v/>
      </c>
    </row>
    <row r="1269" spans="1:28" s="58" customFormat="1" ht="20.25">
      <c r="A1269" s="232"/>
      <c r="B1269" s="224" t="s">
        <v>242</v>
      </c>
      <c r="C1269" s="225" t="s">
        <v>242</v>
      </c>
      <c r="D1269" s="226"/>
      <c r="E1269" s="224" t="s">
        <v>242</v>
      </c>
      <c r="F1269" s="224" t="s">
        <v>242</v>
      </c>
      <c r="G1269" s="224" t="s">
        <v>242</v>
      </c>
      <c r="H1269" s="227" t="s">
        <v>242</v>
      </c>
      <c r="I1269" s="228" t="s">
        <v>242</v>
      </c>
      <c r="J1269" s="228" t="s">
        <v>242</v>
      </c>
      <c r="K1269" s="229"/>
      <c r="L1269" s="229"/>
      <c r="M1269" s="229"/>
      <c r="N1269" s="229"/>
      <c r="O1269" s="229"/>
      <c r="P1269" s="230"/>
      <c r="Q1269" s="231"/>
      <c r="R1269" s="224" t="s">
        <v>242</v>
      </c>
      <c r="S1269" s="232" t="str">
        <f t="shared" ca="1" si="103"/>
        <v/>
      </c>
      <c r="T1269" s="232" t="str">
        <f ca="1">IF(B1269="","",IF(ISERROR(MATCH($J1269,[2]SorP!$B$1:$B$6230,0)),"",INDIRECT("'SorP'!$A$"&amp;MATCH($J1269,[2]SorP!$B$1:$B$6230,0))))</f>
        <v/>
      </c>
      <c r="U1269" s="184"/>
      <c r="V1269" s="94" t="e">
        <f>IF(C1269="",NA(),MATCH($B1269&amp;$C1269,'[2]Smelter Look-up'!$J:$J,0))</f>
        <v>#N/A</v>
      </c>
      <c r="X1269" s="58">
        <f t="shared" si="101"/>
        <v>0</v>
      </c>
      <c r="AB1269" s="95" t="str">
        <f t="shared" si="102"/>
        <v/>
      </c>
    </row>
    <row r="1270" spans="1:28" s="58" customFormat="1" ht="20.25">
      <c r="A1270" s="232"/>
      <c r="B1270" s="224" t="s">
        <v>242</v>
      </c>
      <c r="C1270" s="225" t="s">
        <v>242</v>
      </c>
      <c r="D1270" s="226"/>
      <c r="E1270" s="224" t="s">
        <v>242</v>
      </c>
      <c r="F1270" s="224" t="s">
        <v>242</v>
      </c>
      <c r="G1270" s="224" t="s">
        <v>242</v>
      </c>
      <c r="H1270" s="227" t="s">
        <v>242</v>
      </c>
      <c r="I1270" s="228" t="s">
        <v>242</v>
      </c>
      <c r="J1270" s="228" t="s">
        <v>242</v>
      </c>
      <c r="K1270" s="229"/>
      <c r="L1270" s="229"/>
      <c r="M1270" s="229"/>
      <c r="N1270" s="229"/>
      <c r="O1270" s="229"/>
      <c r="P1270" s="230"/>
      <c r="Q1270" s="231"/>
      <c r="R1270" s="224" t="s">
        <v>242</v>
      </c>
      <c r="S1270" s="232" t="str">
        <f t="shared" ca="1" si="103"/>
        <v/>
      </c>
      <c r="T1270" s="232" t="str">
        <f ca="1">IF(B1270="","",IF(ISERROR(MATCH($J1270,[2]SorP!$B$1:$B$6230,0)),"",INDIRECT("'SorP'!$A$"&amp;MATCH($J1270,[2]SorP!$B$1:$B$6230,0))))</f>
        <v/>
      </c>
      <c r="U1270" s="184"/>
      <c r="V1270" s="94" t="e">
        <f>IF(C1270="",NA(),MATCH($B1270&amp;$C1270,'[2]Smelter Look-up'!$J:$J,0))</f>
        <v>#N/A</v>
      </c>
      <c r="X1270" s="58">
        <f t="shared" si="101"/>
        <v>0</v>
      </c>
      <c r="AB1270" s="95" t="str">
        <f t="shared" si="102"/>
        <v/>
      </c>
    </row>
    <row r="1271" spans="1:28" s="58" customFormat="1" ht="20.25">
      <c r="A1271" s="232"/>
      <c r="B1271" s="224" t="s">
        <v>242</v>
      </c>
      <c r="C1271" s="225" t="s">
        <v>242</v>
      </c>
      <c r="D1271" s="226"/>
      <c r="E1271" s="224" t="s">
        <v>242</v>
      </c>
      <c r="F1271" s="224" t="s">
        <v>242</v>
      </c>
      <c r="G1271" s="224" t="s">
        <v>242</v>
      </c>
      <c r="H1271" s="227" t="s">
        <v>242</v>
      </c>
      <c r="I1271" s="228" t="s">
        <v>242</v>
      </c>
      <c r="J1271" s="228" t="s">
        <v>242</v>
      </c>
      <c r="K1271" s="229"/>
      <c r="L1271" s="229"/>
      <c r="M1271" s="229"/>
      <c r="N1271" s="229"/>
      <c r="O1271" s="229"/>
      <c r="P1271" s="230"/>
      <c r="Q1271" s="231"/>
      <c r="R1271" s="224" t="s">
        <v>242</v>
      </c>
      <c r="S1271" s="232" t="str">
        <f t="shared" ca="1" si="103"/>
        <v/>
      </c>
      <c r="T1271" s="232" t="str">
        <f ca="1">IF(B1271="","",IF(ISERROR(MATCH($J1271,[2]SorP!$B$1:$B$6230,0)),"",INDIRECT("'SorP'!$A$"&amp;MATCH($J1271,[2]SorP!$B$1:$B$6230,0))))</f>
        <v/>
      </c>
      <c r="U1271" s="184"/>
      <c r="V1271" s="94" t="e">
        <f>IF(C1271="",NA(),MATCH($B1271&amp;$C1271,'[2]Smelter Look-up'!$J:$J,0))</f>
        <v>#N/A</v>
      </c>
      <c r="X1271" s="58">
        <f t="shared" si="101"/>
        <v>0</v>
      </c>
      <c r="AB1271" s="95" t="str">
        <f t="shared" si="102"/>
        <v/>
      </c>
    </row>
    <row r="1272" spans="1:28" s="58" customFormat="1" ht="20.25">
      <c r="A1272" s="232"/>
      <c r="B1272" s="224" t="s">
        <v>242</v>
      </c>
      <c r="C1272" s="225" t="s">
        <v>242</v>
      </c>
      <c r="D1272" s="226"/>
      <c r="E1272" s="224" t="s">
        <v>242</v>
      </c>
      <c r="F1272" s="224" t="s">
        <v>242</v>
      </c>
      <c r="G1272" s="224" t="s">
        <v>242</v>
      </c>
      <c r="H1272" s="227" t="s">
        <v>242</v>
      </c>
      <c r="I1272" s="228" t="s">
        <v>242</v>
      </c>
      <c r="J1272" s="228" t="s">
        <v>242</v>
      </c>
      <c r="K1272" s="229"/>
      <c r="L1272" s="229"/>
      <c r="M1272" s="229"/>
      <c r="N1272" s="229"/>
      <c r="O1272" s="229"/>
      <c r="P1272" s="230"/>
      <c r="Q1272" s="231"/>
      <c r="R1272" s="224" t="s">
        <v>242</v>
      </c>
      <c r="S1272" s="232" t="str">
        <f t="shared" ca="1" si="103"/>
        <v/>
      </c>
      <c r="T1272" s="232" t="str">
        <f ca="1">IF(B1272="","",IF(ISERROR(MATCH($J1272,[2]SorP!$B$1:$B$6230,0)),"",INDIRECT("'SorP'!$A$"&amp;MATCH($J1272,[2]SorP!$B$1:$B$6230,0))))</f>
        <v/>
      </c>
      <c r="U1272" s="184"/>
      <c r="V1272" s="94" t="e">
        <f>IF(C1272="",NA(),MATCH($B1272&amp;$C1272,'[2]Smelter Look-up'!$J:$J,0))</f>
        <v>#N/A</v>
      </c>
      <c r="X1272" s="58">
        <f t="shared" si="101"/>
        <v>0</v>
      </c>
      <c r="AB1272" s="95" t="str">
        <f t="shared" si="102"/>
        <v/>
      </c>
    </row>
    <row r="1273" spans="1:28" s="58" customFormat="1" ht="20.25">
      <c r="A1273" s="232"/>
      <c r="B1273" s="224" t="s">
        <v>242</v>
      </c>
      <c r="C1273" s="225" t="s">
        <v>242</v>
      </c>
      <c r="D1273" s="226"/>
      <c r="E1273" s="224" t="s">
        <v>242</v>
      </c>
      <c r="F1273" s="224" t="s">
        <v>242</v>
      </c>
      <c r="G1273" s="224" t="s">
        <v>242</v>
      </c>
      <c r="H1273" s="227" t="s">
        <v>242</v>
      </c>
      <c r="I1273" s="228" t="s">
        <v>242</v>
      </c>
      <c r="J1273" s="228" t="s">
        <v>242</v>
      </c>
      <c r="K1273" s="229"/>
      <c r="L1273" s="229"/>
      <c r="M1273" s="229"/>
      <c r="N1273" s="229"/>
      <c r="O1273" s="229"/>
      <c r="P1273" s="230"/>
      <c r="Q1273" s="231"/>
      <c r="R1273" s="224" t="s">
        <v>242</v>
      </c>
      <c r="S1273" s="232" t="str">
        <f t="shared" ca="1" si="103"/>
        <v/>
      </c>
      <c r="T1273" s="232" t="str">
        <f ca="1">IF(B1273="","",IF(ISERROR(MATCH($J1273,[2]SorP!$B$1:$B$6230,0)),"",INDIRECT("'SorP'!$A$"&amp;MATCH($J1273,[2]SorP!$B$1:$B$6230,0))))</f>
        <v/>
      </c>
      <c r="U1273" s="184"/>
      <c r="V1273" s="94" t="e">
        <f>IF(C1273="",NA(),MATCH($B1273&amp;$C1273,'[2]Smelter Look-up'!$J:$J,0))</f>
        <v>#N/A</v>
      </c>
      <c r="X1273" s="58">
        <f t="shared" si="101"/>
        <v>0</v>
      </c>
      <c r="AB1273" s="95" t="str">
        <f t="shared" si="102"/>
        <v/>
      </c>
    </row>
    <row r="1274" spans="1:28" s="58" customFormat="1" ht="20.25">
      <c r="A1274" s="232"/>
      <c r="B1274" s="224" t="s">
        <v>242</v>
      </c>
      <c r="C1274" s="225" t="s">
        <v>242</v>
      </c>
      <c r="D1274" s="226"/>
      <c r="E1274" s="224" t="s">
        <v>242</v>
      </c>
      <c r="F1274" s="224" t="s">
        <v>242</v>
      </c>
      <c r="G1274" s="224" t="s">
        <v>242</v>
      </c>
      <c r="H1274" s="227" t="s">
        <v>242</v>
      </c>
      <c r="I1274" s="228" t="s">
        <v>242</v>
      </c>
      <c r="J1274" s="228" t="s">
        <v>242</v>
      </c>
      <c r="K1274" s="229"/>
      <c r="L1274" s="229"/>
      <c r="M1274" s="229"/>
      <c r="N1274" s="229"/>
      <c r="O1274" s="229"/>
      <c r="P1274" s="230"/>
      <c r="Q1274" s="231"/>
      <c r="R1274" s="224" t="s">
        <v>242</v>
      </c>
      <c r="S1274" s="232" t="str">
        <f t="shared" ca="1" si="103"/>
        <v/>
      </c>
      <c r="T1274" s="232" t="str">
        <f ca="1">IF(B1274="","",IF(ISERROR(MATCH($J1274,[2]SorP!$B$1:$B$6230,0)),"",INDIRECT("'SorP'!$A$"&amp;MATCH($J1274,[2]SorP!$B$1:$B$6230,0))))</f>
        <v/>
      </c>
      <c r="U1274" s="184"/>
      <c r="V1274" s="94" t="e">
        <f>IF(C1274="",NA(),MATCH($B1274&amp;$C1274,'[2]Smelter Look-up'!$J:$J,0))</f>
        <v>#N/A</v>
      </c>
      <c r="X1274" s="58">
        <f t="shared" si="101"/>
        <v>0</v>
      </c>
      <c r="AB1274" s="95" t="str">
        <f t="shared" si="102"/>
        <v/>
      </c>
    </row>
    <row r="1275" spans="1:28" s="58" customFormat="1" ht="20.25">
      <c r="A1275" s="232"/>
      <c r="B1275" s="224" t="s">
        <v>242</v>
      </c>
      <c r="C1275" s="225" t="s">
        <v>242</v>
      </c>
      <c r="D1275" s="226"/>
      <c r="E1275" s="224" t="s">
        <v>242</v>
      </c>
      <c r="F1275" s="224" t="s">
        <v>242</v>
      </c>
      <c r="G1275" s="224" t="s">
        <v>242</v>
      </c>
      <c r="H1275" s="227" t="s">
        <v>242</v>
      </c>
      <c r="I1275" s="228" t="s">
        <v>242</v>
      </c>
      <c r="J1275" s="228" t="s">
        <v>242</v>
      </c>
      <c r="K1275" s="229"/>
      <c r="L1275" s="229"/>
      <c r="M1275" s="229"/>
      <c r="N1275" s="229"/>
      <c r="O1275" s="229"/>
      <c r="P1275" s="230"/>
      <c r="Q1275" s="231"/>
      <c r="R1275" s="224" t="s">
        <v>242</v>
      </c>
      <c r="S1275" s="232" t="str">
        <f t="shared" ref="S1275" ca="1" si="104">IF(B1275="","",IF(ISERROR(MATCH($E1275,CL,0)),"Unknown",INDIRECT("'C'!$A$"&amp;MATCH($E1275,CL,0)+1)))</f>
        <v/>
      </c>
      <c r="T1275" s="232" t="str">
        <f ca="1">IF(B1275="","",IF(ISERROR(MATCH($J1275,[2]SorP!$B$1:$B$6230,0)),"",INDIRECT("'SorP'!$A$"&amp;MATCH($J1275,[2]SorP!$B$1:$B$6230,0))))</f>
        <v/>
      </c>
      <c r="U1275" s="184"/>
      <c r="V1275" s="94" t="e">
        <f>IF(C1275="",NA(),MATCH($B1275&amp;$C1275,'[2]Smelter Look-up'!$J:$J,0))</f>
        <v>#N/A</v>
      </c>
      <c r="X1275" s="58">
        <f t="shared" si="101"/>
        <v>0</v>
      </c>
      <c r="AB1275" s="95" t="str">
        <f t="shared" si="102"/>
        <v/>
      </c>
    </row>
    <row r="1276" spans="1:28" s="58" customFormat="1" ht="20.25">
      <c r="A1276" s="232"/>
      <c r="B1276" s="224" t="s">
        <v>242</v>
      </c>
      <c r="C1276" s="225" t="s">
        <v>242</v>
      </c>
      <c r="D1276" s="226"/>
      <c r="E1276" s="224" t="s">
        <v>242</v>
      </c>
      <c r="F1276" s="224" t="s">
        <v>242</v>
      </c>
      <c r="G1276" s="224" t="s">
        <v>242</v>
      </c>
      <c r="H1276" s="227" t="s">
        <v>242</v>
      </c>
      <c r="I1276" s="228" t="s">
        <v>242</v>
      </c>
      <c r="J1276" s="228" t="s">
        <v>242</v>
      </c>
      <c r="K1276" s="229"/>
      <c r="L1276" s="229"/>
      <c r="M1276" s="229"/>
      <c r="N1276" s="229"/>
      <c r="O1276" s="229"/>
      <c r="P1276" s="230"/>
      <c r="Q1276" s="231"/>
      <c r="R1276" s="224" t="s">
        <v>242</v>
      </c>
      <c r="S1276" s="232" t="str">
        <f t="shared" ref="S1276:S1307" ca="1" si="105">IF(B1276="","",IF(ISERROR(MATCH($E1276,CL,0)),"Unknown",INDIRECT("'C'!$A$"&amp;MATCH($E1276,CL,0)+1)))</f>
        <v/>
      </c>
      <c r="T1276" s="232" t="str">
        <f ca="1">IF(B1276="","",IF(ISERROR(MATCH($J1276,[2]SorP!$B$1:$B$6230,0)),"",INDIRECT("'SorP'!$A$"&amp;MATCH($J1276,[2]SorP!$B$1:$B$6230,0))))</f>
        <v/>
      </c>
      <c r="U1276" s="184"/>
      <c r="V1276" s="94" t="e">
        <f>IF(C1276="",NA(),MATCH($B1276&amp;$C1276,'[2]Smelter Look-up'!$J:$J,0))</f>
        <v>#N/A</v>
      </c>
      <c r="X1276" s="58">
        <f t="shared" si="101"/>
        <v>0</v>
      </c>
      <c r="AB1276" s="95" t="str">
        <f t="shared" si="102"/>
        <v/>
      </c>
    </row>
    <row r="1277" spans="1:28" s="58" customFormat="1" ht="20.25">
      <c r="A1277" s="232"/>
      <c r="B1277" s="224" t="s">
        <v>242</v>
      </c>
      <c r="C1277" s="225" t="s">
        <v>242</v>
      </c>
      <c r="D1277" s="226"/>
      <c r="E1277" s="224" t="s">
        <v>242</v>
      </c>
      <c r="F1277" s="224" t="s">
        <v>242</v>
      </c>
      <c r="G1277" s="224" t="s">
        <v>242</v>
      </c>
      <c r="H1277" s="227" t="s">
        <v>242</v>
      </c>
      <c r="I1277" s="228" t="s">
        <v>242</v>
      </c>
      <c r="J1277" s="228" t="s">
        <v>242</v>
      </c>
      <c r="K1277" s="229"/>
      <c r="L1277" s="229"/>
      <c r="M1277" s="229"/>
      <c r="N1277" s="229"/>
      <c r="O1277" s="229"/>
      <c r="P1277" s="230"/>
      <c r="Q1277" s="231"/>
      <c r="R1277" s="224" t="s">
        <v>242</v>
      </c>
      <c r="S1277" s="232" t="str">
        <f t="shared" ca="1" si="105"/>
        <v/>
      </c>
      <c r="T1277" s="232" t="str">
        <f ca="1">IF(B1277="","",IF(ISERROR(MATCH($J1277,[2]SorP!$B$1:$B$6230,0)),"",INDIRECT("'SorP'!$A$"&amp;MATCH($J1277,[2]SorP!$B$1:$B$6230,0))))</f>
        <v/>
      </c>
      <c r="U1277" s="184"/>
      <c r="V1277" s="94" t="e">
        <f>IF(C1277="",NA(),MATCH($B1277&amp;$C1277,'[2]Smelter Look-up'!$J:$J,0))</f>
        <v>#N/A</v>
      </c>
      <c r="X1277" s="58">
        <f t="shared" si="101"/>
        <v>0</v>
      </c>
      <c r="AB1277" s="95" t="str">
        <f t="shared" si="102"/>
        <v/>
      </c>
    </row>
    <row r="1278" spans="1:28" s="58" customFormat="1" ht="20.25">
      <c r="A1278" s="232"/>
      <c r="B1278" s="224" t="s">
        <v>242</v>
      </c>
      <c r="C1278" s="225" t="s">
        <v>242</v>
      </c>
      <c r="D1278" s="226"/>
      <c r="E1278" s="224" t="s">
        <v>242</v>
      </c>
      <c r="F1278" s="224" t="s">
        <v>242</v>
      </c>
      <c r="G1278" s="224" t="s">
        <v>242</v>
      </c>
      <c r="H1278" s="227" t="s">
        <v>242</v>
      </c>
      <c r="I1278" s="228" t="s">
        <v>242</v>
      </c>
      <c r="J1278" s="228" t="s">
        <v>242</v>
      </c>
      <c r="K1278" s="229"/>
      <c r="L1278" s="229"/>
      <c r="M1278" s="229"/>
      <c r="N1278" s="229"/>
      <c r="O1278" s="229"/>
      <c r="P1278" s="230"/>
      <c r="Q1278" s="231"/>
      <c r="R1278" s="224" t="s">
        <v>242</v>
      </c>
      <c r="S1278" s="232" t="str">
        <f t="shared" ca="1" si="105"/>
        <v/>
      </c>
      <c r="T1278" s="232" t="str">
        <f ca="1">IF(B1278="","",IF(ISERROR(MATCH($J1278,[2]SorP!$B$1:$B$6230,0)),"",INDIRECT("'SorP'!$A$"&amp;MATCH($J1278,[2]SorP!$B$1:$B$6230,0))))</f>
        <v/>
      </c>
      <c r="U1278" s="184"/>
      <c r="V1278" s="94" t="e">
        <f>IF(C1278="",NA(),MATCH($B1278&amp;$C1278,'[2]Smelter Look-up'!$J:$J,0))</f>
        <v>#N/A</v>
      </c>
      <c r="X1278" s="58">
        <f t="shared" si="101"/>
        <v>0</v>
      </c>
      <c r="AB1278" s="95" t="str">
        <f t="shared" si="102"/>
        <v/>
      </c>
    </row>
    <row r="1279" spans="1:28" s="58" customFormat="1" ht="20.25">
      <c r="A1279" s="232"/>
      <c r="B1279" s="224" t="s">
        <v>242</v>
      </c>
      <c r="C1279" s="225" t="s">
        <v>242</v>
      </c>
      <c r="D1279" s="226"/>
      <c r="E1279" s="224" t="s">
        <v>242</v>
      </c>
      <c r="F1279" s="224" t="s">
        <v>242</v>
      </c>
      <c r="G1279" s="224" t="s">
        <v>242</v>
      </c>
      <c r="H1279" s="227" t="s">
        <v>242</v>
      </c>
      <c r="I1279" s="228" t="s">
        <v>242</v>
      </c>
      <c r="J1279" s="228" t="s">
        <v>242</v>
      </c>
      <c r="K1279" s="229"/>
      <c r="L1279" s="229"/>
      <c r="M1279" s="229"/>
      <c r="N1279" s="229"/>
      <c r="O1279" s="229"/>
      <c r="P1279" s="230"/>
      <c r="Q1279" s="231"/>
      <c r="R1279" s="224" t="s">
        <v>242</v>
      </c>
      <c r="S1279" s="232" t="str">
        <f t="shared" ca="1" si="105"/>
        <v/>
      </c>
      <c r="T1279" s="232" t="str">
        <f ca="1">IF(B1279="","",IF(ISERROR(MATCH($J1279,[2]SorP!$B$1:$B$6230,0)),"",INDIRECT("'SorP'!$A$"&amp;MATCH($J1279,[2]SorP!$B$1:$B$6230,0))))</f>
        <v/>
      </c>
      <c r="U1279" s="184"/>
      <c r="V1279" s="94" t="e">
        <f>IF(C1279="",NA(),MATCH($B1279&amp;$C1279,'[2]Smelter Look-up'!$J:$J,0))</f>
        <v>#N/A</v>
      </c>
      <c r="X1279" s="58">
        <f t="shared" si="101"/>
        <v>0</v>
      </c>
      <c r="AB1279" s="95" t="str">
        <f t="shared" si="102"/>
        <v/>
      </c>
    </row>
    <row r="1280" spans="1:28" s="58" customFormat="1" ht="20.25">
      <c r="A1280" s="232"/>
      <c r="B1280" s="224" t="s">
        <v>242</v>
      </c>
      <c r="C1280" s="225" t="s">
        <v>242</v>
      </c>
      <c r="D1280" s="226"/>
      <c r="E1280" s="224" t="s">
        <v>242</v>
      </c>
      <c r="F1280" s="224" t="s">
        <v>242</v>
      </c>
      <c r="G1280" s="224" t="s">
        <v>242</v>
      </c>
      <c r="H1280" s="227" t="s">
        <v>242</v>
      </c>
      <c r="I1280" s="228" t="s">
        <v>242</v>
      </c>
      <c r="J1280" s="228" t="s">
        <v>242</v>
      </c>
      <c r="K1280" s="229"/>
      <c r="L1280" s="229"/>
      <c r="M1280" s="229"/>
      <c r="N1280" s="229"/>
      <c r="O1280" s="229"/>
      <c r="P1280" s="230"/>
      <c r="Q1280" s="231"/>
      <c r="R1280" s="224" t="s">
        <v>242</v>
      </c>
      <c r="S1280" s="232" t="str">
        <f t="shared" ca="1" si="105"/>
        <v/>
      </c>
      <c r="T1280" s="232" t="str">
        <f ca="1">IF(B1280="","",IF(ISERROR(MATCH($J1280,[2]SorP!$B$1:$B$6230,0)),"",INDIRECT("'SorP'!$A$"&amp;MATCH($J1280,[2]SorP!$B$1:$B$6230,0))))</f>
        <v/>
      </c>
      <c r="U1280" s="184"/>
      <c r="V1280" s="94" t="e">
        <f>IF(C1280="",NA(),MATCH($B1280&amp;$C1280,'[2]Smelter Look-up'!$J:$J,0))</f>
        <v>#N/A</v>
      </c>
      <c r="X1280" s="58">
        <f t="shared" si="101"/>
        <v>0</v>
      </c>
      <c r="AB1280" s="95" t="str">
        <f t="shared" si="102"/>
        <v/>
      </c>
    </row>
    <row r="1281" spans="1:28" s="58" customFormat="1" ht="20.25">
      <c r="A1281" s="232"/>
      <c r="B1281" s="224" t="s">
        <v>242</v>
      </c>
      <c r="C1281" s="225" t="s">
        <v>242</v>
      </c>
      <c r="D1281" s="226"/>
      <c r="E1281" s="224" t="s">
        <v>242</v>
      </c>
      <c r="F1281" s="224" t="s">
        <v>242</v>
      </c>
      <c r="G1281" s="224" t="s">
        <v>242</v>
      </c>
      <c r="H1281" s="227" t="s">
        <v>242</v>
      </c>
      <c r="I1281" s="228" t="s">
        <v>242</v>
      </c>
      <c r="J1281" s="228" t="s">
        <v>242</v>
      </c>
      <c r="K1281" s="229"/>
      <c r="L1281" s="229"/>
      <c r="M1281" s="229"/>
      <c r="N1281" s="229"/>
      <c r="O1281" s="229"/>
      <c r="P1281" s="230"/>
      <c r="Q1281" s="231"/>
      <c r="R1281" s="224" t="s">
        <v>242</v>
      </c>
      <c r="S1281" s="232" t="str">
        <f t="shared" ca="1" si="105"/>
        <v/>
      </c>
      <c r="T1281" s="232" t="str">
        <f ca="1">IF(B1281="","",IF(ISERROR(MATCH($J1281,[2]SorP!$B$1:$B$6230,0)),"",INDIRECT("'SorP'!$A$"&amp;MATCH($J1281,[2]SorP!$B$1:$B$6230,0))))</f>
        <v/>
      </c>
      <c r="U1281" s="184"/>
      <c r="V1281" s="94" t="e">
        <f>IF(C1281="",NA(),MATCH($B1281&amp;$C1281,'[2]Smelter Look-up'!$J:$J,0))</f>
        <v>#N/A</v>
      </c>
      <c r="X1281" s="58">
        <f t="shared" si="101"/>
        <v>0</v>
      </c>
      <c r="AB1281" s="95" t="str">
        <f t="shared" si="102"/>
        <v/>
      </c>
    </row>
    <row r="1282" spans="1:28" s="58" customFormat="1" ht="20.25">
      <c r="A1282" s="232"/>
      <c r="B1282" s="224" t="s">
        <v>242</v>
      </c>
      <c r="C1282" s="225" t="s">
        <v>242</v>
      </c>
      <c r="D1282" s="226"/>
      <c r="E1282" s="224" t="s">
        <v>242</v>
      </c>
      <c r="F1282" s="224" t="s">
        <v>242</v>
      </c>
      <c r="G1282" s="224" t="s">
        <v>242</v>
      </c>
      <c r="H1282" s="227" t="s">
        <v>242</v>
      </c>
      <c r="I1282" s="228" t="s">
        <v>242</v>
      </c>
      <c r="J1282" s="228" t="s">
        <v>242</v>
      </c>
      <c r="K1282" s="229"/>
      <c r="L1282" s="229"/>
      <c r="M1282" s="229"/>
      <c r="N1282" s="229"/>
      <c r="O1282" s="229"/>
      <c r="P1282" s="230"/>
      <c r="Q1282" s="231"/>
      <c r="R1282" s="224" t="s">
        <v>242</v>
      </c>
      <c r="S1282" s="232" t="str">
        <f t="shared" ca="1" si="105"/>
        <v/>
      </c>
      <c r="T1282" s="232" t="str">
        <f ca="1">IF(B1282="","",IF(ISERROR(MATCH($J1282,[2]SorP!$B$1:$B$6230,0)),"",INDIRECT("'SorP'!$A$"&amp;MATCH($J1282,[2]SorP!$B$1:$B$6230,0))))</f>
        <v/>
      </c>
      <c r="U1282" s="184"/>
      <c r="V1282" s="94" t="e">
        <f>IF(C1282="",NA(),MATCH($B1282&amp;$C1282,'[2]Smelter Look-up'!$J:$J,0))</f>
        <v>#N/A</v>
      </c>
      <c r="X1282" s="58">
        <f t="shared" si="101"/>
        <v>0</v>
      </c>
      <c r="AB1282" s="95" t="str">
        <f t="shared" si="102"/>
        <v/>
      </c>
    </row>
    <row r="1283" spans="1:28" s="58" customFormat="1" ht="20.25">
      <c r="A1283" s="232"/>
      <c r="B1283" s="224" t="s">
        <v>242</v>
      </c>
      <c r="C1283" s="225" t="s">
        <v>242</v>
      </c>
      <c r="D1283" s="226"/>
      <c r="E1283" s="224" t="s">
        <v>242</v>
      </c>
      <c r="F1283" s="224" t="s">
        <v>242</v>
      </c>
      <c r="G1283" s="224" t="s">
        <v>242</v>
      </c>
      <c r="H1283" s="227" t="s">
        <v>242</v>
      </c>
      <c r="I1283" s="228" t="s">
        <v>242</v>
      </c>
      <c r="J1283" s="228" t="s">
        <v>242</v>
      </c>
      <c r="K1283" s="229"/>
      <c r="L1283" s="229"/>
      <c r="M1283" s="229"/>
      <c r="N1283" s="229"/>
      <c r="O1283" s="229"/>
      <c r="P1283" s="230"/>
      <c r="Q1283" s="231"/>
      <c r="R1283" s="224" t="s">
        <v>242</v>
      </c>
      <c r="S1283" s="232" t="str">
        <f t="shared" ca="1" si="105"/>
        <v/>
      </c>
      <c r="T1283" s="232" t="str">
        <f ca="1">IF(B1283="","",IF(ISERROR(MATCH($J1283,[2]SorP!$B$1:$B$6230,0)),"",INDIRECT("'SorP'!$A$"&amp;MATCH($J1283,[2]SorP!$B$1:$B$6230,0))))</f>
        <v/>
      </c>
      <c r="U1283" s="184"/>
      <c r="V1283" s="94" t="e">
        <f>IF(C1283="",NA(),MATCH($B1283&amp;$C1283,'[2]Smelter Look-up'!$J:$J,0))</f>
        <v>#N/A</v>
      </c>
      <c r="X1283" s="58">
        <f t="shared" si="101"/>
        <v>0</v>
      </c>
      <c r="AB1283" s="95" t="str">
        <f t="shared" si="102"/>
        <v/>
      </c>
    </row>
    <row r="1284" spans="1:28" s="58" customFormat="1" ht="20.25">
      <c r="A1284" s="232"/>
      <c r="B1284" s="224" t="s">
        <v>242</v>
      </c>
      <c r="C1284" s="225" t="s">
        <v>242</v>
      </c>
      <c r="D1284" s="226"/>
      <c r="E1284" s="224" t="s">
        <v>242</v>
      </c>
      <c r="F1284" s="224" t="s">
        <v>242</v>
      </c>
      <c r="G1284" s="224" t="s">
        <v>242</v>
      </c>
      <c r="H1284" s="227" t="s">
        <v>242</v>
      </c>
      <c r="I1284" s="228" t="s">
        <v>242</v>
      </c>
      <c r="J1284" s="228" t="s">
        <v>242</v>
      </c>
      <c r="K1284" s="229"/>
      <c r="L1284" s="229"/>
      <c r="M1284" s="229"/>
      <c r="N1284" s="229"/>
      <c r="O1284" s="229"/>
      <c r="P1284" s="230"/>
      <c r="Q1284" s="231"/>
      <c r="R1284" s="224" t="s">
        <v>242</v>
      </c>
      <c r="S1284" s="232" t="str">
        <f t="shared" ca="1" si="105"/>
        <v/>
      </c>
      <c r="T1284" s="232" t="str">
        <f ca="1">IF(B1284="","",IF(ISERROR(MATCH($J1284,[2]SorP!$B$1:$B$6230,0)),"",INDIRECT("'SorP'!$A$"&amp;MATCH($J1284,[2]SorP!$B$1:$B$6230,0))))</f>
        <v/>
      </c>
      <c r="U1284" s="184"/>
      <c r="V1284" s="94" t="e">
        <f>IF(C1284="",NA(),MATCH($B1284&amp;$C1284,'[2]Smelter Look-up'!$J:$J,0))</f>
        <v>#N/A</v>
      </c>
      <c r="X1284" s="58">
        <f t="shared" si="101"/>
        <v>0</v>
      </c>
      <c r="AB1284" s="95" t="str">
        <f t="shared" si="102"/>
        <v/>
      </c>
    </row>
    <row r="1285" spans="1:28" s="58" customFormat="1" ht="20.25">
      <c r="A1285" s="232"/>
      <c r="B1285" s="224" t="s">
        <v>242</v>
      </c>
      <c r="C1285" s="225" t="s">
        <v>242</v>
      </c>
      <c r="D1285" s="226"/>
      <c r="E1285" s="224" t="s">
        <v>242</v>
      </c>
      <c r="F1285" s="224" t="s">
        <v>242</v>
      </c>
      <c r="G1285" s="224" t="s">
        <v>242</v>
      </c>
      <c r="H1285" s="227" t="s">
        <v>242</v>
      </c>
      <c r="I1285" s="228" t="s">
        <v>242</v>
      </c>
      <c r="J1285" s="228" t="s">
        <v>242</v>
      </c>
      <c r="K1285" s="229"/>
      <c r="L1285" s="229"/>
      <c r="M1285" s="229"/>
      <c r="N1285" s="229"/>
      <c r="O1285" s="229"/>
      <c r="P1285" s="230"/>
      <c r="Q1285" s="231"/>
      <c r="R1285" s="224" t="s">
        <v>242</v>
      </c>
      <c r="S1285" s="232" t="str">
        <f t="shared" ca="1" si="105"/>
        <v/>
      </c>
      <c r="T1285" s="232" t="str">
        <f ca="1">IF(B1285="","",IF(ISERROR(MATCH($J1285,[2]SorP!$B$1:$B$6230,0)),"",INDIRECT("'SorP'!$A$"&amp;MATCH($J1285,[2]SorP!$B$1:$B$6230,0))))</f>
        <v/>
      </c>
      <c r="U1285" s="184"/>
      <c r="V1285" s="94" t="e">
        <f>IF(C1285="",NA(),MATCH($B1285&amp;$C1285,'[2]Smelter Look-up'!$J:$J,0))</f>
        <v>#N/A</v>
      </c>
      <c r="X1285" s="58">
        <f t="shared" si="101"/>
        <v>0</v>
      </c>
      <c r="AB1285" s="95" t="str">
        <f t="shared" si="102"/>
        <v/>
      </c>
    </row>
    <row r="1286" spans="1:28" s="58" customFormat="1" ht="20.25">
      <c r="A1286" s="232"/>
      <c r="B1286" s="224" t="s">
        <v>242</v>
      </c>
      <c r="C1286" s="225" t="s">
        <v>242</v>
      </c>
      <c r="D1286" s="226"/>
      <c r="E1286" s="224" t="s">
        <v>242</v>
      </c>
      <c r="F1286" s="224" t="s">
        <v>242</v>
      </c>
      <c r="G1286" s="224" t="s">
        <v>242</v>
      </c>
      <c r="H1286" s="227" t="s">
        <v>242</v>
      </c>
      <c r="I1286" s="228" t="s">
        <v>242</v>
      </c>
      <c r="J1286" s="228" t="s">
        <v>242</v>
      </c>
      <c r="K1286" s="229"/>
      <c r="L1286" s="229"/>
      <c r="M1286" s="229"/>
      <c r="N1286" s="229"/>
      <c r="O1286" s="229"/>
      <c r="P1286" s="230"/>
      <c r="Q1286" s="231"/>
      <c r="R1286" s="224" t="s">
        <v>242</v>
      </c>
      <c r="S1286" s="232" t="str">
        <f t="shared" ca="1" si="105"/>
        <v/>
      </c>
      <c r="T1286" s="232" t="str">
        <f ca="1">IF(B1286="","",IF(ISERROR(MATCH($J1286,[2]SorP!$B$1:$B$6230,0)),"",INDIRECT("'SorP'!$A$"&amp;MATCH($J1286,[2]SorP!$B$1:$B$6230,0))))</f>
        <v/>
      </c>
      <c r="U1286" s="184"/>
      <c r="V1286" s="94" t="e">
        <f>IF(C1286="",NA(),MATCH($B1286&amp;$C1286,'[2]Smelter Look-up'!$J:$J,0))</f>
        <v>#N/A</v>
      </c>
      <c r="X1286" s="58">
        <f t="shared" si="101"/>
        <v>0</v>
      </c>
      <c r="AB1286" s="95" t="str">
        <f t="shared" si="102"/>
        <v/>
      </c>
    </row>
    <row r="1287" spans="1:28" s="58" customFormat="1" ht="20.25">
      <c r="A1287" s="232"/>
      <c r="B1287" s="224" t="s">
        <v>242</v>
      </c>
      <c r="C1287" s="225" t="s">
        <v>242</v>
      </c>
      <c r="D1287" s="226"/>
      <c r="E1287" s="224" t="s">
        <v>242</v>
      </c>
      <c r="F1287" s="224" t="s">
        <v>242</v>
      </c>
      <c r="G1287" s="224" t="s">
        <v>242</v>
      </c>
      <c r="H1287" s="227" t="s">
        <v>242</v>
      </c>
      <c r="I1287" s="228" t="s">
        <v>242</v>
      </c>
      <c r="J1287" s="228" t="s">
        <v>242</v>
      </c>
      <c r="K1287" s="229"/>
      <c r="L1287" s="229"/>
      <c r="M1287" s="229"/>
      <c r="N1287" s="229"/>
      <c r="O1287" s="229"/>
      <c r="P1287" s="230"/>
      <c r="Q1287" s="231"/>
      <c r="R1287" s="224" t="s">
        <v>242</v>
      </c>
      <c r="S1287" s="232" t="str">
        <f t="shared" ca="1" si="105"/>
        <v/>
      </c>
      <c r="T1287" s="232" t="str">
        <f ca="1">IF(B1287="","",IF(ISERROR(MATCH($J1287,[2]SorP!$B$1:$B$6230,0)),"",INDIRECT("'SorP'!$A$"&amp;MATCH($J1287,[2]SorP!$B$1:$B$6230,0))))</f>
        <v/>
      </c>
      <c r="U1287" s="184"/>
      <c r="V1287" s="94" t="e">
        <f>IF(C1287="",NA(),MATCH($B1287&amp;$C1287,'[2]Smelter Look-up'!$J:$J,0))</f>
        <v>#N/A</v>
      </c>
      <c r="X1287" s="58">
        <f t="shared" si="101"/>
        <v>0</v>
      </c>
      <c r="AB1287" s="95" t="str">
        <f t="shared" si="102"/>
        <v/>
      </c>
    </row>
    <row r="1288" spans="1:28" s="58" customFormat="1" ht="20.25">
      <c r="A1288" s="232"/>
      <c r="B1288" s="224" t="s">
        <v>242</v>
      </c>
      <c r="C1288" s="225" t="s">
        <v>242</v>
      </c>
      <c r="D1288" s="226"/>
      <c r="E1288" s="224" t="s">
        <v>242</v>
      </c>
      <c r="F1288" s="224" t="s">
        <v>242</v>
      </c>
      <c r="G1288" s="224" t="s">
        <v>242</v>
      </c>
      <c r="H1288" s="227" t="s">
        <v>242</v>
      </c>
      <c r="I1288" s="228" t="s">
        <v>242</v>
      </c>
      <c r="J1288" s="228" t="s">
        <v>242</v>
      </c>
      <c r="K1288" s="229"/>
      <c r="L1288" s="229"/>
      <c r="M1288" s="229"/>
      <c r="N1288" s="229"/>
      <c r="O1288" s="229"/>
      <c r="P1288" s="230"/>
      <c r="Q1288" s="231"/>
      <c r="R1288" s="224" t="s">
        <v>242</v>
      </c>
      <c r="S1288" s="232" t="str">
        <f t="shared" ca="1" si="105"/>
        <v/>
      </c>
      <c r="T1288" s="232" t="str">
        <f ca="1">IF(B1288="","",IF(ISERROR(MATCH($J1288,[2]SorP!$B$1:$B$6230,0)),"",INDIRECT("'SorP'!$A$"&amp;MATCH($J1288,[2]SorP!$B$1:$B$6230,0))))</f>
        <v/>
      </c>
      <c r="U1288" s="184"/>
      <c r="V1288" s="94" t="e">
        <f>IF(C1288="",NA(),MATCH($B1288&amp;$C1288,'[2]Smelter Look-up'!$J:$J,0))</f>
        <v>#N/A</v>
      </c>
      <c r="X1288" s="58">
        <f t="shared" si="101"/>
        <v>0</v>
      </c>
      <c r="AB1288" s="95" t="str">
        <f t="shared" si="102"/>
        <v/>
      </c>
    </row>
    <row r="1289" spans="1:28" s="58" customFormat="1" ht="20.25">
      <c r="A1289" s="232"/>
      <c r="B1289" s="224" t="s">
        <v>242</v>
      </c>
      <c r="C1289" s="225" t="s">
        <v>242</v>
      </c>
      <c r="D1289" s="226"/>
      <c r="E1289" s="224" t="s">
        <v>242</v>
      </c>
      <c r="F1289" s="224" t="s">
        <v>242</v>
      </c>
      <c r="G1289" s="224" t="s">
        <v>242</v>
      </c>
      <c r="H1289" s="227" t="s">
        <v>242</v>
      </c>
      <c r="I1289" s="228" t="s">
        <v>242</v>
      </c>
      <c r="J1289" s="228" t="s">
        <v>242</v>
      </c>
      <c r="K1289" s="229"/>
      <c r="L1289" s="229"/>
      <c r="M1289" s="229"/>
      <c r="N1289" s="229"/>
      <c r="O1289" s="229"/>
      <c r="P1289" s="230"/>
      <c r="Q1289" s="231"/>
      <c r="R1289" s="224" t="s">
        <v>242</v>
      </c>
      <c r="S1289" s="232" t="str">
        <f t="shared" ca="1" si="105"/>
        <v/>
      </c>
      <c r="T1289" s="232" t="str">
        <f ca="1">IF(B1289="","",IF(ISERROR(MATCH($J1289,[2]SorP!$B$1:$B$6230,0)),"",INDIRECT("'SorP'!$A$"&amp;MATCH($J1289,[2]SorP!$B$1:$B$6230,0))))</f>
        <v/>
      </c>
      <c r="U1289" s="184"/>
      <c r="V1289" s="94" t="e">
        <f>IF(C1289="",NA(),MATCH($B1289&amp;$C1289,'[2]Smelter Look-up'!$J:$J,0))</f>
        <v>#N/A</v>
      </c>
      <c r="X1289" s="58">
        <f t="shared" si="101"/>
        <v>0</v>
      </c>
      <c r="AB1289" s="95" t="str">
        <f t="shared" si="102"/>
        <v/>
      </c>
    </row>
    <row r="1290" spans="1:28" s="58" customFormat="1" ht="20.25">
      <c r="A1290" s="232"/>
      <c r="B1290" s="224" t="s">
        <v>242</v>
      </c>
      <c r="C1290" s="225" t="s">
        <v>242</v>
      </c>
      <c r="D1290" s="226"/>
      <c r="E1290" s="224" t="s">
        <v>242</v>
      </c>
      <c r="F1290" s="224" t="s">
        <v>242</v>
      </c>
      <c r="G1290" s="224" t="s">
        <v>242</v>
      </c>
      <c r="H1290" s="227" t="s">
        <v>242</v>
      </c>
      <c r="I1290" s="228" t="s">
        <v>242</v>
      </c>
      <c r="J1290" s="228" t="s">
        <v>242</v>
      </c>
      <c r="K1290" s="229"/>
      <c r="L1290" s="229"/>
      <c r="M1290" s="229"/>
      <c r="N1290" s="229"/>
      <c r="O1290" s="229"/>
      <c r="P1290" s="230"/>
      <c r="Q1290" s="231"/>
      <c r="R1290" s="224" t="s">
        <v>242</v>
      </c>
      <c r="S1290" s="232" t="str">
        <f t="shared" ca="1" si="105"/>
        <v/>
      </c>
      <c r="T1290" s="232" t="str">
        <f ca="1">IF(B1290="","",IF(ISERROR(MATCH($J1290,[2]SorP!$B$1:$B$6230,0)),"",INDIRECT("'SorP'!$A$"&amp;MATCH($J1290,[2]SorP!$B$1:$B$6230,0))))</f>
        <v/>
      </c>
      <c r="U1290" s="184"/>
      <c r="V1290" s="94" t="e">
        <f>IF(C1290="",NA(),MATCH($B1290&amp;$C1290,'[2]Smelter Look-up'!$J:$J,0))</f>
        <v>#N/A</v>
      </c>
      <c r="X1290" s="58">
        <f t="shared" ref="X1290:X1353" si="106">IF(AND(C1290="Smelter not listed",OR(LEN(D1290)=0,LEN(E1290)=0)),1,0)</f>
        <v>0</v>
      </c>
      <c r="AB1290" s="95" t="str">
        <f t="shared" ref="AB1290:AB1353" si="107">B1290&amp;C1290</f>
        <v/>
      </c>
    </row>
    <row r="1291" spans="1:28" s="58" customFormat="1" ht="20.25">
      <c r="A1291" s="232"/>
      <c r="B1291" s="224" t="s">
        <v>242</v>
      </c>
      <c r="C1291" s="225" t="s">
        <v>242</v>
      </c>
      <c r="D1291" s="226"/>
      <c r="E1291" s="224" t="s">
        <v>242</v>
      </c>
      <c r="F1291" s="224" t="s">
        <v>242</v>
      </c>
      <c r="G1291" s="224" t="s">
        <v>242</v>
      </c>
      <c r="H1291" s="227" t="s">
        <v>242</v>
      </c>
      <c r="I1291" s="228" t="s">
        <v>242</v>
      </c>
      <c r="J1291" s="228" t="s">
        <v>242</v>
      </c>
      <c r="K1291" s="229"/>
      <c r="L1291" s="229"/>
      <c r="M1291" s="229"/>
      <c r="N1291" s="229"/>
      <c r="O1291" s="229"/>
      <c r="P1291" s="230"/>
      <c r="Q1291" s="231"/>
      <c r="R1291" s="224" t="s">
        <v>242</v>
      </c>
      <c r="S1291" s="232" t="str">
        <f t="shared" ca="1" si="105"/>
        <v/>
      </c>
      <c r="T1291" s="232" t="str">
        <f ca="1">IF(B1291="","",IF(ISERROR(MATCH($J1291,[2]SorP!$B$1:$B$6230,0)),"",INDIRECT("'SorP'!$A$"&amp;MATCH($J1291,[2]SorP!$B$1:$B$6230,0))))</f>
        <v/>
      </c>
      <c r="U1291" s="184"/>
      <c r="V1291" s="94" t="e">
        <f>IF(C1291="",NA(),MATCH($B1291&amp;$C1291,'[2]Smelter Look-up'!$J:$J,0))</f>
        <v>#N/A</v>
      </c>
      <c r="X1291" s="58">
        <f t="shared" si="106"/>
        <v>0</v>
      </c>
      <c r="AB1291" s="95" t="str">
        <f t="shared" si="107"/>
        <v/>
      </c>
    </row>
    <row r="1292" spans="1:28" s="58" customFormat="1" ht="20.25">
      <c r="A1292" s="232"/>
      <c r="B1292" s="224" t="s">
        <v>242</v>
      </c>
      <c r="C1292" s="225" t="s">
        <v>242</v>
      </c>
      <c r="D1292" s="226"/>
      <c r="E1292" s="224" t="s">
        <v>242</v>
      </c>
      <c r="F1292" s="224" t="s">
        <v>242</v>
      </c>
      <c r="G1292" s="224" t="s">
        <v>242</v>
      </c>
      <c r="H1292" s="227" t="s">
        <v>242</v>
      </c>
      <c r="I1292" s="228" t="s">
        <v>242</v>
      </c>
      <c r="J1292" s="228" t="s">
        <v>242</v>
      </c>
      <c r="K1292" s="229"/>
      <c r="L1292" s="229"/>
      <c r="M1292" s="229"/>
      <c r="N1292" s="229"/>
      <c r="O1292" s="229"/>
      <c r="P1292" s="230"/>
      <c r="Q1292" s="231"/>
      <c r="R1292" s="224" t="s">
        <v>242</v>
      </c>
      <c r="S1292" s="232" t="str">
        <f t="shared" ca="1" si="105"/>
        <v/>
      </c>
      <c r="T1292" s="232" t="str">
        <f ca="1">IF(B1292="","",IF(ISERROR(MATCH($J1292,[2]SorP!$B$1:$B$6230,0)),"",INDIRECT("'SorP'!$A$"&amp;MATCH($J1292,[2]SorP!$B$1:$B$6230,0))))</f>
        <v/>
      </c>
      <c r="U1292" s="184"/>
      <c r="V1292" s="94" t="e">
        <f>IF(C1292="",NA(),MATCH($B1292&amp;$C1292,'[2]Smelter Look-up'!$J:$J,0))</f>
        <v>#N/A</v>
      </c>
      <c r="X1292" s="58">
        <f t="shared" si="106"/>
        <v>0</v>
      </c>
      <c r="AB1292" s="95" t="str">
        <f t="shared" si="107"/>
        <v/>
      </c>
    </row>
    <row r="1293" spans="1:28" s="58" customFormat="1" ht="20.25">
      <c r="A1293" s="232"/>
      <c r="B1293" s="224" t="s">
        <v>242</v>
      </c>
      <c r="C1293" s="225" t="s">
        <v>242</v>
      </c>
      <c r="D1293" s="226"/>
      <c r="E1293" s="224" t="s">
        <v>242</v>
      </c>
      <c r="F1293" s="224" t="s">
        <v>242</v>
      </c>
      <c r="G1293" s="224" t="s">
        <v>242</v>
      </c>
      <c r="H1293" s="227" t="s">
        <v>242</v>
      </c>
      <c r="I1293" s="228" t="s">
        <v>242</v>
      </c>
      <c r="J1293" s="228" t="s">
        <v>242</v>
      </c>
      <c r="K1293" s="229"/>
      <c r="L1293" s="229"/>
      <c r="M1293" s="229"/>
      <c r="N1293" s="229"/>
      <c r="O1293" s="229"/>
      <c r="P1293" s="230"/>
      <c r="Q1293" s="231"/>
      <c r="R1293" s="224" t="s">
        <v>242</v>
      </c>
      <c r="S1293" s="232" t="str">
        <f t="shared" ca="1" si="105"/>
        <v/>
      </c>
      <c r="T1293" s="232" t="str">
        <f ca="1">IF(B1293="","",IF(ISERROR(MATCH($J1293,[2]SorP!$B$1:$B$6230,0)),"",INDIRECT("'SorP'!$A$"&amp;MATCH($J1293,[2]SorP!$B$1:$B$6230,0))))</f>
        <v/>
      </c>
      <c r="U1293" s="184"/>
      <c r="V1293" s="94" t="e">
        <f>IF(C1293="",NA(),MATCH($B1293&amp;$C1293,'[2]Smelter Look-up'!$J:$J,0))</f>
        <v>#N/A</v>
      </c>
      <c r="X1293" s="58">
        <f t="shared" si="106"/>
        <v>0</v>
      </c>
      <c r="AB1293" s="95" t="str">
        <f t="shared" si="107"/>
        <v/>
      </c>
    </row>
    <row r="1294" spans="1:28" s="58" customFormat="1" ht="20.25">
      <c r="A1294" s="232"/>
      <c r="B1294" s="224" t="s">
        <v>242</v>
      </c>
      <c r="C1294" s="225" t="s">
        <v>242</v>
      </c>
      <c r="D1294" s="226"/>
      <c r="E1294" s="224" t="s">
        <v>242</v>
      </c>
      <c r="F1294" s="224" t="s">
        <v>242</v>
      </c>
      <c r="G1294" s="224" t="s">
        <v>242</v>
      </c>
      <c r="H1294" s="227" t="s">
        <v>242</v>
      </c>
      <c r="I1294" s="228" t="s">
        <v>242</v>
      </c>
      <c r="J1294" s="228" t="s">
        <v>242</v>
      </c>
      <c r="K1294" s="229"/>
      <c r="L1294" s="229"/>
      <c r="M1294" s="229"/>
      <c r="N1294" s="229"/>
      <c r="O1294" s="229"/>
      <c r="P1294" s="230"/>
      <c r="Q1294" s="231"/>
      <c r="R1294" s="224" t="s">
        <v>242</v>
      </c>
      <c r="S1294" s="232" t="str">
        <f t="shared" ca="1" si="105"/>
        <v/>
      </c>
      <c r="T1294" s="232" t="str">
        <f ca="1">IF(B1294="","",IF(ISERROR(MATCH($J1294,[2]SorP!$B$1:$B$6230,0)),"",INDIRECT("'SorP'!$A$"&amp;MATCH($J1294,[2]SorP!$B$1:$B$6230,0))))</f>
        <v/>
      </c>
      <c r="U1294" s="184"/>
      <c r="V1294" s="94" t="e">
        <f>IF(C1294="",NA(),MATCH($B1294&amp;$C1294,'[2]Smelter Look-up'!$J:$J,0))</f>
        <v>#N/A</v>
      </c>
      <c r="X1294" s="58">
        <f t="shared" si="106"/>
        <v>0</v>
      </c>
      <c r="AB1294" s="95" t="str">
        <f t="shared" si="107"/>
        <v/>
      </c>
    </row>
    <row r="1295" spans="1:28" s="58" customFormat="1" ht="20.25">
      <c r="A1295" s="232"/>
      <c r="B1295" s="224" t="s">
        <v>242</v>
      </c>
      <c r="C1295" s="225" t="s">
        <v>242</v>
      </c>
      <c r="D1295" s="226"/>
      <c r="E1295" s="224" t="s">
        <v>242</v>
      </c>
      <c r="F1295" s="224" t="s">
        <v>242</v>
      </c>
      <c r="G1295" s="224" t="s">
        <v>242</v>
      </c>
      <c r="H1295" s="227" t="s">
        <v>242</v>
      </c>
      <c r="I1295" s="228" t="s">
        <v>242</v>
      </c>
      <c r="J1295" s="228" t="s">
        <v>242</v>
      </c>
      <c r="K1295" s="229"/>
      <c r="L1295" s="229"/>
      <c r="M1295" s="229"/>
      <c r="N1295" s="229"/>
      <c r="O1295" s="229"/>
      <c r="P1295" s="230"/>
      <c r="Q1295" s="231"/>
      <c r="R1295" s="224" t="s">
        <v>242</v>
      </c>
      <c r="S1295" s="232" t="str">
        <f t="shared" ca="1" si="105"/>
        <v/>
      </c>
      <c r="T1295" s="232" t="str">
        <f ca="1">IF(B1295="","",IF(ISERROR(MATCH($J1295,[2]SorP!$B$1:$B$6230,0)),"",INDIRECT("'SorP'!$A$"&amp;MATCH($J1295,[2]SorP!$B$1:$B$6230,0))))</f>
        <v/>
      </c>
      <c r="U1295" s="184"/>
      <c r="V1295" s="94" t="e">
        <f>IF(C1295="",NA(),MATCH($B1295&amp;$C1295,'[2]Smelter Look-up'!$J:$J,0))</f>
        <v>#N/A</v>
      </c>
      <c r="X1295" s="58">
        <f t="shared" si="106"/>
        <v>0</v>
      </c>
      <c r="AB1295" s="95" t="str">
        <f t="shared" si="107"/>
        <v/>
      </c>
    </row>
    <row r="1296" spans="1:28" s="58" customFormat="1" ht="20.25">
      <c r="A1296" s="232"/>
      <c r="B1296" s="224" t="s">
        <v>242</v>
      </c>
      <c r="C1296" s="225" t="s">
        <v>242</v>
      </c>
      <c r="D1296" s="226"/>
      <c r="E1296" s="224" t="s">
        <v>242</v>
      </c>
      <c r="F1296" s="224" t="s">
        <v>242</v>
      </c>
      <c r="G1296" s="224" t="s">
        <v>242</v>
      </c>
      <c r="H1296" s="227" t="s">
        <v>242</v>
      </c>
      <c r="I1296" s="228" t="s">
        <v>242</v>
      </c>
      <c r="J1296" s="228" t="s">
        <v>242</v>
      </c>
      <c r="K1296" s="229"/>
      <c r="L1296" s="229"/>
      <c r="M1296" s="229"/>
      <c r="N1296" s="229"/>
      <c r="O1296" s="229"/>
      <c r="P1296" s="230"/>
      <c r="Q1296" s="231"/>
      <c r="R1296" s="224" t="s">
        <v>242</v>
      </c>
      <c r="S1296" s="232" t="str">
        <f t="shared" ca="1" si="105"/>
        <v/>
      </c>
      <c r="T1296" s="232" t="str">
        <f ca="1">IF(B1296="","",IF(ISERROR(MATCH($J1296,[2]SorP!$B$1:$B$6230,0)),"",INDIRECT("'SorP'!$A$"&amp;MATCH($J1296,[2]SorP!$B$1:$B$6230,0))))</f>
        <v/>
      </c>
      <c r="U1296" s="184"/>
      <c r="V1296" s="94" t="e">
        <f>IF(C1296="",NA(),MATCH($B1296&amp;$C1296,'[2]Smelter Look-up'!$J:$J,0))</f>
        <v>#N/A</v>
      </c>
      <c r="X1296" s="58">
        <f t="shared" si="106"/>
        <v>0</v>
      </c>
      <c r="AB1296" s="95" t="str">
        <f t="shared" si="107"/>
        <v/>
      </c>
    </row>
    <row r="1297" spans="1:28" s="58" customFormat="1" ht="20.25">
      <c r="A1297" s="232"/>
      <c r="B1297" s="224" t="s">
        <v>242</v>
      </c>
      <c r="C1297" s="225" t="s">
        <v>242</v>
      </c>
      <c r="D1297" s="226"/>
      <c r="E1297" s="224" t="s">
        <v>242</v>
      </c>
      <c r="F1297" s="224" t="s">
        <v>242</v>
      </c>
      <c r="G1297" s="224" t="s">
        <v>242</v>
      </c>
      <c r="H1297" s="227" t="s">
        <v>242</v>
      </c>
      <c r="I1297" s="228" t="s">
        <v>242</v>
      </c>
      <c r="J1297" s="228" t="s">
        <v>242</v>
      </c>
      <c r="K1297" s="229"/>
      <c r="L1297" s="229"/>
      <c r="M1297" s="229"/>
      <c r="N1297" s="229"/>
      <c r="O1297" s="229"/>
      <c r="P1297" s="230"/>
      <c r="Q1297" s="231"/>
      <c r="R1297" s="224" t="s">
        <v>242</v>
      </c>
      <c r="S1297" s="232" t="str">
        <f t="shared" ca="1" si="105"/>
        <v/>
      </c>
      <c r="T1297" s="232" t="str">
        <f ca="1">IF(B1297="","",IF(ISERROR(MATCH($J1297,[2]SorP!$B$1:$B$6230,0)),"",INDIRECT("'SorP'!$A$"&amp;MATCH($J1297,[2]SorP!$B$1:$B$6230,0))))</f>
        <v/>
      </c>
      <c r="U1297" s="184"/>
      <c r="V1297" s="94" t="e">
        <f>IF(C1297="",NA(),MATCH($B1297&amp;$C1297,'[2]Smelter Look-up'!$J:$J,0))</f>
        <v>#N/A</v>
      </c>
      <c r="X1297" s="58">
        <f t="shared" si="106"/>
        <v>0</v>
      </c>
      <c r="AB1297" s="95" t="str">
        <f t="shared" si="107"/>
        <v/>
      </c>
    </row>
    <row r="1298" spans="1:28" s="58" customFormat="1" ht="20.25">
      <c r="A1298" s="232"/>
      <c r="B1298" s="224" t="s">
        <v>242</v>
      </c>
      <c r="C1298" s="225" t="s">
        <v>242</v>
      </c>
      <c r="D1298" s="226"/>
      <c r="E1298" s="224" t="s">
        <v>242</v>
      </c>
      <c r="F1298" s="224" t="s">
        <v>242</v>
      </c>
      <c r="G1298" s="224" t="s">
        <v>242</v>
      </c>
      <c r="H1298" s="227" t="s">
        <v>242</v>
      </c>
      <c r="I1298" s="228" t="s">
        <v>242</v>
      </c>
      <c r="J1298" s="228" t="s">
        <v>242</v>
      </c>
      <c r="K1298" s="229"/>
      <c r="L1298" s="229"/>
      <c r="M1298" s="229"/>
      <c r="N1298" s="229"/>
      <c r="O1298" s="229"/>
      <c r="P1298" s="230"/>
      <c r="Q1298" s="231"/>
      <c r="R1298" s="224" t="s">
        <v>242</v>
      </c>
      <c r="S1298" s="232" t="str">
        <f t="shared" ca="1" si="105"/>
        <v/>
      </c>
      <c r="T1298" s="232" t="str">
        <f ca="1">IF(B1298="","",IF(ISERROR(MATCH($J1298,[2]SorP!$B$1:$B$6230,0)),"",INDIRECT("'SorP'!$A$"&amp;MATCH($J1298,[2]SorP!$B$1:$B$6230,0))))</f>
        <v/>
      </c>
      <c r="U1298" s="184"/>
      <c r="V1298" s="94" t="e">
        <f>IF(C1298="",NA(),MATCH($B1298&amp;$C1298,'[2]Smelter Look-up'!$J:$J,0))</f>
        <v>#N/A</v>
      </c>
      <c r="X1298" s="58">
        <f t="shared" si="106"/>
        <v>0</v>
      </c>
      <c r="AB1298" s="95" t="str">
        <f t="shared" si="107"/>
        <v/>
      </c>
    </row>
    <row r="1299" spans="1:28" s="58" customFormat="1" ht="20.25">
      <c r="A1299" s="232"/>
      <c r="B1299" s="224" t="s">
        <v>242</v>
      </c>
      <c r="C1299" s="225" t="s">
        <v>242</v>
      </c>
      <c r="D1299" s="226"/>
      <c r="E1299" s="224" t="s">
        <v>242</v>
      </c>
      <c r="F1299" s="224" t="s">
        <v>242</v>
      </c>
      <c r="G1299" s="224" t="s">
        <v>242</v>
      </c>
      <c r="H1299" s="227" t="s">
        <v>242</v>
      </c>
      <c r="I1299" s="228" t="s">
        <v>242</v>
      </c>
      <c r="J1299" s="228" t="s">
        <v>242</v>
      </c>
      <c r="K1299" s="229"/>
      <c r="L1299" s="229"/>
      <c r="M1299" s="229"/>
      <c r="N1299" s="229"/>
      <c r="O1299" s="229"/>
      <c r="P1299" s="230"/>
      <c r="Q1299" s="231"/>
      <c r="R1299" s="224" t="s">
        <v>242</v>
      </c>
      <c r="S1299" s="232" t="str">
        <f t="shared" ca="1" si="105"/>
        <v/>
      </c>
      <c r="T1299" s="232" t="str">
        <f ca="1">IF(B1299="","",IF(ISERROR(MATCH($J1299,[2]SorP!$B$1:$B$6230,0)),"",INDIRECT("'SorP'!$A$"&amp;MATCH($J1299,[2]SorP!$B$1:$B$6230,0))))</f>
        <v/>
      </c>
      <c r="U1299" s="184"/>
      <c r="V1299" s="94" t="e">
        <f>IF(C1299="",NA(),MATCH($B1299&amp;$C1299,'[2]Smelter Look-up'!$J:$J,0))</f>
        <v>#N/A</v>
      </c>
      <c r="X1299" s="58">
        <f t="shared" si="106"/>
        <v>0</v>
      </c>
      <c r="AB1299" s="95" t="str">
        <f t="shared" si="107"/>
        <v/>
      </c>
    </row>
    <row r="1300" spans="1:28" s="58" customFormat="1" ht="20.25">
      <c r="A1300" s="232"/>
      <c r="B1300" s="224" t="s">
        <v>242</v>
      </c>
      <c r="C1300" s="225" t="s">
        <v>242</v>
      </c>
      <c r="D1300" s="226"/>
      <c r="E1300" s="224" t="s">
        <v>242</v>
      </c>
      <c r="F1300" s="224" t="s">
        <v>242</v>
      </c>
      <c r="G1300" s="224" t="s">
        <v>242</v>
      </c>
      <c r="H1300" s="227" t="s">
        <v>242</v>
      </c>
      <c r="I1300" s="228" t="s">
        <v>242</v>
      </c>
      <c r="J1300" s="228" t="s">
        <v>242</v>
      </c>
      <c r="K1300" s="229"/>
      <c r="L1300" s="229"/>
      <c r="M1300" s="229"/>
      <c r="N1300" s="229"/>
      <c r="O1300" s="229"/>
      <c r="P1300" s="230"/>
      <c r="Q1300" s="231"/>
      <c r="R1300" s="224" t="s">
        <v>242</v>
      </c>
      <c r="S1300" s="232" t="str">
        <f t="shared" ca="1" si="105"/>
        <v/>
      </c>
      <c r="T1300" s="232" t="str">
        <f ca="1">IF(B1300="","",IF(ISERROR(MATCH($J1300,[2]SorP!$B$1:$B$6230,0)),"",INDIRECT("'SorP'!$A$"&amp;MATCH($J1300,[2]SorP!$B$1:$B$6230,0))))</f>
        <v/>
      </c>
      <c r="U1300" s="184"/>
      <c r="V1300" s="94" t="e">
        <f>IF(C1300="",NA(),MATCH($B1300&amp;$C1300,'[2]Smelter Look-up'!$J:$J,0))</f>
        <v>#N/A</v>
      </c>
      <c r="X1300" s="58">
        <f t="shared" si="106"/>
        <v>0</v>
      </c>
      <c r="AB1300" s="95" t="str">
        <f t="shared" si="107"/>
        <v/>
      </c>
    </row>
    <row r="1301" spans="1:28" s="58" customFormat="1" ht="20.25">
      <c r="A1301" s="232"/>
      <c r="B1301" s="224" t="s">
        <v>242</v>
      </c>
      <c r="C1301" s="225" t="s">
        <v>242</v>
      </c>
      <c r="D1301" s="226"/>
      <c r="E1301" s="224" t="s">
        <v>242</v>
      </c>
      <c r="F1301" s="224" t="s">
        <v>242</v>
      </c>
      <c r="G1301" s="224" t="s">
        <v>242</v>
      </c>
      <c r="H1301" s="227" t="s">
        <v>242</v>
      </c>
      <c r="I1301" s="228" t="s">
        <v>242</v>
      </c>
      <c r="J1301" s="228" t="s">
        <v>242</v>
      </c>
      <c r="K1301" s="229"/>
      <c r="L1301" s="229"/>
      <c r="M1301" s="229"/>
      <c r="N1301" s="229"/>
      <c r="O1301" s="229"/>
      <c r="P1301" s="230"/>
      <c r="Q1301" s="231"/>
      <c r="R1301" s="224" t="s">
        <v>242</v>
      </c>
      <c r="S1301" s="232" t="str">
        <f t="shared" ca="1" si="105"/>
        <v/>
      </c>
      <c r="T1301" s="232" t="str">
        <f ca="1">IF(B1301="","",IF(ISERROR(MATCH($J1301,[2]SorP!$B$1:$B$6230,0)),"",INDIRECT("'SorP'!$A$"&amp;MATCH($J1301,[2]SorP!$B$1:$B$6230,0))))</f>
        <v/>
      </c>
      <c r="U1301" s="184"/>
      <c r="V1301" s="94" t="e">
        <f>IF(C1301="",NA(),MATCH($B1301&amp;$C1301,'[2]Smelter Look-up'!$J:$J,0))</f>
        <v>#N/A</v>
      </c>
      <c r="X1301" s="58">
        <f t="shared" si="106"/>
        <v>0</v>
      </c>
      <c r="AB1301" s="95" t="str">
        <f t="shared" si="107"/>
        <v/>
      </c>
    </row>
    <row r="1302" spans="1:28" s="58" customFormat="1" ht="20.25">
      <c r="A1302" s="232"/>
      <c r="B1302" s="224" t="s">
        <v>242</v>
      </c>
      <c r="C1302" s="225" t="s">
        <v>242</v>
      </c>
      <c r="D1302" s="226"/>
      <c r="E1302" s="224" t="s">
        <v>242</v>
      </c>
      <c r="F1302" s="224" t="s">
        <v>242</v>
      </c>
      <c r="G1302" s="224" t="s">
        <v>242</v>
      </c>
      <c r="H1302" s="227" t="s">
        <v>242</v>
      </c>
      <c r="I1302" s="228" t="s">
        <v>242</v>
      </c>
      <c r="J1302" s="228" t="s">
        <v>242</v>
      </c>
      <c r="K1302" s="229"/>
      <c r="L1302" s="229"/>
      <c r="M1302" s="229"/>
      <c r="N1302" s="229"/>
      <c r="O1302" s="229"/>
      <c r="P1302" s="230"/>
      <c r="Q1302" s="231"/>
      <c r="R1302" s="224" t="s">
        <v>242</v>
      </c>
      <c r="S1302" s="232" t="str">
        <f t="shared" ca="1" si="105"/>
        <v/>
      </c>
      <c r="T1302" s="232" t="str">
        <f ca="1">IF(B1302="","",IF(ISERROR(MATCH($J1302,[2]SorP!$B$1:$B$6230,0)),"",INDIRECT("'SorP'!$A$"&amp;MATCH($J1302,[2]SorP!$B$1:$B$6230,0))))</f>
        <v/>
      </c>
      <c r="U1302" s="184"/>
      <c r="V1302" s="94" t="e">
        <f>IF(C1302="",NA(),MATCH($B1302&amp;$C1302,'[2]Smelter Look-up'!$J:$J,0))</f>
        <v>#N/A</v>
      </c>
      <c r="X1302" s="58">
        <f t="shared" si="106"/>
        <v>0</v>
      </c>
      <c r="AB1302" s="95" t="str">
        <f t="shared" si="107"/>
        <v/>
      </c>
    </row>
    <row r="1303" spans="1:28" s="58" customFormat="1" ht="20.25">
      <c r="A1303" s="232"/>
      <c r="B1303" s="224" t="s">
        <v>242</v>
      </c>
      <c r="C1303" s="225" t="s">
        <v>242</v>
      </c>
      <c r="D1303" s="226"/>
      <c r="E1303" s="224" t="s">
        <v>242</v>
      </c>
      <c r="F1303" s="224" t="s">
        <v>242</v>
      </c>
      <c r="G1303" s="224" t="s">
        <v>242</v>
      </c>
      <c r="H1303" s="227" t="s">
        <v>242</v>
      </c>
      <c r="I1303" s="228" t="s">
        <v>242</v>
      </c>
      <c r="J1303" s="228" t="s">
        <v>242</v>
      </c>
      <c r="K1303" s="229"/>
      <c r="L1303" s="229"/>
      <c r="M1303" s="229"/>
      <c r="N1303" s="229"/>
      <c r="O1303" s="229"/>
      <c r="P1303" s="230"/>
      <c r="Q1303" s="231"/>
      <c r="R1303" s="224" t="s">
        <v>242</v>
      </c>
      <c r="S1303" s="232" t="str">
        <f t="shared" ca="1" si="105"/>
        <v/>
      </c>
      <c r="T1303" s="232" t="str">
        <f ca="1">IF(B1303="","",IF(ISERROR(MATCH($J1303,[2]SorP!$B$1:$B$6230,0)),"",INDIRECT("'SorP'!$A$"&amp;MATCH($J1303,[2]SorP!$B$1:$B$6230,0))))</f>
        <v/>
      </c>
      <c r="U1303" s="184"/>
      <c r="V1303" s="94" t="e">
        <f>IF(C1303="",NA(),MATCH($B1303&amp;$C1303,'[2]Smelter Look-up'!$J:$J,0))</f>
        <v>#N/A</v>
      </c>
      <c r="X1303" s="58">
        <f t="shared" si="106"/>
        <v>0</v>
      </c>
      <c r="AB1303" s="95" t="str">
        <f t="shared" si="107"/>
        <v/>
      </c>
    </row>
    <row r="1304" spans="1:28" s="58" customFormat="1" ht="20.25">
      <c r="A1304" s="232"/>
      <c r="B1304" s="224" t="s">
        <v>242</v>
      </c>
      <c r="C1304" s="225" t="s">
        <v>242</v>
      </c>
      <c r="D1304" s="226"/>
      <c r="E1304" s="224" t="s">
        <v>242</v>
      </c>
      <c r="F1304" s="224" t="s">
        <v>242</v>
      </c>
      <c r="G1304" s="224" t="s">
        <v>242</v>
      </c>
      <c r="H1304" s="227" t="s">
        <v>242</v>
      </c>
      <c r="I1304" s="228" t="s">
        <v>242</v>
      </c>
      <c r="J1304" s="228" t="s">
        <v>242</v>
      </c>
      <c r="K1304" s="229"/>
      <c r="L1304" s="229"/>
      <c r="M1304" s="229"/>
      <c r="N1304" s="229"/>
      <c r="O1304" s="229"/>
      <c r="P1304" s="230"/>
      <c r="Q1304" s="231"/>
      <c r="R1304" s="224" t="s">
        <v>242</v>
      </c>
      <c r="S1304" s="232" t="str">
        <f t="shared" ca="1" si="105"/>
        <v/>
      </c>
      <c r="T1304" s="232" t="str">
        <f ca="1">IF(B1304="","",IF(ISERROR(MATCH($J1304,[2]SorP!$B$1:$B$6230,0)),"",INDIRECT("'SorP'!$A$"&amp;MATCH($J1304,[2]SorP!$B$1:$B$6230,0))))</f>
        <v/>
      </c>
      <c r="U1304" s="184"/>
      <c r="V1304" s="94" t="e">
        <f>IF(C1304="",NA(),MATCH($B1304&amp;$C1304,'[2]Smelter Look-up'!$J:$J,0))</f>
        <v>#N/A</v>
      </c>
      <c r="X1304" s="58">
        <f t="shared" si="106"/>
        <v>0</v>
      </c>
      <c r="AB1304" s="95" t="str">
        <f t="shared" si="107"/>
        <v/>
      </c>
    </row>
    <row r="1305" spans="1:28" s="58" customFormat="1" ht="20.25">
      <c r="A1305" s="232"/>
      <c r="B1305" s="224" t="s">
        <v>242</v>
      </c>
      <c r="C1305" s="225" t="s">
        <v>242</v>
      </c>
      <c r="D1305" s="226"/>
      <c r="E1305" s="224" t="s">
        <v>242</v>
      </c>
      <c r="F1305" s="224" t="s">
        <v>242</v>
      </c>
      <c r="G1305" s="224" t="s">
        <v>242</v>
      </c>
      <c r="H1305" s="227" t="s">
        <v>242</v>
      </c>
      <c r="I1305" s="228" t="s">
        <v>242</v>
      </c>
      <c r="J1305" s="228" t="s">
        <v>242</v>
      </c>
      <c r="K1305" s="229"/>
      <c r="L1305" s="229"/>
      <c r="M1305" s="229"/>
      <c r="N1305" s="229"/>
      <c r="O1305" s="229"/>
      <c r="P1305" s="230"/>
      <c r="Q1305" s="231"/>
      <c r="R1305" s="224" t="s">
        <v>242</v>
      </c>
      <c r="S1305" s="232" t="str">
        <f t="shared" ca="1" si="105"/>
        <v/>
      </c>
      <c r="T1305" s="232" t="str">
        <f ca="1">IF(B1305="","",IF(ISERROR(MATCH($J1305,[2]SorP!$B$1:$B$6230,0)),"",INDIRECT("'SorP'!$A$"&amp;MATCH($J1305,[2]SorP!$B$1:$B$6230,0))))</f>
        <v/>
      </c>
      <c r="U1305" s="184"/>
      <c r="V1305" s="94" t="e">
        <f>IF(C1305="",NA(),MATCH($B1305&amp;$C1305,'[2]Smelter Look-up'!$J:$J,0))</f>
        <v>#N/A</v>
      </c>
      <c r="X1305" s="58">
        <f t="shared" si="106"/>
        <v>0</v>
      </c>
      <c r="AB1305" s="95" t="str">
        <f t="shared" si="107"/>
        <v/>
      </c>
    </row>
    <row r="1306" spans="1:28" s="58" customFormat="1" ht="20.25">
      <c r="A1306" s="232"/>
      <c r="B1306" s="224" t="s">
        <v>242</v>
      </c>
      <c r="C1306" s="225" t="s">
        <v>242</v>
      </c>
      <c r="D1306" s="226"/>
      <c r="E1306" s="224" t="s">
        <v>242</v>
      </c>
      <c r="F1306" s="224" t="s">
        <v>242</v>
      </c>
      <c r="G1306" s="224" t="s">
        <v>242</v>
      </c>
      <c r="H1306" s="227" t="s">
        <v>242</v>
      </c>
      <c r="I1306" s="228" t="s">
        <v>242</v>
      </c>
      <c r="J1306" s="228" t="s">
        <v>242</v>
      </c>
      <c r="K1306" s="229"/>
      <c r="L1306" s="229"/>
      <c r="M1306" s="229"/>
      <c r="N1306" s="229"/>
      <c r="O1306" s="229"/>
      <c r="P1306" s="230"/>
      <c r="Q1306" s="231"/>
      <c r="R1306" s="224" t="s">
        <v>242</v>
      </c>
      <c r="S1306" s="232" t="str">
        <f t="shared" ca="1" si="105"/>
        <v/>
      </c>
      <c r="T1306" s="232" t="str">
        <f ca="1">IF(B1306="","",IF(ISERROR(MATCH($J1306,[2]SorP!$B$1:$B$6230,0)),"",INDIRECT("'SorP'!$A$"&amp;MATCH($J1306,[2]SorP!$B$1:$B$6230,0))))</f>
        <v/>
      </c>
      <c r="U1306" s="184"/>
      <c r="V1306" s="94" t="e">
        <f>IF(C1306="",NA(),MATCH($B1306&amp;$C1306,'[2]Smelter Look-up'!$J:$J,0))</f>
        <v>#N/A</v>
      </c>
      <c r="X1306" s="58">
        <f t="shared" si="106"/>
        <v>0</v>
      </c>
      <c r="AB1306" s="95" t="str">
        <f t="shared" si="107"/>
        <v/>
      </c>
    </row>
    <row r="1307" spans="1:28" s="58" customFormat="1" ht="20.25">
      <c r="A1307" s="232"/>
      <c r="B1307" s="224" t="s">
        <v>242</v>
      </c>
      <c r="C1307" s="225" t="s">
        <v>242</v>
      </c>
      <c r="D1307" s="226"/>
      <c r="E1307" s="224" t="s">
        <v>242</v>
      </c>
      <c r="F1307" s="224" t="s">
        <v>242</v>
      </c>
      <c r="G1307" s="224" t="s">
        <v>242</v>
      </c>
      <c r="H1307" s="227" t="s">
        <v>242</v>
      </c>
      <c r="I1307" s="228" t="s">
        <v>242</v>
      </c>
      <c r="J1307" s="228" t="s">
        <v>242</v>
      </c>
      <c r="K1307" s="229"/>
      <c r="L1307" s="229"/>
      <c r="M1307" s="229"/>
      <c r="N1307" s="229"/>
      <c r="O1307" s="229"/>
      <c r="P1307" s="230"/>
      <c r="Q1307" s="231"/>
      <c r="R1307" s="224" t="s">
        <v>242</v>
      </c>
      <c r="S1307" s="232" t="str">
        <f t="shared" ca="1" si="105"/>
        <v/>
      </c>
      <c r="T1307" s="232" t="str">
        <f ca="1">IF(B1307="","",IF(ISERROR(MATCH($J1307,[2]SorP!$B$1:$B$6230,0)),"",INDIRECT("'SorP'!$A$"&amp;MATCH($J1307,[2]SorP!$B$1:$B$6230,0))))</f>
        <v/>
      </c>
      <c r="U1307" s="184"/>
      <c r="V1307" s="94" t="e">
        <f>IF(C1307="",NA(),MATCH($B1307&amp;$C1307,'[2]Smelter Look-up'!$J:$J,0))</f>
        <v>#N/A</v>
      </c>
      <c r="X1307" s="58">
        <f t="shared" si="106"/>
        <v>0</v>
      </c>
      <c r="AB1307" s="95" t="str">
        <f t="shared" si="107"/>
        <v/>
      </c>
    </row>
    <row r="1308" spans="1:28" s="58" customFormat="1" ht="20.25">
      <c r="A1308" s="232"/>
      <c r="B1308" s="224" t="s">
        <v>242</v>
      </c>
      <c r="C1308" s="225" t="s">
        <v>242</v>
      </c>
      <c r="D1308" s="226"/>
      <c r="E1308" s="224" t="s">
        <v>242</v>
      </c>
      <c r="F1308" s="224" t="s">
        <v>242</v>
      </c>
      <c r="G1308" s="224" t="s">
        <v>242</v>
      </c>
      <c r="H1308" s="227" t="s">
        <v>242</v>
      </c>
      <c r="I1308" s="228" t="s">
        <v>242</v>
      </c>
      <c r="J1308" s="228" t="s">
        <v>242</v>
      </c>
      <c r="K1308" s="229"/>
      <c r="L1308" s="229"/>
      <c r="M1308" s="229"/>
      <c r="N1308" s="229"/>
      <c r="O1308" s="229"/>
      <c r="P1308" s="230"/>
      <c r="Q1308" s="231"/>
      <c r="R1308" s="224" t="s">
        <v>242</v>
      </c>
      <c r="S1308" s="232" t="str">
        <f t="shared" ref="S1308:S1338" ca="1" si="108">IF(B1308="","",IF(ISERROR(MATCH($E1308,CL,0)),"Unknown",INDIRECT("'C'!$A$"&amp;MATCH($E1308,CL,0)+1)))</f>
        <v/>
      </c>
      <c r="T1308" s="232" t="str">
        <f ca="1">IF(B1308="","",IF(ISERROR(MATCH($J1308,[2]SorP!$B$1:$B$6230,0)),"",INDIRECT("'SorP'!$A$"&amp;MATCH($J1308,[2]SorP!$B$1:$B$6230,0))))</f>
        <v/>
      </c>
      <c r="U1308" s="184"/>
      <c r="V1308" s="94" t="e">
        <f>IF(C1308="",NA(),MATCH($B1308&amp;$C1308,'[2]Smelter Look-up'!$J:$J,0))</f>
        <v>#N/A</v>
      </c>
      <c r="X1308" s="58">
        <f t="shared" si="106"/>
        <v>0</v>
      </c>
      <c r="AB1308" s="95" t="str">
        <f t="shared" si="107"/>
        <v/>
      </c>
    </row>
    <row r="1309" spans="1:28" s="58" customFormat="1" ht="20.25">
      <c r="A1309" s="232"/>
      <c r="B1309" s="224" t="s">
        <v>242</v>
      </c>
      <c r="C1309" s="225" t="s">
        <v>242</v>
      </c>
      <c r="D1309" s="226"/>
      <c r="E1309" s="224" t="s">
        <v>242</v>
      </c>
      <c r="F1309" s="224" t="s">
        <v>242</v>
      </c>
      <c r="G1309" s="224" t="s">
        <v>242</v>
      </c>
      <c r="H1309" s="227" t="s">
        <v>242</v>
      </c>
      <c r="I1309" s="228" t="s">
        <v>242</v>
      </c>
      <c r="J1309" s="228" t="s">
        <v>242</v>
      </c>
      <c r="K1309" s="229"/>
      <c r="L1309" s="229"/>
      <c r="M1309" s="229"/>
      <c r="N1309" s="229"/>
      <c r="O1309" s="229"/>
      <c r="P1309" s="230"/>
      <c r="Q1309" s="231"/>
      <c r="R1309" s="224" t="s">
        <v>242</v>
      </c>
      <c r="S1309" s="232" t="str">
        <f t="shared" ca="1" si="108"/>
        <v/>
      </c>
      <c r="T1309" s="232" t="str">
        <f ca="1">IF(B1309="","",IF(ISERROR(MATCH($J1309,[2]SorP!$B$1:$B$6230,0)),"",INDIRECT("'SorP'!$A$"&amp;MATCH($J1309,[2]SorP!$B$1:$B$6230,0))))</f>
        <v/>
      </c>
      <c r="U1309" s="184"/>
      <c r="V1309" s="94" t="e">
        <f>IF(C1309="",NA(),MATCH($B1309&amp;$C1309,'[2]Smelter Look-up'!$J:$J,0))</f>
        <v>#N/A</v>
      </c>
      <c r="X1309" s="58">
        <f t="shared" si="106"/>
        <v>0</v>
      </c>
      <c r="AB1309" s="95" t="str">
        <f t="shared" si="107"/>
        <v/>
      </c>
    </row>
    <row r="1310" spans="1:28" s="58" customFormat="1" ht="20.25">
      <c r="A1310" s="232"/>
      <c r="B1310" s="224" t="s">
        <v>242</v>
      </c>
      <c r="C1310" s="225" t="s">
        <v>242</v>
      </c>
      <c r="D1310" s="226"/>
      <c r="E1310" s="224" t="s">
        <v>242</v>
      </c>
      <c r="F1310" s="224" t="s">
        <v>242</v>
      </c>
      <c r="G1310" s="224" t="s">
        <v>242</v>
      </c>
      <c r="H1310" s="227" t="s">
        <v>242</v>
      </c>
      <c r="I1310" s="228" t="s">
        <v>242</v>
      </c>
      <c r="J1310" s="228" t="s">
        <v>242</v>
      </c>
      <c r="K1310" s="229"/>
      <c r="L1310" s="229"/>
      <c r="M1310" s="229"/>
      <c r="N1310" s="229"/>
      <c r="O1310" s="229"/>
      <c r="P1310" s="230"/>
      <c r="Q1310" s="231"/>
      <c r="R1310" s="224" t="s">
        <v>242</v>
      </c>
      <c r="S1310" s="232" t="str">
        <f t="shared" ca="1" si="108"/>
        <v/>
      </c>
      <c r="T1310" s="232" t="str">
        <f ca="1">IF(B1310="","",IF(ISERROR(MATCH($J1310,[2]SorP!$B$1:$B$6230,0)),"",INDIRECT("'SorP'!$A$"&amp;MATCH($J1310,[2]SorP!$B$1:$B$6230,0))))</f>
        <v/>
      </c>
      <c r="U1310" s="184"/>
      <c r="V1310" s="94" t="e">
        <f>IF(C1310="",NA(),MATCH($B1310&amp;$C1310,'[2]Smelter Look-up'!$J:$J,0))</f>
        <v>#N/A</v>
      </c>
      <c r="X1310" s="58">
        <f t="shared" si="106"/>
        <v>0</v>
      </c>
      <c r="AB1310" s="95" t="str">
        <f t="shared" si="107"/>
        <v/>
      </c>
    </row>
    <row r="1311" spans="1:28" s="58" customFormat="1" ht="20.25">
      <c r="A1311" s="232"/>
      <c r="B1311" s="224" t="s">
        <v>242</v>
      </c>
      <c r="C1311" s="225" t="s">
        <v>242</v>
      </c>
      <c r="D1311" s="226"/>
      <c r="E1311" s="224" t="s">
        <v>242</v>
      </c>
      <c r="F1311" s="224" t="s">
        <v>242</v>
      </c>
      <c r="G1311" s="224" t="s">
        <v>242</v>
      </c>
      <c r="H1311" s="227" t="s">
        <v>242</v>
      </c>
      <c r="I1311" s="228" t="s">
        <v>242</v>
      </c>
      <c r="J1311" s="228" t="s">
        <v>242</v>
      </c>
      <c r="K1311" s="229"/>
      <c r="L1311" s="229"/>
      <c r="M1311" s="229"/>
      <c r="N1311" s="229"/>
      <c r="O1311" s="229"/>
      <c r="P1311" s="230"/>
      <c r="Q1311" s="231"/>
      <c r="R1311" s="224" t="s">
        <v>242</v>
      </c>
      <c r="S1311" s="232" t="str">
        <f t="shared" ca="1" si="108"/>
        <v/>
      </c>
      <c r="T1311" s="232" t="str">
        <f ca="1">IF(B1311="","",IF(ISERROR(MATCH($J1311,[2]SorP!$B$1:$B$6230,0)),"",INDIRECT("'SorP'!$A$"&amp;MATCH($J1311,[2]SorP!$B$1:$B$6230,0))))</f>
        <v/>
      </c>
      <c r="U1311" s="184"/>
      <c r="V1311" s="94" t="e">
        <f>IF(C1311="",NA(),MATCH($B1311&amp;$C1311,'[2]Smelter Look-up'!$J:$J,0))</f>
        <v>#N/A</v>
      </c>
      <c r="X1311" s="58">
        <f t="shared" si="106"/>
        <v>0</v>
      </c>
      <c r="AB1311" s="95" t="str">
        <f t="shared" si="107"/>
        <v/>
      </c>
    </row>
    <row r="1312" spans="1:28" s="58" customFormat="1" ht="20.25">
      <c r="A1312" s="232"/>
      <c r="B1312" s="224" t="s">
        <v>242</v>
      </c>
      <c r="C1312" s="225" t="s">
        <v>242</v>
      </c>
      <c r="D1312" s="226"/>
      <c r="E1312" s="224" t="s">
        <v>242</v>
      </c>
      <c r="F1312" s="224" t="s">
        <v>242</v>
      </c>
      <c r="G1312" s="224" t="s">
        <v>242</v>
      </c>
      <c r="H1312" s="227" t="s">
        <v>242</v>
      </c>
      <c r="I1312" s="228" t="s">
        <v>242</v>
      </c>
      <c r="J1312" s="228" t="s">
        <v>242</v>
      </c>
      <c r="K1312" s="229"/>
      <c r="L1312" s="229"/>
      <c r="M1312" s="229"/>
      <c r="N1312" s="229"/>
      <c r="O1312" s="229"/>
      <c r="P1312" s="230"/>
      <c r="Q1312" s="231"/>
      <c r="R1312" s="224" t="s">
        <v>242</v>
      </c>
      <c r="S1312" s="232" t="str">
        <f t="shared" ca="1" si="108"/>
        <v/>
      </c>
      <c r="T1312" s="232" t="str">
        <f ca="1">IF(B1312="","",IF(ISERROR(MATCH($J1312,[2]SorP!$B$1:$B$6230,0)),"",INDIRECT("'SorP'!$A$"&amp;MATCH($J1312,[2]SorP!$B$1:$B$6230,0))))</f>
        <v/>
      </c>
      <c r="U1312" s="184"/>
      <c r="V1312" s="94" t="e">
        <f>IF(C1312="",NA(),MATCH($B1312&amp;$C1312,'[2]Smelter Look-up'!$J:$J,0))</f>
        <v>#N/A</v>
      </c>
      <c r="X1312" s="58">
        <f t="shared" si="106"/>
        <v>0</v>
      </c>
      <c r="AB1312" s="95" t="str">
        <f t="shared" si="107"/>
        <v/>
      </c>
    </row>
    <row r="1313" spans="1:28" s="58" customFormat="1" ht="20.25">
      <c r="A1313" s="232"/>
      <c r="B1313" s="224" t="s">
        <v>242</v>
      </c>
      <c r="C1313" s="225" t="s">
        <v>242</v>
      </c>
      <c r="D1313" s="226"/>
      <c r="E1313" s="224" t="s">
        <v>242</v>
      </c>
      <c r="F1313" s="224" t="s">
        <v>242</v>
      </c>
      <c r="G1313" s="224" t="s">
        <v>242</v>
      </c>
      <c r="H1313" s="227" t="s">
        <v>242</v>
      </c>
      <c r="I1313" s="228" t="s">
        <v>242</v>
      </c>
      <c r="J1313" s="228" t="s">
        <v>242</v>
      </c>
      <c r="K1313" s="229"/>
      <c r="L1313" s="229"/>
      <c r="M1313" s="229"/>
      <c r="N1313" s="229"/>
      <c r="O1313" s="229"/>
      <c r="P1313" s="230"/>
      <c r="Q1313" s="231"/>
      <c r="R1313" s="224" t="s">
        <v>242</v>
      </c>
      <c r="S1313" s="232" t="str">
        <f t="shared" ca="1" si="108"/>
        <v/>
      </c>
      <c r="T1313" s="232" t="str">
        <f ca="1">IF(B1313="","",IF(ISERROR(MATCH($J1313,[2]SorP!$B$1:$B$6230,0)),"",INDIRECT("'SorP'!$A$"&amp;MATCH($J1313,[2]SorP!$B$1:$B$6230,0))))</f>
        <v/>
      </c>
      <c r="U1313" s="184"/>
      <c r="V1313" s="94" t="e">
        <f>IF(C1313="",NA(),MATCH($B1313&amp;$C1313,'[2]Smelter Look-up'!$J:$J,0))</f>
        <v>#N/A</v>
      </c>
      <c r="X1313" s="58">
        <f t="shared" si="106"/>
        <v>0</v>
      </c>
      <c r="AB1313" s="95" t="str">
        <f t="shared" si="107"/>
        <v/>
      </c>
    </row>
    <row r="1314" spans="1:28" s="58" customFormat="1" ht="20.25">
      <c r="A1314" s="232"/>
      <c r="B1314" s="224" t="s">
        <v>242</v>
      </c>
      <c r="C1314" s="225" t="s">
        <v>242</v>
      </c>
      <c r="D1314" s="226"/>
      <c r="E1314" s="224" t="s">
        <v>242</v>
      </c>
      <c r="F1314" s="224" t="s">
        <v>242</v>
      </c>
      <c r="G1314" s="224" t="s">
        <v>242</v>
      </c>
      <c r="H1314" s="227" t="s">
        <v>242</v>
      </c>
      <c r="I1314" s="228" t="s">
        <v>242</v>
      </c>
      <c r="J1314" s="228" t="s">
        <v>242</v>
      </c>
      <c r="K1314" s="229"/>
      <c r="L1314" s="229"/>
      <c r="M1314" s="229"/>
      <c r="N1314" s="229"/>
      <c r="O1314" s="229"/>
      <c r="P1314" s="230"/>
      <c r="Q1314" s="231"/>
      <c r="R1314" s="224" t="s">
        <v>242</v>
      </c>
      <c r="S1314" s="232" t="str">
        <f t="shared" ca="1" si="108"/>
        <v/>
      </c>
      <c r="T1314" s="232" t="str">
        <f ca="1">IF(B1314="","",IF(ISERROR(MATCH($J1314,[2]SorP!$B$1:$B$6230,0)),"",INDIRECT("'SorP'!$A$"&amp;MATCH($J1314,[2]SorP!$B$1:$B$6230,0))))</f>
        <v/>
      </c>
      <c r="U1314" s="184"/>
      <c r="V1314" s="94" t="e">
        <f>IF(C1314="",NA(),MATCH($B1314&amp;$C1314,'[2]Smelter Look-up'!$J:$J,0))</f>
        <v>#N/A</v>
      </c>
      <c r="X1314" s="58">
        <f t="shared" si="106"/>
        <v>0</v>
      </c>
      <c r="AB1314" s="95" t="str">
        <f t="shared" si="107"/>
        <v/>
      </c>
    </row>
    <row r="1315" spans="1:28" s="58" customFormat="1" ht="20.25">
      <c r="A1315" s="232"/>
      <c r="B1315" s="224" t="s">
        <v>242</v>
      </c>
      <c r="C1315" s="225" t="s">
        <v>242</v>
      </c>
      <c r="D1315" s="226"/>
      <c r="E1315" s="224" t="s">
        <v>242</v>
      </c>
      <c r="F1315" s="224" t="s">
        <v>242</v>
      </c>
      <c r="G1315" s="224" t="s">
        <v>242</v>
      </c>
      <c r="H1315" s="227" t="s">
        <v>242</v>
      </c>
      <c r="I1315" s="228" t="s">
        <v>242</v>
      </c>
      <c r="J1315" s="228" t="s">
        <v>242</v>
      </c>
      <c r="K1315" s="229"/>
      <c r="L1315" s="229"/>
      <c r="M1315" s="229"/>
      <c r="N1315" s="229"/>
      <c r="O1315" s="229"/>
      <c r="P1315" s="230"/>
      <c r="Q1315" s="231"/>
      <c r="R1315" s="224" t="s">
        <v>242</v>
      </c>
      <c r="S1315" s="232" t="str">
        <f t="shared" ca="1" si="108"/>
        <v/>
      </c>
      <c r="T1315" s="232" t="str">
        <f ca="1">IF(B1315="","",IF(ISERROR(MATCH($J1315,[2]SorP!$B$1:$B$6230,0)),"",INDIRECT("'SorP'!$A$"&amp;MATCH($J1315,[2]SorP!$B$1:$B$6230,0))))</f>
        <v/>
      </c>
      <c r="U1315" s="184"/>
      <c r="V1315" s="94" t="e">
        <f>IF(C1315="",NA(),MATCH($B1315&amp;$C1315,'[2]Smelter Look-up'!$J:$J,0))</f>
        <v>#N/A</v>
      </c>
      <c r="X1315" s="58">
        <f t="shared" si="106"/>
        <v>0</v>
      </c>
      <c r="AB1315" s="95" t="str">
        <f t="shared" si="107"/>
        <v/>
      </c>
    </row>
    <row r="1316" spans="1:28" s="58" customFormat="1" ht="20.25">
      <c r="A1316" s="232"/>
      <c r="B1316" s="224" t="s">
        <v>242</v>
      </c>
      <c r="C1316" s="225" t="s">
        <v>242</v>
      </c>
      <c r="D1316" s="226"/>
      <c r="E1316" s="224" t="s">
        <v>242</v>
      </c>
      <c r="F1316" s="224" t="s">
        <v>242</v>
      </c>
      <c r="G1316" s="224" t="s">
        <v>242</v>
      </c>
      <c r="H1316" s="227" t="s">
        <v>242</v>
      </c>
      <c r="I1316" s="228" t="s">
        <v>242</v>
      </c>
      <c r="J1316" s="228" t="s">
        <v>242</v>
      </c>
      <c r="K1316" s="229"/>
      <c r="L1316" s="229"/>
      <c r="M1316" s="229"/>
      <c r="N1316" s="229"/>
      <c r="O1316" s="229"/>
      <c r="P1316" s="230"/>
      <c r="Q1316" s="231"/>
      <c r="R1316" s="224" t="s">
        <v>242</v>
      </c>
      <c r="S1316" s="232" t="str">
        <f t="shared" ca="1" si="108"/>
        <v/>
      </c>
      <c r="T1316" s="232" t="str">
        <f ca="1">IF(B1316="","",IF(ISERROR(MATCH($J1316,[2]SorP!$B$1:$B$6230,0)),"",INDIRECT("'SorP'!$A$"&amp;MATCH($J1316,[2]SorP!$B$1:$B$6230,0))))</f>
        <v/>
      </c>
      <c r="U1316" s="184"/>
      <c r="V1316" s="94" t="e">
        <f>IF(C1316="",NA(),MATCH($B1316&amp;$C1316,'[2]Smelter Look-up'!$J:$J,0))</f>
        <v>#N/A</v>
      </c>
      <c r="X1316" s="58">
        <f t="shared" si="106"/>
        <v>0</v>
      </c>
      <c r="AB1316" s="95" t="str">
        <f t="shared" si="107"/>
        <v/>
      </c>
    </row>
    <row r="1317" spans="1:28" s="58" customFormat="1" ht="20.25">
      <c r="A1317" s="232"/>
      <c r="B1317" s="224" t="s">
        <v>242</v>
      </c>
      <c r="C1317" s="225" t="s">
        <v>242</v>
      </c>
      <c r="D1317" s="226"/>
      <c r="E1317" s="224" t="s">
        <v>242</v>
      </c>
      <c r="F1317" s="224" t="s">
        <v>242</v>
      </c>
      <c r="G1317" s="224" t="s">
        <v>242</v>
      </c>
      <c r="H1317" s="227" t="s">
        <v>242</v>
      </c>
      <c r="I1317" s="228" t="s">
        <v>242</v>
      </c>
      <c r="J1317" s="228" t="s">
        <v>242</v>
      </c>
      <c r="K1317" s="229"/>
      <c r="L1317" s="229"/>
      <c r="M1317" s="229"/>
      <c r="N1317" s="229"/>
      <c r="O1317" s="229"/>
      <c r="P1317" s="230"/>
      <c r="Q1317" s="231"/>
      <c r="R1317" s="224" t="s">
        <v>242</v>
      </c>
      <c r="S1317" s="232" t="str">
        <f t="shared" ca="1" si="108"/>
        <v/>
      </c>
      <c r="T1317" s="232" t="str">
        <f ca="1">IF(B1317="","",IF(ISERROR(MATCH($J1317,[2]SorP!$B$1:$B$6230,0)),"",INDIRECT("'SorP'!$A$"&amp;MATCH($J1317,[2]SorP!$B$1:$B$6230,0))))</f>
        <v/>
      </c>
      <c r="U1317" s="184"/>
      <c r="V1317" s="94" t="e">
        <f>IF(C1317="",NA(),MATCH($B1317&amp;$C1317,'[2]Smelter Look-up'!$J:$J,0))</f>
        <v>#N/A</v>
      </c>
      <c r="X1317" s="58">
        <f t="shared" si="106"/>
        <v>0</v>
      </c>
      <c r="AB1317" s="95" t="str">
        <f t="shared" si="107"/>
        <v/>
      </c>
    </row>
    <row r="1318" spans="1:28" s="58" customFormat="1" ht="20.25">
      <c r="A1318" s="232"/>
      <c r="B1318" s="224" t="s">
        <v>242</v>
      </c>
      <c r="C1318" s="225" t="s">
        <v>242</v>
      </c>
      <c r="D1318" s="226"/>
      <c r="E1318" s="224" t="s">
        <v>242</v>
      </c>
      <c r="F1318" s="224" t="s">
        <v>242</v>
      </c>
      <c r="G1318" s="224" t="s">
        <v>242</v>
      </c>
      <c r="H1318" s="227" t="s">
        <v>242</v>
      </c>
      <c r="I1318" s="228" t="s">
        <v>242</v>
      </c>
      <c r="J1318" s="228" t="s">
        <v>242</v>
      </c>
      <c r="K1318" s="229"/>
      <c r="L1318" s="229"/>
      <c r="M1318" s="229"/>
      <c r="N1318" s="229"/>
      <c r="O1318" s="229"/>
      <c r="P1318" s="230"/>
      <c r="Q1318" s="231"/>
      <c r="R1318" s="224" t="s">
        <v>242</v>
      </c>
      <c r="S1318" s="232" t="str">
        <f t="shared" ca="1" si="108"/>
        <v/>
      </c>
      <c r="T1318" s="232" t="str">
        <f ca="1">IF(B1318="","",IF(ISERROR(MATCH($J1318,[2]SorP!$B$1:$B$6230,0)),"",INDIRECT("'SorP'!$A$"&amp;MATCH($J1318,[2]SorP!$B$1:$B$6230,0))))</f>
        <v/>
      </c>
      <c r="U1318" s="184"/>
      <c r="V1318" s="94" t="e">
        <f>IF(C1318="",NA(),MATCH($B1318&amp;$C1318,'[2]Smelter Look-up'!$J:$J,0))</f>
        <v>#N/A</v>
      </c>
      <c r="X1318" s="58">
        <f t="shared" si="106"/>
        <v>0</v>
      </c>
      <c r="AB1318" s="95" t="str">
        <f t="shared" si="107"/>
        <v/>
      </c>
    </row>
    <row r="1319" spans="1:28" s="58" customFormat="1" ht="20.25">
      <c r="A1319" s="232"/>
      <c r="B1319" s="224" t="s">
        <v>242</v>
      </c>
      <c r="C1319" s="225" t="s">
        <v>242</v>
      </c>
      <c r="D1319" s="226"/>
      <c r="E1319" s="224" t="s">
        <v>242</v>
      </c>
      <c r="F1319" s="224" t="s">
        <v>242</v>
      </c>
      <c r="G1319" s="224" t="s">
        <v>242</v>
      </c>
      <c r="H1319" s="227" t="s">
        <v>242</v>
      </c>
      <c r="I1319" s="228" t="s">
        <v>242</v>
      </c>
      <c r="J1319" s="228" t="s">
        <v>242</v>
      </c>
      <c r="K1319" s="229"/>
      <c r="L1319" s="229"/>
      <c r="M1319" s="229"/>
      <c r="N1319" s="229"/>
      <c r="O1319" s="229"/>
      <c r="P1319" s="230"/>
      <c r="Q1319" s="231"/>
      <c r="R1319" s="224" t="s">
        <v>242</v>
      </c>
      <c r="S1319" s="232" t="str">
        <f t="shared" ca="1" si="108"/>
        <v/>
      </c>
      <c r="T1319" s="232" t="str">
        <f ca="1">IF(B1319="","",IF(ISERROR(MATCH($J1319,[2]SorP!$B$1:$B$6230,0)),"",INDIRECT("'SorP'!$A$"&amp;MATCH($J1319,[2]SorP!$B$1:$B$6230,0))))</f>
        <v/>
      </c>
      <c r="U1319" s="184"/>
      <c r="V1319" s="94" t="e">
        <f>IF(C1319="",NA(),MATCH($B1319&amp;$C1319,'[2]Smelter Look-up'!$J:$J,0))</f>
        <v>#N/A</v>
      </c>
      <c r="X1319" s="58">
        <f t="shared" si="106"/>
        <v>0</v>
      </c>
      <c r="AB1319" s="95" t="str">
        <f t="shared" si="107"/>
        <v/>
      </c>
    </row>
    <row r="1320" spans="1:28" s="58" customFormat="1" ht="20.25">
      <c r="A1320" s="232"/>
      <c r="B1320" s="224" t="s">
        <v>242</v>
      </c>
      <c r="C1320" s="225" t="s">
        <v>242</v>
      </c>
      <c r="D1320" s="226"/>
      <c r="E1320" s="224" t="s">
        <v>242</v>
      </c>
      <c r="F1320" s="224" t="s">
        <v>242</v>
      </c>
      <c r="G1320" s="224" t="s">
        <v>242</v>
      </c>
      <c r="H1320" s="227" t="s">
        <v>242</v>
      </c>
      <c r="I1320" s="228" t="s">
        <v>242</v>
      </c>
      <c r="J1320" s="228" t="s">
        <v>242</v>
      </c>
      <c r="K1320" s="229"/>
      <c r="L1320" s="229"/>
      <c r="M1320" s="229"/>
      <c r="N1320" s="229"/>
      <c r="O1320" s="229"/>
      <c r="P1320" s="230"/>
      <c r="Q1320" s="231"/>
      <c r="R1320" s="224" t="s">
        <v>242</v>
      </c>
      <c r="S1320" s="232" t="str">
        <f t="shared" ca="1" si="108"/>
        <v/>
      </c>
      <c r="T1320" s="232" t="str">
        <f ca="1">IF(B1320="","",IF(ISERROR(MATCH($J1320,[2]SorP!$B$1:$B$6230,0)),"",INDIRECT("'SorP'!$A$"&amp;MATCH($J1320,[2]SorP!$B$1:$B$6230,0))))</f>
        <v/>
      </c>
      <c r="U1320" s="184"/>
      <c r="V1320" s="94" t="e">
        <f>IF(C1320="",NA(),MATCH($B1320&amp;$C1320,'[2]Smelter Look-up'!$J:$J,0))</f>
        <v>#N/A</v>
      </c>
      <c r="X1320" s="58">
        <f t="shared" si="106"/>
        <v>0</v>
      </c>
      <c r="AB1320" s="95" t="str">
        <f t="shared" si="107"/>
        <v/>
      </c>
    </row>
    <row r="1321" spans="1:28" s="58" customFormat="1" ht="20.25">
      <c r="A1321" s="232"/>
      <c r="B1321" s="224" t="s">
        <v>242</v>
      </c>
      <c r="C1321" s="225" t="s">
        <v>242</v>
      </c>
      <c r="D1321" s="226"/>
      <c r="E1321" s="224" t="s">
        <v>242</v>
      </c>
      <c r="F1321" s="224" t="s">
        <v>242</v>
      </c>
      <c r="G1321" s="224" t="s">
        <v>242</v>
      </c>
      <c r="H1321" s="227" t="s">
        <v>242</v>
      </c>
      <c r="I1321" s="228" t="s">
        <v>242</v>
      </c>
      <c r="J1321" s="228" t="s">
        <v>242</v>
      </c>
      <c r="K1321" s="229"/>
      <c r="L1321" s="229"/>
      <c r="M1321" s="229"/>
      <c r="N1321" s="229"/>
      <c r="O1321" s="229"/>
      <c r="P1321" s="230"/>
      <c r="Q1321" s="231"/>
      <c r="R1321" s="224" t="s">
        <v>242</v>
      </c>
      <c r="S1321" s="232" t="str">
        <f t="shared" ca="1" si="108"/>
        <v/>
      </c>
      <c r="T1321" s="232" t="str">
        <f ca="1">IF(B1321="","",IF(ISERROR(MATCH($J1321,[2]SorP!$B$1:$B$6230,0)),"",INDIRECT("'SorP'!$A$"&amp;MATCH($J1321,[2]SorP!$B$1:$B$6230,0))))</f>
        <v/>
      </c>
      <c r="U1321" s="184"/>
      <c r="V1321" s="94" t="e">
        <f>IF(C1321="",NA(),MATCH($B1321&amp;$C1321,'[2]Smelter Look-up'!$J:$J,0))</f>
        <v>#N/A</v>
      </c>
      <c r="X1321" s="58">
        <f t="shared" si="106"/>
        <v>0</v>
      </c>
      <c r="AB1321" s="95" t="str">
        <f t="shared" si="107"/>
        <v/>
      </c>
    </row>
    <row r="1322" spans="1:28" s="58" customFormat="1" ht="20.25">
      <c r="A1322" s="232"/>
      <c r="B1322" s="224" t="s">
        <v>242</v>
      </c>
      <c r="C1322" s="225" t="s">
        <v>242</v>
      </c>
      <c r="D1322" s="226"/>
      <c r="E1322" s="224" t="s">
        <v>242</v>
      </c>
      <c r="F1322" s="224" t="s">
        <v>242</v>
      </c>
      <c r="G1322" s="224" t="s">
        <v>242</v>
      </c>
      <c r="H1322" s="227" t="s">
        <v>242</v>
      </c>
      <c r="I1322" s="228" t="s">
        <v>242</v>
      </c>
      <c r="J1322" s="228" t="s">
        <v>242</v>
      </c>
      <c r="K1322" s="229"/>
      <c r="L1322" s="229"/>
      <c r="M1322" s="229"/>
      <c r="N1322" s="229"/>
      <c r="O1322" s="229"/>
      <c r="P1322" s="230"/>
      <c r="Q1322" s="231"/>
      <c r="R1322" s="224" t="s">
        <v>242</v>
      </c>
      <c r="S1322" s="232" t="str">
        <f t="shared" ca="1" si="108"/>
        <v/>
      </c>
      <c r="T1322" s="232" t="str">
        <f ca="1">IF(B1322="","",IF(ISERROR(MATCH($J1322,[2]SorP!$B$1:$B$6230,0)),"",INDIRECT("'SorP'!$A$"&amp;MATCH($J1322,[2]SorP!$B$1:$B$6230,0))))</f>
        <v/>
      </c>
      <c r="U1322" s="184"/>
      <c r="V1322" s="94" t="e">
        <f>IF(C1322="",NA(),MATCH($B1322&amp;$C1322,'[2]Smelter Look-up'!$J:$J,0))</f>
        <v>#N/A</v>
      </c>
      <c r="X1322" s="58">
        <f t="shared" si="106"/>
        <v>0</v>
      </c>
      <c r="AB1322" s="95" t="str">
        <f t="shared" si="107"/>
        <v/>
      </c>
    </row>
    <row r="1323" spans="1:28" s="58" customFormat="1" ht="20.25">
      <c r="A1323" s="232"/>
      <c r="B1323" s="224" t="s">
        <v>242</v>
      </c>
      <c r="C1323" s="225" t="s">
        <v>242</v>
      </c>
      <c r="D1323" s="226"/>
      <c r="E1323" s="224" t="s">
        <v>242</v>
      </c>
      <c r="F1323" s="224" t="s">
        <v>242</v>
      </c>
      <c r="G1323" s="224" t="s">
        <v>242</v>
      </c>
      <c r="H1323" s="227" t="s">
        <v>242</v>
      </c>
      <c r="I1323" s="228" t="s">
        <v>242</v>
      </c>
      <c r="J1323" s="228" t="s">
        <v>242</v>
      </c>
      <c r="K1323" s="229"/>
      <c r="L1323" s="229"/>
      <c r="M1323" s="229"/>
      <c r="N1323" s="229"/>
      <c r="O1323" s="229"/>
      <c r="P1323" s="230"/>
      <c r="Q1323" s="231"/>
      <c r="R1323" s="224" t="s">
        <v>242</v>
      </c>
      <c r="S1323" s="232" t="str">
        <f t="shared" ca="1" si="108"/>
        <v/>
      </c>
      <c r="T1323" s="232" t="str">
        <f ca="1">IF(B1323="","",IF(ISERROR(MATCH($J1323,[2]SorP!$B$1:$B$6230,0)),"",INDIRECT("'SorP'!$A$"&amp;MATCH($J1323,[2]SorP!$B$1:$B$6230,0))))</f>
        <v/>
      </c>
      <c r="U1323" s="184"/>
      <c r="V1323" s="94" t="e">
        <f>IF(C1323="",NA(),MATCH($B1323&amp;$C1323,'[2]Smelter Look-up'!$J:$J,0))</f>
        <v>#N/A</v>
      </c>
      <c r="X1323" s="58">
        <f t="shared" si="106"/>
        <v>0</v>
      </c>
      <c r="AB1323" s="95" t="str">
        <f t="shared" si="107"/>
        <v/>
      </c>
    </row>
    <row r="1324" spans="1:28" s="58" customFormat="1" ht="20.25">
      <c r="A1324" s="232"/>
      <c r="B1324" s="224" t="s">
        <v>242</v>
      </c>
      <c r="C1324" s="225" t="s">
        <v>242</v>
      </c>
      <c r="D1324" s="226"/>
      <c r="E1324" s="224" t="s">
        <v>242</v>
      </c>
      <c r="F1324" s="224" t="s">
        <v>242</v>
      </c>
      <c r="G1324" s="224" t="s">
        <v>242</v>
      </c>
      <c r="H1324" s="227" t="s">
        <v>242</v>
      </c>
      <c r="I1324" s="228" t="s">
        <v>242</v>
      </c>
      <c r="J1324" s="228" t="s">
        <v>242</v>
      </c>
      <c r="K1324" s="229"/>
      <c r="L1324" s="229"/>
      <c r="M1324" s="229"/>
      <c r="N1324" s="229"/>
      <c r="O1324" s="229"/>
      <c r="P1324" s="230"/>
      <c r="Q1324" s="231"/>
      <c r="R1324" s="224" t="s">
        <v>242</v>
      </c>
      <c r="S1324" s="232" t="str">
        <f t="shared" ca="1" si="108"/>
        <v/>
      </c>
      <c r="T1324" s="232" t="str">
        <f ca="1">IF(B1324="","",IF(ISERROR(MATCH($J1324,[2]SorP!$B$1:$B$6230,0)),"",INDIRECT("'SorP'!$A$"&amp;MATCH($J1324,[2]SorP!$B$1:$B$6230,0))))</f>
        <v/>
      </c>
      <c r="U1324" s="184"/>
      <c r="V1324" s="94" t="e">
        <f>IF(C1324="",NA(),MATCH($B1324&amp;$C1324,'[2]Smelter Look-up'!$J:$J,0))</f>
        <v>#N/A</v>
      </c>
      <c r="X1324" s="58">
        <f t="shared" si="106"/>
        <v>0</v>
      </c>
      <c r="AB1324" s="95" t="str">
        <f t="shared" si="107"/>
        <v/>
      </c>
    </row>
    <row r="1325" spans="1:28" s="58" customFormat="1" ht="20.25">
      <c r="A1325" s="232"/>
      <c r="B1325" s="224" t="s">
        <v>242</v>
      </c>
      <c r="C1325" s="225" t="s">
        <v>242</v>
      </c>
      <c r="D1325" s="226"/>
      <c r="E1325" s="224" t="s">
        <v>242</v>
      </c>
      <c r="F1325" s="224" t="s">
        <v>242</v>
      </c>
      <c r="G1325" s="224" t="s">
        <v>242</v>
      </c>
      <c r="H1325" s="227" t="s">
        <v>242</v>
      </c>
      <c r="I1325" s="228" t="s">
        <v>242</v>
      </c>
      <c r="J1325" s="228" t="s">
        <v>242</v>
      </c>
      <c r="K1325" s="229"/>
      <c r="L1325" s="229"/>
      <c r="M1325" s="229"/>
      <c r="N1325" s="229"/>
      <c r="O1325" s="229"/>
      <c r="P1325" s="230"/>
      <c r="Q1325" s="231"/>
      <c r="R1325" s="224" t="s">
        <v>242</v>
      </c>
      <c r="S1325" s="232" t="str">
        <f t="shared" ca="1" si="108"/>
        <v/>
      </c>
      <c r="T1325" s="232" t="str">
        <f ca="1">IF(B1325="","",IF(ISERROR(MATCH($J1325,[2]SorP!$B$1:$B$6230,0)),"",INDIRECT("'SorP'!$A$"&amp;MATCH($J1325,[2]SorP!$B$1:$B$6230,0))))</f>
        <v/>
      </c>
      <c r="U1325" s="184"/>
      <c r="V1325" s="94" t="e">
        <f>IF(C1325="",NA(),MATCH($B1325&amp;$C1325,'[2]Smelter Look-up'!$J:$J,0))</f>
        <v>#N/A</v>
      </c>
      <c r="X1325" s="58">
        <f t="shared" si="106"/>
        <v>0</v>
      </c>
      <c r="AB1325" s="95" t="str">
        <f t="shared" si="107"/>
        <v/>
      </c>
    </row>
    <row r="1326" spans="1:28" s="58" customFormat="1" ht="20.25">
      <c r="A1326" s="232"/>
      <c r="B1326" s="224" t="s">
        <v>242</v>
      </c>
      <c r="C1326" s="225" t="s">
        <v>242</v>
      </c>
      <c r="D1326" s="226"/>
      <c r="E1326" s="224" t="s">
        <v>242</v>
      </c>
      <c r="F1326" s="224" t="s">
        <v>242</v>
      </c>
      <c r="G1326" s="224" t="s">
        <v>242</v>
      </c>
      <c r="H1326" s="227" t="s">
        <v>242</v>
      </c>
      <c r="I1326" s="228" t="s">
        <v>242</v>
      </c>
      <c r="J1326" s="228" t="s">
        <v>242</v>
      </c>
      <c r="K1326" s="229"/>
      <c r="L1326" s="229"/>
      <c r="M1326" s="229"/>
      <c r="N1326" s="229"/>
      <c r="O1326" s="229"/>
      <c r="P1326" s="230"/>
      <c r="Q1326" s="231"/>
      <c r="R1326" s="224" t="s">
        <v>242</v>
      </c>
      <c r="S1326" s="232" t="str">
        <f t="shared" ca="1" si="108"/>
        <v/>
      </c>
      <c r="T1326" s="232" t="str">
        <f ca="1">IF(B1326="","",IF(ISERROR(MATCH($J1326,[2]SorP!$B$1:$B$6230,0)),"",INDIRECT("'SorP'!$A$"&amp;MATCH($J1326,[2]SorP!$B$1:$B$6230,0))))</f>
        <v/>
      </c>
      <c r="U1326" s="184"/>
      <c r="V1326" s="94" t="e">
        <f>IF(C1326="",NA(),MATCH($B1326&amp;$C1326,'[2]Smelter Look-up'!$J:$J,0))</f>
        <v>#N/A</v>
      </c>
      <c r="X1326" s="58">
        <f t="shared" si="106"/>
        <v>0</v>
      </c>
      <c r="AB1326" s="95" t="str">
        <f t="shared" si="107"/>
        <v/>
      </c>
    </row>
    <row r="1327" spans="1:28" s="58" customFormat="1" ht="20.25">
      <c r="A1327" s="232"/>
      <c r="B1327" s="224" t="s">
        <v>242</v>
      </c>
      <c r="C1327" s="225" t="s">
        <v>242</v>
      </c>
      <c r="D1327" s="226"/>
      <c r="E1327" s="224" t="s">
        <v>242</v>
      </c>
      <c r="F1327" s="224" t="s">
        <v>242</v>
      </c>
      <c r="G1327" s="224" t="s">
        <v>242</v>
      </c>
      <c r="H1327" s="227" t="s">
        <v>242</v>
      </c>
      <c r="I1327" s="228" t="s">
        <v>242</v>
      </c>
      <c r="J1327" s="228" t="s">
        <v>242</v>
      </c>
      <c r="K1327" s="229"/>
      <c r="L1327" s="229"/>
      <c r="M1327" s="229"/>
      <c r="N1327" s="229"/>
      <c r="O1327" s="229"/>
      <c r="P1327" s="230"/>
      <c r="Q1327" s="231"/>
      <c r="R1327" s="224" t="s">
        <v>242</v>
      </c>
      <c r="S1327" s="232" t="str">
        <f t="shared" ca="1" si="108"/>
        <v/>
      </c>
      <c r="T1327" s="232" t="str">
        <f ca="1">IF(B1327="","",IF(ISERROR(MATCH($J1327,[2]SorP!$B$1:$B$6230,0)),"",INDIRECT("'SorP'!$A$"&amp;MATCH($J1327,[2]SorP!$B$1:$B$6230,0))))</f>
        <v/>
      </c>
      <c r="U1327" s="184"/>
      <c r="V1327" s="94" t="e">
        <f>IF(C1327="",NA(),MATCH($B1327&amp;$C1327,'[2]Smelter Look-up'!$J:$J,0))</f>
        <v>#N/A</v>
      </c>
      <c r="X1327" s="58">
        <f t="shared" si="106"/>
        <v>0</v>
      </c>
      <c r="AB1327" s="95" t="str">
        <f t="shared" si="107"/>
        <v/>
      </c>
    </row>
    <row r="1328" spans="1:28" s="58" customFormat="1" ht="20.25">
      <c r="A1328" s="232"/>
      <c r="B1328" s="224" t="s">
        <v>242</v>
      </c>
      <c r="C1328" s="225" t="s">
        <v>242</v>
      </c>
      <c r="D1328" s="226"/>
      <c r="E1328" s="224" t="s">
        <v>242</v>
      </c>
      <c r="F1328" s="224" t="s">
        <v>242</v>
      </c>
      <c r="G1328" s="224" t="s">
        <v>242</v>
      </c>
      <c r="H1328" s="227" t="s">
        <v>242</v>
      </c>
      <c r="I1328" s="228" t="s">
        <v>242</v>
      </c>
      <c r="J1328" s="228" t="s">
        <v>242</v>
      </c>
      <c r="K1328" s="229"/>
      <c r="L1328" s="229"/>
      <c r="M1328" s="229"/>
      <c r="N1328" s="229"/>
      <c r="O1328" s="229"/>
      <c r="P1328" s="230"/>
      <c r="Q1328" s="231"/>
      <c r="R1328" s="224" t="s">
        <v>242</v>
      </c>
      <c r="S1328" s="232" t="str">
        <f t="shared" ca="1" si="108"/>
        <v/>
      </c>
      <c r="T1328" s="232" t="str">
        <f ca="1">IF(B1328="","",IF(ISERROR(MATCH($J1328,[2]SorP!$B$1:$B$6230,0)),"",INDIRECT("'SorP'!$A$"&amp;MATCH($J1328,[2]SorP!$B$1:$B$6230,0))))</f>
        <v/>
      </c>
      <c r="U1328" s="184"/>
      <c r="V1328" s="94" t="e">
        <f>IF(C1328="",NA(),MATCH($B1328&amp;$C1328,'[2]Smelter Look-up'!$J:$J,0))</f>
        <v>#N/A</v>
      </c>
      <c r="X1328" s="58">
        <f t="shared" si="106"/>
        <v>0</v>
      </c>
      <c r="AB1328" s="95" t="str">
        <f t="shared" si="107"/>
        <v/>
      </c>
    </row>
    <row r="1329" spans="1:28" s="58" customFormat="1" ht="20.25">
      <c r="A1329" s="232"/>
      <c r="B1329" s="224" t="s">
        <v>242</v>
      </c>
      <c r="C1329" s="225" t="s">
        <v>242</v>
      </c>
      <c r="D1329" s="226"/>
      <c r="E1329" s="224" t="s">
        <v>242</v>
      </c>
      <c r="F1329" s="224" t="s">
        <v>242</v>
      </c>
      <c r="G1329" s="224" t="s">
        <v>242</v>
      </c>
      <c r="H1329" s="227" t="s">
        <v>242</v>
      </c>
      <c r="I1329" s="228" t="s">
        <v>242</v>
      </c>
      <c r="J1329" s="228" t="s">
        <v>242</v>
      </c>
      <c r="K1329" s="229"/>
      <c r="L1329" s="229"/>
      <c r="M1329" s="229"/>
      <c r="N1329" s="229"/>
      <c r="O1329" s="229"/>
      <c r="P1329" s="230"/>
      <c r="Q1329" s="231"/>
      <c r="R1329" s="224" t="s">
        <v>242</v>
      </c>
      <c r="S1329" s="232" t="str">
        <f t="shared" ca="1" si="108"/>
        <v/>
      </c>
      <c r="T1329" s="232" t="str">
        <f ca="1">IF(B1329="","",IF(ISERROR(MATCH($J1329,[2]SorP!$B$1:$B$6230,0)),"",INDIRECT("'SorP'!$A$"&amp;MATCH($J1329,[2]SorP!$B$1:$B$6230,0))))</f>
        <v/>
      </c>
      <c r="U1329" s="184"/>
      <c r="V1329" s="94" t="e">
        <f>IF(C1329="",NA(),MATCH($B1329&amp;$C1329,'[2]Smelter Look-up'!$J:$J,0))</f>
        <v>#N/A</v>
      </c>
      <c r="X1329" s="58">
        <f t="shared" si="106"/>
        <v>0</v>
      </c>
      <c r="AB1329" s="95" t="str">
        <f t="shared" si="107"/>
        <v/>
      </c>
    </row>
    <row r="1330" spans="1:28" s="58" customFormat="1" ht="20.25">
      <c r="A1330" s="232"/>
      <c r="B1330" s="224" t="s">
        <v>242</v>
      </c>
      <c r="C1330" s="225" t="s">
        <v>242</v>
      </c>
      <c r="D1330" s="226"/>
      <c r="E1330" s="224" t="s">
        <v>242</v>
      </c>
      <c r="F1330" s="224" t="s">
        <v>242</v>
      </c>
      <c r="G1330" s="224" t="s">
        <v>242</v>
      </c>
      <c r="H1330" s="227" t="s">
        <v>242</v>
      </c>
      <c r="I1330" s="228" t="s">
        <v>242</v>
      </c>
      <c r="J1330" s="228" t="s">
        <v>242</v>
      </c>
      <c r="K1330" s="229"/>
      <c r="L1330" s="229"/>
      <c r="M1330" s="229"/>
      <c r="N1330" s="229"/>
      <c r="O1330" s="229"/>
      <c r="P1330" s="230"/>
      <c r="Q1330" s="231"/>
      <c r="R1330" s="224" t="s">
        <v>242</v>
      </c>
      <c r="S1330" s="232" t="str">
        <f t="shared" ca="1" si="108"/>
        <v/>
      </c>
      <c r="T1330" s="232" t="str">
        <f ca="1">IF(B1330="","",IF(ISERROR(MATCH($J1330,[2]SorP!$B$1:$B$6230,0)),"",INDIRECT("'SorP'!$A$"&amp;MATCH($J1330,[2]SorP!$B$1:$B$6230,0))))</f>
        <v/>
      </c>
      <c r="U1330" s="184"/>
      <c r="V1330" s="94" t="e">
        <f>IF(C1330="",NA(),MATCH($B1330&amp;$C1330,'[2]Smelter Look-up'!$J:$J,0))</f>
        <v>#N/A</v>
      </c>
      <c r="X1330" s="58">
        <f t="shared" si="106"/>
        <v>0</v>
      </c>
      <c r="AB1330" s="95" t="str">
        <f t="shared" si="107"/>
        <v/>
      </c>
    </row>
    <row r="1331" spans="1:28" s="58" customFormat="1" ht="20.25">
      <c r="A1331" s="232"/>
      <c r="B1331" s="224" t="s">
        <v>242</v>
      </c>
      <c r="C1331" s="225" t="s">
        <v>242</v>
      </c>
      <c r="D1331" s="226"/>
      <c r="E1331" s="224" t="s">
        <v>242</v>
      </c>
      <c r="F1331" s="224" t="s">
        <v>242</v>
      </c>
      <c r="G1331" s="224" t="s">
        <v>242</v>
      </c>
      <c r="H1331" s="227" t="s">
        <v>242</v>
      </c>
      <c r="I1331" s="228" t="s">
        <v>242</v>
      </c>
      <c r="J1331" s="228" t="s">
        <v>242</v>
      </c>
      <c r="K1331" s="229"/>
      <c r="L1331" s="229"/>
      <c r="M1331" s="229"/>
      <c r="N1331" s="229"/>
      <c r="O1331" s="229"/>
      <c r="P1331" s="230"/>
      <c r="Q1331" s="231"/>
      <c r="R1331" s="224" t="s">
        <v>242</v>
      </c>
      <c r="S1331" s="232" t="str">
        <f t="shared" ca="1" si="108"/>
        <v/>
      </c>
      <c r="T1331" s="232" t="str">
        <f ca="1">IF(B1331="","",IF(ISERROR(MATCH($J1331,[2]SorP!$B$1:$B$6230,0)),"",INDIRECT("'SorP'!$A$"&amp;MATCH($J1331,[2]SorP!$B$1:$B$6230,0))))</f>
        <v/>
      </c>
      <c r="U1331" s="184"/>
      <c r="V1331" s="94" t="e">
        <f>IF(C1331="",NA(),MATCH($B1331&amp;$C1331,'[2]Smelter Look-up'!$J:$J,0))</f>
        <v>#N/A</v>
      </c>
      <c r="X1331" s="58">
        <f t="shared" si="106"/>
        <v>0</v>
      </c>
      <c r="AB1331" s="95" t="str">
        <f t="shared" si="107"/>
        <v/>
      </c>
    </row>
    <row r="1332" spans="1:28" s="58" customFormat="1" ht="20.25">
      <c r="A1332" s="232"/>
      <c r="B1332" s="224" t="s">
        <v>242</v>
      </c>
      <c r="C1332" s="225" t="s">
        <v>242</v>
      </c>
      <c r="D1332" s="226"/>
      <c r="E1332" s="224" t="s">
        <v>242</v>
      </c>
      <c r="F1332" s="224" t="s">
        <v>242</v>
      </c>
      <c r="G1332" s="224" t="s">
        <v>242</v>
      </c>
      <c r="H1332" s="227" t="s">
        <v>242</v>
      </c>
      <c r="I1332" s="228" t="s">
        <v>242</v>
      </c>
      <c r="J1332" s="228" t="s">
        <v>242</v>
      </c>
      <c r="K1332" s="229"/>
      <c r="L1332" s="229"/>
      <c r="M1332" s="229"/>
      <c r="N1332" s="229"/>
      <c r="O1332" s="229"/>
      <c r="P1332" s="230"/>
      <c r="Q1332" s="231"/>
      <c r="R1332" s="224" t="s">
        <v>242</v>
      </c>
      <c r="S1332" s="232" t="str">
        <f t="shared" ca="1" si="108"/>
        <v/>
      </c>
      <c r="T1332" s="232" t="str">
        <f ca="1">IF(B1332="","",IF(ISERROR(MATCH($J1332,[2]SorP!$B$1:$B$6230,0)),"",INDIRECT("'SorP'!$A$"&amp;MATCH($J1332,[2]SorP!$B$1:$B$6230,0))))</f>
        <v/>
      </c>
      <c r="U1332" s="184"/>
      <c r="V1332" s="94" t="e">
        <f>IF(C1332="",NA(),MATCH($B1332&amp;$C1332,'[2]Smelter Look-up'!$J:$J,0))</f>
        <v>#N/A</v>
      </c>
      <c r="X1332" s="58">
        <f t="shared" si="106"/>
        <v>0</v>
      </c>
      <c r="AB1332" s="95" t="str">
        <f t="shared" si="107"/>
        <v/>
      </c>
    </row>
    <row r="1333" spans="1:28" s="58" customFormat="1" ht="20.25">
      <c r="A1333" s="232"/>
      <c r="B1333" s="224" t="s">
        <v>242</v>
      </c>
      <c r="C1333" s="225" t="s">
        <v>242</v>
      </c>
      <c r="D1333" s="226"/>
      <c r="E1333" s="224" t="s">
        <v>242</v>
      </c>
      <c r="F1333" s="224" t="s">
        <v>242</v>
      </c>
      <c r="G1333" s="224" t="s">
        <v>242</v>
      </c>
      <c r="H1333" s="227" t="s">
        <v>242</v>
      </c>
      <c r="I1333" s="228" t="s">
        <v>242</v>
      </c>
      <c r="J1333" s="228" t="s">
        <v>242</v>
      </c>
      <c r="K1333" s="229"/>
      <c r="L1333" s="229"/>
      <c r="M1333" s="229"/>
      <c r="N1333" s="229"/>
      <c r="O1333" s="229"/>
      <c r="P1333" s="230"/>
      <c r="Q1333" s="231"/>
      <c r="R1333" s="224" t="s">
        <v>242</v>
      </c>
      <c r="S1333" s="232" t="str">
        <f t="shared" ca="1" si="108"/>
        <v/>
      </c>
      <c r="T1333" s="232" t="str">
        <f ca="1">IF(B1333="","",IF(ISERROR(MATCH($J1333,[2]SorP!$B$1:$B$6230,0)),"",INDIRECT("'SorP'!$A$"&amp;MATCH($J1333,[2]SorP!$B$1:$B$6230,0))))</f>
        <v/>
      </c>
      <c r="U1333" s="184"/>
      <c r="V1333" s="94" t="e">
        <f>IF(C1333="",NA(),MATCH($B1333&amp;$C1333,'[2]Smelter Look-up'!$J:$J,0))</f>
        <v>#N/A</v>
      </c>
      <c r="X1333" s="58">
        <f t="shared" si="106"/>
        <v>0</v>
      </c>
      <c r="AB1333" s="95" t="str">
        <f t="shared" si="107"/>
        <v/>
      </c>
    </row>
    <row r="1334" spans="1:28" s="58" customFormat="1" ht="20.25">
      <c r="A1334" s="232"/>
      <c r="B1334" s="224" t="s">
        <v>242</v>
      </c>
      <c r="C1334" s="225" t="s">
        <v>242</v>
      </c>
      <c r="D1334" s="226"/>
      <c r="E1334" s="224" t="s">
        <v>242</v>
      </c>
      <c r="F1334" s="224" t="s">
        <v>242</v>
      </c>
      <c r="G1334" s="224" t="s">
        <v>242</v>
      </c>
      <c r="H1334" s="227" t="s">
        <v>242</v>
      </c>
      <c r="I1334" s="228" t="s">
        <v>242</v>
      </c>
      <c r="J1334" s="228" t="s">
        <v>242</v>
      </c>
      <c r="K1334" s="229"/>
      <c r="L1334" s="229"/>
      <c r="M1334" s="229"/>
      <c r="N1334" s="229"/>
      <c r="O1334" s="229"/>
      <c r="P1334" s="230"/>
      <c r="Q1334" s="231"/>
      <c r="R1334" s="224" t="s">
        <v>242</v>
      </c>
      <c r="S1334" s="232" t="str">
        <f t="shared" ca="1" si="108"/>
        <v/>
      </c>
      <c r="T1334" s="232" t="str">
        <f ca="1">IF(B1334="","",IF(ISERROR(MATCH($J1334,[2]SorP!$B$1:$B$6230,0)),"",INDIRECT("'SorP'!$A$"&amp;MATCH($J1334,[2]SorP!$B$1:$B$6230,0))))</f>
        <v/>
      </c>
      <c r="U1334" s="184"/>
      <c r="V1334" s="94" t="e">
        <f>IF(C1334="",NA(),MATCH($B1334&amp;$C1334,'[2]Smelter Look-up'!$J:$J,0))</f>
        <v>#N/A</v>
      </c>
      <c r="X1334" s="58">
        <f t="shared" si="106"/>
        <v>0</v>
      </c>
      <c r="AB1334" s="95" t="str">
        <f t="shared" si="107"/>
        <v/>
      </c>
    </row>
    <row r="1335" spans="1:28" s="58" customFormat="1" ht="20.25">
      <c r="A1335" s="232"/>
      <c r="B1335" s="224" t="s">
        <v>242</v>
      </c>
      <c r="C1335" s="225" t="s">
        <v>242</v>
      </c>
      <c r="D1335" s="226"/>
      <c r="E1335" s="224" t="s">
        <v>242</v>
      </c>
      <c r="F1335" s="224" t="s">
        <v>242</v>
      </c>
      <c r="G1335" s="224" t="s">
        <v>242</v>
      </c>
      <c r="H1335" s="227" t="s">
        <v>242</v>
      </c>
      <c r="I1335" s="228" t="s">
        <v>242</v>
      </c>
      <c r="J1335" s="228" t="s">
        <v>242</v>
      </c>
      <c r="K1335" s="229"/>
      <c r="L1335" s="229"/>
      <c r="M1335" s="229"/>
      <c r="N1335" s="229"/>
      <c r="O1335" s="229"/>
      <c r="P1335" s="230"/>
      <c r="Q1335" s="231"/>
      <c r="R1335" s="224" t="s">
        <v>242</v>
      </c>
      <c r="S1335" s="232" t="str">
        <f t="shared" ca="1" si="108"/>
        <v/>
      </c>
      <c r="T1335" s="232" t="str">
        <f ca="1">IF(B1335="","",IF(ISERROR(MATCH($J1335,[2]SorP!$B$1:$B$6230,0)),"",INDIRECT("'SorP'!$A$"&amp;MATCH($J1335,[2]SorP!$B$1:$B$6230,0))))</f>
        <v/>
      </c>
      <c r="U1335" s="184"/>
      <c r="V1335" s="94" t="e">
        <f>IF(C1335="",NA(),MATCH($B1335&amp;$C1335,'[2]Smelter Look-up'!$J:$J,0))</f>
        <v>#N/A</v>
      </c>
      <c r="X1335" s="58">
        <f t="shared" si="106"/>
        <v>0</v>
      </c>
      <c r="AB1335" s="95" t="str">
        <f t="shared" si="107"/>
        <v/>
      </c>
    </row>
    <row r="1336" spans="1:28" s="58" customFormat="1" ht="20.25">
      <c r="A1336" s="232"/>
      <c r="B1336" s="224" t="s">
        <v>242</v>
      </c>
      <c r="C1336" s="225" t="s">
        <v>242</v>
      </c>
      <c r="D1336" s="226"/>
      <c r="E1336" s="224" t="s">
        <v>242</v>
      </c>
      <c r="F1336" s="224" t="s">
        <v>242</v>
      </c>
      <c r="G1336" s="224" t="s">
        <v>242</v>
      </c>
      <c r="H1336" s="227" t="s">
        <v>242</v>
      </c>
      <c r="I1336" s="228" t="s">
        <v>242</v>
      </c>
      <c r="J1336" s="228" t="s">
        <v>242</v>
      </c>
      <c r="K1336" s="229"/>
      <c r="L1336" s="229"/>
      <c r="M1336" s="229"/>
      <c r="N1336" s="229"/>
      <c r="O1336" s="229"/>
      <c r="P1336" s="230"/>
      <c r="Q1336" s="231"/>
      <c r="R1336" s="224" t="s">
        <v>242</v>
      </c>
      <c r="S1336" s="232" t="str">
        <f t="shared" ca="1" si="108"/>
        <v/>
      </c>
      <c r="T1336" s="232" t="str">
        <f ca="1">IF(B1336="","",IF(ISERROR(MATCH($J1336,[2]SorP!$B$1:$B$6230,0)),"",INDIRECT("'SorP'!$A$"&amp;MATCH($J1336,[2]SorP!$B$1:$B$6230,0))))</f>
        <v/>
      </c>
      <c r="U1336" s="184"/>
      <c r="V1336" s="94" t="e">
        <f>IF(C1336="",NA(),MATCH($B1336&amp;$C1336,'[2]Smelter Look-up'!$J:$J,0))</f>
        <v>#N/A</v>
      </c>
      <c r="X1336" s="58">
        <f t="shared" si="106"/>
        <v>0</v>
      </c>
      <c r="AB1336" s="95" t="str">
        <f t="shared" si="107"/>
        <v/>
      </c>
    </row>
    <row r="1337" spans="1:28" s="58" customFormat="1" ht="20.25">
      <c r="A1337" s="232"/>
      <c r="B1337" s="224" t="s">
        <v>242</v>
      </c>
      <c r="C1337" s="225" t="s">
        <v>242</v>
      </c>
      <c r="D1337" s="226"/>
      <c r="E1337" s="224" t="s">
        <v>242</v>
      </c>
      <c r="F1337" s="224" t="s">
        <v>242</v>
      </c>
      <c r="G1337" s="224" t="s">
        <v>242</v>
      </c>
      <c r="H1337" s="227" t="s">
        <v>242</v>
      </c>
      <c r="I1337" s="228" t="s">
        <v>242</v>
      </c>
      <c r="J1337" s="228" t="s">
        <v>242</v>
      </c>
      <c r="K1337" s="229"/>
      <c r="L1337" s="229"/>
      <c r="M1337" s="229"/>
      <c r="N1337" s="229"/>
      <c r="O1337" s="229"/>
      <c r="P1337" s="230"/>
      <c r="Q1337" s="231"/>
      <c r="R1337" s="224" t="s">
        <v>242</v>
      </c>
      <c r="S1337" s="232" t="str">
        <f t="shared" ca="1" si="108"/>
        <v/>
      </c>
      <c r="T1337" s="232" t="str">
        <f ca="1">IF(B1337="","",IF(ISERROR(MATCH($J1337,[2]SorP!$B$1:$B$6230,0)),"",INDIRECT("'SorP'!$A$"&amp;MATCH($J1337,[2]SorP!$B$1:$B$6230,0))))</f>
        <v/>
      </c>
      <c r="U1337" s="184"/>
      <c r="V1337" s="94" t="e">
        <f>IF(C1337="",NA(),MATCH($B1337&amp;$C1337,'[2]Smelter Look-up'!$J:$J,0))</f>
        <v>#N/A</v>
      </c>
      <c r="X1337" s="58">
        <f t="shared" si="106"/>
        <v>0</v>
      </c>
      <c r="AB1337" s="95" t="str">
        <f t="shared" si="107"/>
        <v/>
      </c>
    </row>
    <row r="1338" spans="1:28" s="58" customFormat="1" ht="20.25">
      <c r="A1338" s="232"/>
      <c r="B1338" s="224" t="s">
        <v>242</v>
      </c>
      <c r="C1338" s="225" t="s">
        <v>242</v>
      </c>
      <c r="D1338" s="226"/>
      <c r="E1338" s="224" t="s">
        <v>242</v>
      </c>
      <c r="F1338" s="224" t="s">
        <v>242</v>
      </c>
      <c r="G1338" s="224" t="s">
        <v>242</v>
      </c>
      <c r="H1338" s="227" t="s">
        <v>242</v>
      </c>
      <c r="I1338" s="228" t="s">
        <v>242</v>
      </c>
      <c r="J1338" s="228" t="s">
        <v>242</v>
      </c>
      <c r="K1338" s="229"/>
      <c r="L1338" s="229"/>
      <c r="M1338" s="229"/>
      <c r="N1338" s="229"/>
      <c r="O1338" s="229"/>
      <c r="P1338" s="230"/>
      <c r="Q1338" s="231"/>
      <c r="R1338" s="224" t="s">
        <v>242</v>
      </c>
      <c r="S1338" s="232" t="str">
        <f t="shared" ca="1" si="108"/>
        <v/>
      </c>
      <c r="T1338" s="232" t="str">
        <f ca="1">IF(B1338="","",IF(ISERROR(MATCH($J1338,[2]SorP!$B$1:$B$6230,0)),"",INDIRECT("'SorP'!$A$"&amp;MATCH($J1338,[2]SorP!$B$1:$B$6230,0))))</f>
        <v/>
      </c>
      <c r="U1338" s="184"/>
      <c r="V1338" s="94" t="e">
        <f>IF(C1338="",NA(),MATCH($B1338&amp;$C1338,'[2]Smelter Look-up'!$J:$J,0))</f>
        <v>#N/A</v>
      </c>
      <c r="X1338" s="58">
        <f t="shared" si="106"/>
        <v>0</v>
      </c>
      <c r="AB1338" s="95" t="str">
        <f t="shared" si="107"/>
        <v/>
      </c>
    </row>
    <row r="1339" spans="1:28" s="58" customFormat="1" ht="20.25">
      <c r="A1339" s="232"/>
      <c r="B1339" s="224" t="s">
        <v>242</v>
      </c>
      <c r="C1339" s="225" t="s">
        <v>242</v>
      </c>
      <c r="D1339" s="226"/>
      <c r="E1339" s="224" t="s">
        <v>242</v>
      </c>
      <c r="F1339" s="224" t="s">
        <v>242</v>
      </c>
      <c r="G1339" s="224" t="s">
        <v>242</v>
      </c>
      <c r="H1339" s="227" t="s">
        <v>242</v>
      </c>
      <c r="I1339" s="228" t="s">
        <v>242</v>
      </c>
      <c r="J1339" s="228" t="s">
        <v>242</v>
      </c>
      <c r="K1339" s="229"/>
      <c r="L1339" s="229"/>
      <c r="M1339" s="229"/>
      <c r="N1339" s="229"/>
      <c r="O1339" s="229"/>
      <c r="P1339" s="230"/>
      <c r="Q1339" s="231"/>
      <c r="R1339" s="224" t="s">
        <v>242</v>
      </c>
      <c r="S1339" s="232" t="str">
        <f t="shared" ref="S1339" ca="1" si="109">IF(B1339="","",IF(ISERROR(MATCH($E1339,CL,0)),"Unknown",INDIRECT("'C'!$A$"&amp;MATCH($E1339,CL,0)+1)))</f>
        <v/>
      </c>
      <c r="T1339" s="232" t="str">
        <f ca="1">IF(B1339="","",IF(ISERROR(MATCH($J1339,[2]SorP!$B$1:$B$6230,0)),"",INDIRECT("'SorP'!$A$"&amp;MATCH($J1339,[2]SorP!$B$1:$B$6230,0))))</f>
        <v/>
      </c>
      <c r="U1339" s="184"/>
      <c r="V1339" s="94" t="e">
        <f>IF(C1339="",NA(),MATCH($B1339&amp;$C1339,'[2]Smelter Look-up'!$J:$J,0))</f>
        <v>#N/A</v>
      </c>
      <c r="X1339" s="58">
        <f t="shared" si="106"/>
        <v>0</v>
      </c>
      <c r="AB1339" s="95" t="str">
        <f t="shared" si="107"/>
        <v/>
      </c>
    </row>
    <row r="1340" spans="1:28" s="58" customFormat="1" ht="20.25">
      <c r="A1340" s="232"/>
      <c r="B1340" s="224" t="s">
        <v>242</v>
      </c>
      <c r="C1340" s="225" t="s">
        <v>242</v>
      </c>
      <c r="D1340" s="226"/>
      <c r="E1340" s="224" t="s">
        <v>242</v>
      </c>
      <c r="F1340" s="224" t="s">
        <v>242</v>
      </c>
      <c r="G1340" s="224" t="s">
        <v>242</v>
      </c>
      <c r="H1340" s="227" t="s">
        <v>242</v>
      </c>
      <c r="I1340" s="228" t="s">
        <v>242</v>
      </c>
      <c r="J1340" s="228" t="s">
        <v>242</v>
      </c>
      <c r="K1340" s="229"/>
      <c r="L1340" s="229"/>
      <c r="M1340" s="229"/>
      <c r="N1340" s="229"/>
      <c r="O1340" s="229"/>
      <c r="P1340" s="230"/>
      <c r="Q1340" s="231"/>
      <c r="R1340" s="224" t="s">
        <v>242</v>
      </c>
      <c r="S1340" s="232" t="str">
        <f t="shared" ref="S1340:S1371" ca="1" si="110">IF(B1340="","",IF(ISERROR(MATCH($E1340,CL,0)),"Unknown",INDIRECT("'C'!$A$"&amp;MATCH($E1340,CL,0)+1)))</f>
        <v/>
      </c>
      <c r="T1340" s="232" t="str">
        <f ca="1">IF(B1340="","",IF(ISERROR(MATCH($J1340,[2]SorP!$B$1:$B$6230,0)),"",INDIRECT("'SorP'!$A$"&amp;MATCH($J1340,[2]SorP!$B$1:$B$6230,0))))</f>
        <v/>
      </c>
      <c r="U1340" s="184"/>
      <c r="V1340" s="94" t="e">
        <f>IF(C1340="",NA(),MATCH($B1340&amp;$C1340,'[2]Smelter Look-up'!$J:$J,0))</f>
        <v>#N/A</v>
      </c>
      <c r="X1340" s="58">
        <f t="shared" si="106"/>
        <v>0</v>
      </c>
      <c r="AB1340" s="95" t="str">
        <f t="shared" si="107"/>
        <v/>
      </c>
    </row>
    <row r="1341" spans="1:28" s="58" customFormat="1" ht="20.25">
      <c r="A1341" s="232"/>
      <c r="B1341" s="224" t="s">
        <v>242</v>
      </c>
      <c r="C1341" s="225" t="s">
        <v>242</v>
      </c>
      <c r="D1341" s="226"/>
      <c r="E1341" s="224" t="s">
        <v>242</v>
      </c>
      <c r="F1341" s="224" t="s">
        <v>242</v>
      </c>
      <c r="G1341" s="224" t="s">
        <v>242</v>
      </c>
      <c r="H1341" s="227" t="s">
        <v>242</v>
      </c>
      <c r="I1341" s="228" t="s">
        <v>242</v>
      </c>
      <c r="J1341" s="228" t="s">
        <v>242</v>
      </c>
      <c r="K1341" s="229"/>
      <c r="L1341" s="229"/>
      <c r="M1341" s="229"/>
      <c r="N1341" s="229"/>
      <c r="O1341" s="229"/>
      <c r="P1341" s="230"/>
      <c r="Q1341" s="231"/>
      <c r="R1341" s="224" t="s">
        <v>242</v>
      </c>
      <c r="S1341" s="232" t="str">
        <f t="shared" ca="1" si="110"/>
        <v/>
      </c>
      <c r="T1341" s="232" t="str">
        <f ca="1">IF(B1341="","",IF(ISERROR(MATCH($J1341,[2]SorP!$B$1:$B$6230,0)),"",INDIRECT("'SorP'!$A$"&amp;MATCH($J1341,[2]SorP!$B$1:$B$6230,0))))</f>
        <v/>
      </c>
      <c r="U1341" s="184"/>
      <c r="V1341" s="94" t="e">
        <f>IF(C1341="",NA(),MATCH($B1341&amp;$C1341,'[2]Smelter Look-up'!$J:$J,0))</f>
        <v>#N/A</v>
      </c>
      <c r="X1341" s="58">
        <f t="shared" si="106"/>
        <v>0</v>
      </c>
      <c r="AB1341" s="95" t="str">
        <f t="shared" si="107"/>
        <v/>
      </c>
    </row>
    <row r="1342" spans="1:28" s="58" customFormat="1" ht="20.25">
      <c r="A1342" s="232"/>
      <c r="B1342" s="224" t="s">
        <v>242</v>
      </c>
      <c r="C1342" s="225" t="s">
        <v>242</v>
      </c>
      <c r="D1342" s="226"/>
      <c r="E1342" s="224" t="s">
        <v>242</v>
      </c>
      <c r="F1342" s="224" t="s">
        <v>242</v>
      </c>
      <c r="G1342" s="224" t="s">
        <v>242</v>
      </c>
      <c r="H1342" s="227" t="s">
        <v>242</v>
      </c>
      <c r="I1342" s="228" t="s">
        <v>242</v>
      </c>
      <c r="J1342" s="228" t="s">
        <v>242</v>
      </c>
      <c r="K1342" s="229"/>
      <c r="L1342" s="229"/>
      <c r="M1342" s="229"/>
      <c r="N1342" s="229"/>
      <c r="O1342" s="229"/>
      <c r="P1342" s="230"/>
      <c r="Q1342" s="231"/>
      <c r="R1342" s="224" t="s">
        <v>242</v>
      </c>
      <c r="S1342" s="232" t="str">
        <f t="shared" ca="1" si="110"/>
        <v/>
      </c>
      <c r="T1342" s="232" t="str">
        <f ca="1">IF(B1342="","",IF(ISERROR(MATCH($J1342,[2]SorP!$B$1:$B$6230,0)),"",INDIRECT("'SorP'!$A$"&amp;MATCH($J1342,[2]SorP!$B$1:$B$6230,0))))</f>
        <v/>
      </c>
      <c r="U1342" s="184"/>
      <c r="V1342" s="94" t="e">
        <f>IF(C1342="",NA(),MATCH($B1342&amp;$C1342,'[2]Smelter Look-up'!$J:$J,0))</f>
        <v>#N/A</v>
      </c>
      <c r="X1342" s="58">
        <f t="shared" si="106"/>
        <v>0</v>
      </c>
      <c r="AB1342" s="95" t="str">
        <f t="shared" si="107"/>
        <v/>
      </c>
    </row>
    <row r="1343" spans="1:28" s="58" customFormat="1" ht="20.25">
      <c r="A1343" s="232"/>
      <c r="B1343" s="224" t="s">
        <v>242</v>
      </c>
      <c r="C1343" s="225" t="s">
        <v>242</v>
      </c>
      <c r="D1343" s="226"/>
      <c r="E1343" s="224" t="s">
        <v>242</v>
      </c>
      <c r="F1343" s="224" t="s">
        <v>242</v>
      </c>
      <c r="G1343" s="224" t="s">
        <v>242</v>
      </c>
      <c r="H1343" s="227" t="s">
        <v>242</v>
      </c>
      <c r="I1343" s="228" t="s">
        <v>242</v>
      </c>
      <c r="J1343" s="228" t="s">
        <v>242</v>
      </c>
      <c r="K1343" s="229"/>
      <c r="L1343" s="229"/>
      <c r="M1343" s="229"/>
      <c r="N1343" s="229"/>
      <c r="O1343" s="229"/>
      <c r="P1343" s="230"/>
      <c r="Q1343" s="231"/>
      <c r="R1343" s="224" t="s">
        <v>242</v>
      </c>
      <c r="S1343" s="232" t="str">
        <f t="shared" ca="1" si="110"/>
        <v/>
      </c>
      <c r="T1343" s="232" t="str">
        <f ca="1">IF(B1343="","",IF(ISERROR(MATCH($J1343,[2]SorP!$B$1:$B$6230,0)),"",INDIRECT("'SorP'!$A$"&amp;MATCH($J1343,[2]SorP!$B$1:$B$6230,0))))</f>
        <v/>
      </c>
      <c r="U1343" s="184"/>
      <c r="V1343" s="94" t="e">
        <f>IF(C1343="",NA(),MATCH($B1343&amp;$C1343,'[2]Smelter Look-up'!$J:$J,0))</f>
        <v>#N/A</v>
      </c>
      <c r="X1343" s="58">
        <f t="shared" si="106"/>
        <v>0</v>
      </c>
      <c r="AB1343" s="95" t="str">
        <f t="shared" si="107"/>
        <v/>
      </c>
    </row>
    <row r="1344" spans="1:28" s="58" customFormat="1" ht="20.25">
      <c r="A1344" s="232"/>
      <c r="B1344" s="224" t="s">
        <v>242</v>
      </c>
      <c r="C1344" s="225" t="s">
        <v>242</v>
      </c>
      <c r="D1344" s="226"/>
      <c r="E1344" s="224" t="s">
        <v>242</v>
      </c>
      <c r="F1344" s="224" t="s">
        <v>242</v>
      </c>
      <c r="G1344" s="224" t="s">
        <v>242</v>
      </c>
      <c r="H1344" s="227" t="s">
        <v>242</v>
      </c>
      <c r="I1344" s="228" t="s">
        <v>242</v>
      </c>
      <c r="J1344" s="228" t="s">
        <v>242</v>
      </c>
      <c r="K1344" s="229"/>
      <c r="L1344" s="229"/>
      <c r="M1344" s="229"/>
      <c r="N1344" s="229"/>
      <c r="O1344" s="229"/>
      <c r="P1344" s="230"/>
      <c r="Q1344" s="231"/>
      <c r="R1344" s="224" t="s">
        <v>242</v>
      </c>
      <c r="S1344" s="232" t="str">
        <f t="shared" ca="1" si="110"/>
        <v/>
      </c>
      <c r="T1344" s="232" t="str">
        <f ca="1">IF(B1344="","",IF(ISERROR(MATCH($J1344,[2]SorP!$B$1:$B$6230,0)),"",INDIRECT("'SorP'!$A$"&amp;MATCH($J1344,[2]SorP!$B$1:$B$6230,0))))</f>
        <v/>
      </c>
      <c r="U1344" s="184"/>
      <c r="V1344" s="94" t="e">
        <f>IF(C1344="",NA(),MATCH($B1344&amp;$C1344,'[2]Smelter Look-up'!$J:$J,0))</f>
        <v>#N/A</v>
      </c>
      <c r="X1344" s="58">
        <f t="shared" si="106"/>
        <v>0</v>
      </c>
      <c r="AB1344" s="95" t="str">
        <f t="shared" si="107"/>
        <v/>
      </c>
    </row>
    <row r="1345" spans="1:28" s="58" customFormat="1" ht="20.25">
      <c r="A1345" s="232"/>
      <c r="B1345" s="224" t="s">
        <v>242</v>
      </c>
      <c r="C1345" s="225" t="s">
        <v>242</v>
      </c>
      <c r="D1345" s="226"/>
      <c r="E1345" s="224" t="s">
        <v>242</v>
      </c>
      <c r="F1345" s="224" t="s">
        <v>242</v>
      </c>
      <c r="G1345" s="224" t="s">
        <v>242</v>
      </c>
      <c r="H1345" s="227" t="s">
        <v>242</v>
      </c>
      <c r="I1345" s="228" t="s">
        <v>242</v>
      </c>
      <c r="J1345" s="228" t="s">
        <v>242</v>
      </c>
      <c r="K1345" s="229"/>
      <c r="L1345" s="229"/>
      <c r="M1345" s="229"/>
      <c r="N1345" s="229"/>
      <c r="O1345" s="229"/>
      <c r="P1345" s="230"/>
      <c r="Q1345" s="231"/>
      <c r="R1345" s="224" t="s">
        <v>242</v>
      </c>
      <c r="S1345" s="232" t="str">
        <f t="shared" ca="1" si="110"/>
        <v/>
      </c>
      <c r="T1345" s="232" t="str">
        <f ca="1">IF(B1345="","",IF(ISERROR(MATCH($J1345,[2]SorP!$B$1:$B$6230,0)),"",INDIRECT("'SorP'!$A$"&amp;MATCH($J1345,[2]SorP!$B$1:$B$6230,0))))</f>
        <v/>
      </c>
      <c r="U1345" s="184"/>
      <c r="V1345" s="94" t="e">
        <f>IF(C1345="",NA(),MATCH($B1345&amp;$C1345,'[2]Smelter Look-up'!$J:$J,0))</f>
        <v>#N/A</v>
      </c>
      <c r="X1345" s="58">
        <f t="shared" si="106"/>
        <v>0</v>
      </c>
      <c r="AB1345" s="95" t="str">
        <f t="shared" si="107"/>
        <v/>
      </c>
    </row>
    <row r="1346" spans="1:28" s="58" customFormat="1" ht="20.25">
      <c r="A1346" s="232"/>
      <c r="B1346" s="224" t="s">
        <v>242</v>
      </c>
      <c r="C1346" s="225" t="s">
        <v>242</v>
      </c>
      <c r="D1346" s="226"/>
      <c r="E1346" s="224" t="s">
        <v>242</v>
      </c>
      <c r="F1346" s="224" t="s">
        <v>242</v>
      </c>
      <c r="G1346" s="224" t="s">
        <v>242</v>
      </c>
      <c r="H1346" s="227" t="s">
        <v>242</v>
      </c>
      <c r="I1346" s="228" t="s">
        <v>242</v>
      </c>
      <c r="J1346" s="228" t="s">
        <v>242</v>
      </c>
      <c r="K1346" s="229"/>
      <c r="L1346" s="229"/>
      <c r="M1346" s="229"/>
      <c r="N1346" s="229"/>
      <c r="O1346" s="229"/>
      <c r="P1346" s="230"/>
      <c r="Q1346" s="231"/>
      <c r="R1346" s="224" t="s">
        <v>242</v>
      </c>
      <c r="S1346" s="232" t="str">
        <f t="shared" ca="1" si="110"/>
        <v/>
      </c>
      <c r="T1346" s="232" t="str">
        <f ca="1">IF(B1346="","",IF(ISERROR(MATCH($J1346,[2]SorP!$B$1:$B$6230,0)),"",INDIRECT("'SorP'!$A$"&amp;MATCH($J1346,[2]SorP!$B$1:$B$6230,0))))</f>
        <v/>
      </c>
      <c r="U1346" s="184"/>
      <c r="V1346" s="94" t="e">
        <f>IF(C1346="",NA(),MATCH($B1346&amp;$C1346,'[2]Smelter Look-up'!$J:$J,0))</f>
        <v>#N/A</v>
      </c>
      <c r="X1346" s="58">
        <f t="shared" si="106"/>
        <v>0</v>
      </c>
      <c r="AB1346" s="95" t="str">
        <f t="shared" si="107"/>
        <v/>
      </c>
    </row>
    <row r="1347" spans="1:28" s="58" customFormat="1" ht="20.25">
      <c r="A1347" s="232"/>
      <c r="B1347" s="224" t="s">
        <v>242</v>
      </c>
      <c r="C1347" s="225" t="s">
        <v>242</v>
      </c>
      <c r="D1347" s="226"/>
      <c r="E1347" s="224" t="s">
        <v>242</v>
      </c>
      <c r="F1347" s="224" t="s">
        <v>242</v>
      </c>
      <c r="G1347" s="224" t="s">
        <v>242</v>
      </c>
      <c r="H1347" s="227" t="s">
        <v>242</v>
      </c>
      <c r="I1347" s="228" t="s">
        <v>242</v>
      </c>
      <c r="J1347" s="228" t="s">
        <v>242</v>
      </c>
      <c r="K1347" s="229"/>
      <c r="L1347" s="229"/>
      <c r="M1347" s="229"/>
      <c r="N1347" s="229"/>
      <c r="O1347" s="229"/>
      <c r="P1347" s="230"/>
      <c r="Q1347" s="231"/>
      <c r="R1347" s="224" t="s">
        <v>242</v>
      </c>
      <c r="S1347" s="232" t="str">
        <f t="shared" ca="1" si="110"/>
        <v/>
      </c>
      <c r="T1347" s="232" t="str">
        <f ca="1">IF(B1347="","",IF(ISERROR(MATCH($J1347,[2]SorP!$B$1:$B$6230,0)),"",INDIRECT("'SorP'!$A$"&amp;MATCH($J1347,[2]SorP!$B$1:$B$6230,0))))</f>
        <v/>
      </c>
      <c r="U1347" s="184"/>
      <c r="V1347" s="94" t="e">
        <f>IF(C1347="",NA(),MATCH($B1347&amp;$C1347,'[2]Smelter Look-up'!$J:$J,0))</f>
        <v>#N/A</v>
      </c>
      <c r="X1347" s="58">
        <f t="shared" si="106"/>
        <v>0</v>
      </c>
      <c r="AB1347" s="95" t="str">
        <f t="shared" si="107"/>
        <v/>
      </c>
    </row>
    <row r="1348" spans="1:28" s="58" customFormat="1" ht="20.25">
      <c r="A1348" s="232"/>
      <c r="B1348" s="224" t="s">
        <v>242</v>
      </c>
      <c r="C1348" s="225" t="s">
        <v>242</v>
      </c>
      <c r="D1348" s="226"/>
      <c r="E1348" s="224" t="s">
        <v>242</v>
      </c>
      <c r="F1348" s="224" t="s">
        <v>242</v>
      </c>
      <c r="G1348" s="224" t="s">
        <v>242</v>
      </c>
      <c r="H1348" s="227" t="s">
        <v>242</v>
      </c>
      <c r="I1348" s="228" t="s">
        <v>242</v>
      </c>
      <c r="J1348" s="228" t="s">
        <v>242</v>
      </c>
      <c r="K1348" s="229"/>
      <c r="L1348" s="229"/>
      <c r="M1348" s="229"/>
      <c r="N1348" s="229"/>
      <c r="O1348" s="229"/>
      <c r="P1348" s="230"/>
      <c r="Q1348" s="231"/>
      <c r="R1348" s="224" t="s">
        <v>242</v>
      </c>
      <c r="S1348" s="232" t="str">
        <f t="shared" ca="1" si="110"/>
        <v/>
      </c>
      <c r="T1348" s="232" t="str">
        <f ca="1">IF(B1348="","",IF(ISERROR(MATCH($J1348,[2]SorP!$B$1:$B$6230,0)),"",INDIRECT("'SorP'!$A$"&amp;MATCH($J1348,[2]SorP!$B$1:$B$6230,0))))</f>
        <v/>
      </c>
      <c r="U1348" s="184"/>
      <c r="V1348" s="94" t="e">
        <f>IF(C1348="",NA(),MATCH($B1348&amp;$C1348,'[2]Smelter Look-up'!$J:$J,0))</f>
        <v>#N/A</v>
      </c>
      <c r="X1348" s="58">
        <f t="shared" si="106"/>
        <v>0</v>
      </c>
      <c r="AB1348" s="95" t="str">
        <f t="shared" si="107"/>
        <v/>
      </c>
    </row>
    <row r="1349" spans="1:28" s="58" customFormat="1" ht="20.25">
      <c r="A1349" s="232"/>
      <c r="B1349" s="224" t="s">
        <v>242</v>
      </c>
      <c r="C1349" s="225" t="s">
        <v>242</v>
      </c>
      <c r="D1349" s="226"/>
      <c r="E1349" s="224" t="s">
        <v>242</v>
      </c>
      <c r="F1349" s="224" t="s">
        <v>242</v>
      </c>
      <c r="G1349" s="224" t="s">
        <v>242</v>
      </c>
      <c r="H1349" s="227" t="s">
        <v>242</v>
      </c>
      <c r="I1349" s="228" t="s">
        <v>242</v>
      </c>
      <c r="J1349" s="228" t="s">
        <v>242</v>
      </c>
      <c r="K1349" s="229"/>
      <c r="L1349" s="229"/>
      <c r="M1349" s="229"/>
      <c r="N1349" s="229"/>
      <c r="O1349" s="229"/>
      <c r="P1349" s="230"/>
      <c r="Q1349" s="231"/>
      <c r="R1349" s="224" t="s">
        <v>242</v>
      </c>
      <c r="S1349" s="232" t="str">
        <f t="shared" ca="1" si="110"/>
        <v/>
      </c>
      <c r="T1349" s="232" t="str">
        <f ca="1">IF(B1349="","",IF(ISERROR(MATCH($J1349,[2]SorP!$B$1:$B$6230,0)),"",INDIRECT("'SorP'!$A$"&amp;MATCH($J1349,[2]SorP!$B$1:$B$6230,0))))</f>
        <v/>
      </c>
      <c r="U1349" s="184"/>
      <c r="V1349" s="94" t="e">
        <f>IF(C1349="",NA(),MATCH($B1349&amp;$C1349,'[2]Smelter Look-up'!$J:$J,0))</f>
        <v>#N/A</v>
      </c>
      <c r="X1349" s="58">
        <f t="shared" si="106"/>
        <v>0</v>
      </c>
      <c r="AB1349" s="95" t="str">
        <f t="shared" si="107"/>
        <v/>
      </c>
    </row>
    <row r="1350" spans="1:28" s="58" customFormat="1" ht="20.25">
      <c r="A1350" s="232"/>
      <c r="B1350" s="224" t="s">
        <v>242</v>
      </c>
      <c r="C1350" s="225" t="s">
        <v>242</v>
      </c>
      <c r="D1350" s="226"/>
      <c r="E1350" s="224" t="s">
        <v>242</v>
      </c>
      <c r="F1350" s="224" t="s">
        <v>242</v>
      </c>
      <c r="G1350" s="224" t="s">
        <v>242</v>
      </c>
      <c r="H1350" s="227" t="s">
        <v>242</v>
      </c>
      <c r="I1350" s="228" t="s">
        <v>242</v>
      </c>
      <c r="J1350" s="228" t="s">
        <v>242</v>
      </c>
      <c r="K1350" s="229"/>
      <c r="L1350" s="229"/>
      <c r="M1350" s="229"/>
      <c r="N1350" s="229"/>
      <c r="O1350" s="229"/>
      <c r="P1350" s="230"/>
      <c r="Q1350" s="231"/>
      <c r="R1350" s="224" t="s">
        <v>242</v>
      </c>
      <c r="S1350" s="232" t="str">
        <f t="shared" ca="1" si="110"/>
        <v/>
      </c>
      <c r="T1350" s="232" t="str">
        <f ca="1">IF(B1350="","",IF(ISERROR(MATCH($J1350,[2]SorP!$B$1:$B$6230,0)),"",INDIRECT("'SorP'!$A$"&amp;MATCH($J1350,[2]SorP!$B$1:$B$6230,0))))</f>
        <v/>
      </c>
      <c r="U1350" s="184"/>
      <c r="V1350" s="94" t="e">
        <f>IF(C1350="",NA(),MATCH($B1350&amp;$C1350,'[2]Smelter Look-up'!$J:$J,0))</f>
        <v>#N/A</v>
      </c>
      <c r="X1350" s="58">
        <f t="shared" si="106"/>
        <v>0</v>
      </c>
      <c r="AB1350" s="95" t="str">
        <f t="shared" si="107"/>
        <v/>
      </c>
    </row>
    <row r="1351" spans="1:28" s="58" customFormat="1" ht="20.25">
      <c r="A1351" s="232"/>
      <c r="B1351" s="224" t="s">
        <v>242</v>
      </c>
      <c r="C1351" s="225" t="s">
        <v>242</v>
      </c>
      <c r="D1351" s="226"/>
      <c r="E1351" s="224" t="s">
        <v>242</v>
      </c>
      <c r="F1351" s="224" t="s">
        <v>242</v>
      </c>
      <c r="G1351" s="224" t="s">
        <v>242</v>
      </c>
      <c r="H1351" s="227" t="s">
        <v>242</v>
      </c>
      <c r="I1351" s="228" t="s">
        <v>242</v>
      </c>
      <c r="J1351" s="228" t="s">
        <v>242</v>
      </c>
      <c r="K1351" s="229"/>
      <c r="L1351" s="229"/>
      <c r="M1351" s="229"/>
      <c r="N1351" s="229"/>
      <c r="O1351" s="229"/>
      <c r="P1351" s="230"/>
      <c r="Q1351" s="231"/>
      <c r="R1351" s="224" t="s">
        <v>242</v>
      </c>
      <c r="S1351" s="232" t="str">
        <f t="shared" ca="1" si="110"/>
        <v/>
      </c>
      <c r="T1351" s="232" t="str">
        <f ca="1">IF(B1351="","",IF(ISERROR(MATCH($J1351,[2]SorP!$B$1:$B$6230,0)),"",INDIRECT("'SorP'!$A$"&amp;MATCH($J1351,[2]SorP!$B$1:$B$6230,0))))</f>
        <v/>
      </c>
      <c r="U1351" s="184"/>
      <c r="V1351" s="94" t="e">
        <f>IF(C1351="",NA(),MATCH($B1351&amp;$C1351,'[2]Smelter Look-up'!$J:$J,0))</f>
        <v>#N/A</v>
      </c>
      <c r="X1351" s="58">
        <f t="shared" si="106"/>
        <v>0</v>
      </c>
      <c r="AB1351" s="95" t="str">
        <f t="shared" si="107"/>
        <v/>
      </c>
    </row>
    <row r="1352" spans="1:28" s="58" customFormat="1" ht="20.25">
      <c r="A1352" s="232"/>
      <c r="B1352" s="224" t="s">
        <v>242</v>
      </c>
      <c r="C1352" s="225" t="s">
        <v>242</v>
      </c>
      <c r="D1352" s="226"/>
      <c r="E1352" s="224" t="s">
        <v>242</v>
      </c>
      <c r="F1352" s="224" t="s">
        <v>242</v>
      </c>
      <c r="G1352" s="224" t="s">
        <v>242</v>
      </c>
      <c r="H1352" s="227" t="s">
        <v>242</v>
      </c>
      <c r="I1352" s="228" t="s">
        <v>242</v>
      </c>
      <c r="J1352" s="228" t="s">
        <v>242</v>
      </c>
      <c r="K1352" s="229"/>
      <c r="L1352" s="229"/>
      <c r="M1352" s="229"/>
      <c r="N1352" s="229"/>
      <c r="O1352" s="229"/>
      <c r="P1352" s="230"/>
      <c r="Q1352" s="231"/>
      <c r="R1352" s="224" t="s">
        <v>242</v>
      </c>
      <c r="S1352" s="232" t="str">
        <f t="shared" ca="1" si="110"/>
        <v/>
      </c>
      <c r="T1352" s="232" t="str">
        <f ca="1">IF(B1352="","",IF(ISERROR(MATCH($J1352,[2]SorP!$B$1:$B$6230,0)),"",INDIRECT("'SorP'!$A$"&amp;MATCH($J1352,[2]SorP!$B$1:$B$6230,0))))</f>
        <v/>
      </c>
      <c r="U1352" s="184"/>
      <c r="V1352" s="94" t="e">
        <f>IF(C1352="",NA(),MATCH($B1352&amp;$C1352,'[2]Smelter Look-up'!$J:$J,0))</f>
        <v>#N/A</v>
      </c>
      <c r="X1352" s="58">
        <f t="shared" si="106"/>
        <v>0</v>
      </c>
      <c r="AB1352" s="95" t="str">
        <f t="shared" si="107"/>
        <v/>
      </c>
    </row>
    <row r="1353" spans="1:28" s="58" customFormat="1" ht="20.25">
      <c r="A1353" s="232"/>
      <c r="B1353" s="224" t="s">
        <v>242</v>
      </c>
      <c r="C1353" s="225" t="s">
        <v>242</v>
      </c>
      <c r="D1353" s="226"/>
      <c r="E1353" s="224" t="s">
        <v>242</v>
      </c>
      <c r="F1353" s="224" t="s">
        <v>242</v>
      </c>
      <c r="G1353" s="224" t="s">
        <v>242</v>
      </c>
      <c r="H1353" s="227" t="s">
        <v>242</v>
      </c>
      <c r="I1353" s="228" t="s">
        <v>242</v>
      </c>
      <c r="J1353" s="228" t="s">
        <v>242</v>
      </c>
      <c r="K1353" s="229"/>
      <c r="L1353" s="229"/>
      <c r="M1353" s="229"/>
      <c r="N1353" s="229"/>
      <c r="O1353" s="229"/>
      <c r="P1353" s="230"/>
      <c r="Q1353" s="231"/>
      <c r="R1353" s="224" t="s">
        <v>242</v>
      </c>
      <c r="S1353" s="232" t="str">
        <f t="shared" ca="1" si="110"/>
        <v/>
      </c>
      <c r="T1353" s="232" t="str">
        <f ca="1">IF(B1353="","",IF(ISERROR(MATCH($J1353,[2]SorP!$B$1:$B$6230,0)),"",INDIRECT("'SorP'!$A$"&amp;MATCH($J1353,[2]SorP!$B$1:$B$6230,0))))</f>
        <v/>
      </c>
      <c r="U1353" s="184"/>
      <c r="V1353" s="94" t="e">
        <f>IF(C1353="",NA(),MATCH($B1353&amp;$C1353,'[2]Smelter Look-up'!$J:$J,0))</f>
        <v>#N/A</v>
      </c>
      <c r="X1353" s="58">
        <f t="shared" si="106"/>
        <v>0</v>
      </c>
      <c r="AB1353" s="95" t="str">
        <f t="shared" si="107"/>
        <v/>
      </c>
    </row>
    <row r="1354" spans="1:28" s="58" customFormat="1" ht="20.25">
      <c r="A1354" s="232"/>
      <c r="B1354" s="224" t="s">
        <v>242</v>
      </c>
      <c r="C1354" s="225" t="s">
        <v>242</v>
      </c>
      <c r="D1354" s="226"/>
      <c r="E1354" s="224" t="s">
        <v>242</v>
      </c>
      <c r="F1354" s="224" t="s">
        <v>242</v>
      </c>
      <c r="G1354" s="224" t="s">
        <v>242</v>
      </c>
      <c r="H1354" s="227" t="s">
        <v>242</v>
      </c>
      <c r="I1354" s="228" t="s">
        <v>242</v>
      </c>
      <c r="J1354" s="228" t="s">
        <v>242</v>
      </c>
      <c r="K1354" s="229"/>
      <c r="L1354" s="229"/>
      <c r="M1354" s="229"/>
      <c r="N1354" s="229"/>
      <c r="O1354" s="229"/>
      <c r="P1354" s="230"/>
      <c r="Q1354" s="231"/>
      <c r="R1354" s="224" t="s">
        <v>242</v>
      </c>
      <c r="S1354" s="232" t="str">
        <f t="shared" ca="1" si="110"/>
        <v/>
      </c>
      <c r="T1354" s="232" t="str">
        <f ca="1">IF(B1354="","",IF(ISERROR(MATCH($J1354,[2]SorP!$B$1:$B$6230,0)),"",INDIRECT("'SorP'!$A$"&amp;MATCH($J1354,[2]SorP!$B$1:$B$6230,0))))</f>
        <v/>
      </c>
      <c r="U1354" s="184"/>
      <c r="V1354" s="94" t="e">
        <f>IF(C1354="",NA(),MATCH($B1354&amp;$C1354,'[2]Smelter Look-up'!$J:$J,0))</f>
        <v>#N/A</v>
      </c>
      <c r="X1354" s="58">
        <f t="shared" ref="X1354:X1417" si="111">IF(AND(C1354="Smelter not listed",OR(LEN(D1354)=0,LEN(E1354)=0)),1,0)</f>
        <v>0</v>
      </c>
      <c r="AB1354" s="95" t="str">
        <f t="shared" ref="AB1354:AB1417" si="112">B1354&amp;C1354</f>
        <v/>
      </c>
    </row>
    <row r="1355" spans="1:28" s="58" customFormat="1" ht="20.25">
      <c r="A1355" s="232"/>
      <c r="B1355" s="224" t="s">
        <v>242</v>
      </c>
      <c r="C1355" s="225" t="s">
        <v>242</v>
      </c>
      <c r="D1355" s="226"/>
      <c r="E1355" s="224" t="s">
        <v>242</v>
      </c>
      <c r="F1355" s="224" t="s">
        <v>242</v>
      </c>
      <c r="G1355" s="224" t="s">
        <v>242</v>
      </c>
      <c r="H1355" s="227" t="s">
        <v>242</v>
      </c>
      <c r="I1355" s="228" t="s">
        <v>242</v>
      </c>
      <c r="J1355" s="228" t="s">
        <v>242</v>
      </c>
      <c r="K1355" s="229"/>
      <c r="L1355" s="229"/>
      <c r="M1355" s="229"/>
      <c r="N1355" s="229"/>
      <c r="O1355" s="229"/>
      <c r="P1355" s="230"/>
      <c r="Q1355" s="231"/>
      <c r="R1355" s="224" t="s">
        <v>242</v>
      </c>
      <c r="S1355" s="232" t="str">
        <f t="shared" ca="1" si="110"/>
        <v/>
      </c>
      <c r="T1355" s="232" t="str">
        <f ca="1">IF(B1355="","",IF(ISERROR(MATCH($J1355,[2]SorP!$B$1:$B$6230,0)),"",INDIRECT("'SorP'!$A$"&amp;MATCH($J1355,[2]SorP!$B$1:$B$6230,0))))</f>
        <v/>
      </c>
      <c r="U1355" s="184"/>
      <c r="V1355" s="94" t="e">
        <f>IF(C1355="",NA(),MATCH($B1355&amp;$C1355,'[2]Smelter Look-up'!$J:$J,0))</f>
        <v>#N/A</v>
      </c>
      <c r="X1355" s="58">
        <f t="shared" si="111"/>
        <v>0</v>
      </c>
      <c r="AB1355" s="95" t="str">
        <f t="shared" si="112"/>
        <v/>
      </c>
    </row>
    <row r="1356" spans="1:28" s="58" customFormat="1" ht="20.25">
      <c r="A1356" s="232"/>
      <c r="B1356" s="224" t="s">
        <v>242</v>
      </c>
      <c r="C1356" s="225" t="s">
        <v>242</v>
      </c>
      <c r="D1356" s="226"/>
      <c r="E1356" s="224" t="s">
        <v>242</v>
      </c>
      <c r="F1356" s="224" t="s">
        <v>242</v>
      </c>
      <c r="G1356" s="224" t="s">
        <v>242</v>
      </c>
      <c r="H1356" s="227" t="s">
        <v>242</v>
      </c>
      <c r="I1356" s="228" t="s">
        <v>242</v>
      </c>
      <c r="J1356" s="228" t="s">
        <v>242</v>
      </c>
      <c r="K1356" s="229"/>
      <c r="L1356" s="229"/>
      <c r="M1356" s="229"/>
      <c r="N1356" s="229"/>
      <c r="O1356" s="229"/>
      <c r="P1356" s="230"/>
      <c r="Q1356" s="231"/>
      <c r="R1356" s="224" t="s">
        <v>242</v>
      </c>
      <c r="S1356" s="232" t="str">
        <f t="shared" ca="1" si="110"/>
        <v/>
      </c>
      <c r="T1356" s="232" t="str">
        <f ca="1">IF(B1356="","",IF(ISERROR(MATCH($J1356,[2]SorP!$B$1:$B$6230,0)),"",INDIRECT("'SorP'!$A$"&amp;MATCH($J1356,[2]SorP!$B$1:$B$6230,0))))</f>
        <v/>
      </c>
      <c r="U1356" s="184"/>
      <c r="V1356" s="94" t="e">
        <f>IF(C1356="",NA(),MATCH($B1356&amp;$C1356,'[2]Smelter Look-up'!$J:$J,0))</f>
        <v>#N/A</v>
      </c>
      <c r="X1356" s="58">
        <f t="shared" si="111"/>
        <v>0</v>
      </c>
      <c r="AB1356" s="95" t="str">
        <f t="shared" si="112"/>
        <v/>
      </c>
    </row>
    <row r="1357" spans="1:28" s="58" customFormat="1" ht="20.25">
      <c r="A1357" s="232"/>
      <c r="B1357" s="224" t="s">
        <v>242</v>
      </c>
      <c r="C1357" s="225" t="s">
        <v>242</v>
      </c>
      <c r="D1357" s="226"/>
      <c r="E1357" s="224" t="s">
        <v>242</v>
      </c>
      <c r="F1357" s="224" t="s">
        <v>242</v>
      </c>
      <c r="G1357" s="224" t="s">
        <v>242</v>
      </c>
      <c r="H1357" s="227" t="s">
        <v>242</v>
      </c>
      <c r="I1357" s="228" t="s">
        <v>242</v>
      </c>
      <c r="J1357" s="228" t="s">
        <v>242</v>
      </c>
      <c r="K1357" s="229"/>
      <c r="L1357" s="229"/>
      <c r="M1357" s="229"/>
      <c r="N1357" s="229"/>
      <c r="O1357" s="229"/>
      <c r="P1357" s="230"/>
      <c r="Q1357" s="231"/>
      <c r="R1357" s="224" t="s">
        <v>242</v>
      </c>
      <c r="S1357" s="232" t="str">
        <f t="shared" ca="1" si="110"/>
        <v/>
      </c>
      <c r="T1357" s="232" t="str">
        <f ca="1">IF(B1357="","",IF(ISERROR(MATCH($J1357,[2]SorP!$B$1:$B$6230,0)),"",INDIRECT("'SorP'!$A$"&amp;MATCH($J1357,[2]SorP!$B$1:$B$6230,0))))</f>
        <v/>
      </c>
      <c r="U1357" s="184"/>
      <c r="V1357" s="94" t="e">
        <f>IF(C1357="",NA(),MATCH($B1357&amp;$C1357,'[2]Smelter Look-up'!$J:$J,0))</f>
        <v>#N/A</v>
      </c>
      <c r="X1357" s="58">
        <f t="shared" si="111"/>
        <v>0</v>
      </c>
      <c r="AB1357" s="95" t="str">
        <f t="shared" si="112"/>
        <v/>
      </c>
    </row>
    <row r="1358" spans="1:28" s="58" customFormat="1" ht="20.25">
      <c r="A1358" s="232"/>
      <c r="B1358" s="224" t="s">
        <v>242</v>
      </c>
      <c r="C1358" s="225" t="s">
        <v>242</v>
      </c>
      <c r="D1358" s="226"/>
      <c r="E1358" s="224" t="s">
        <v>242</v>
      </c>
      <c r="F1358" s="224" t="s">
        <v>242</v>
      </c>
      <c r="G1358" s="224" t="s">
        <v>242</v>
      </c>
      <c r="H1358" s="227" t="s">
        <v>242</v>
      </c>
      <c r="I1358" s="228" t="s">
        <v>242</v>
      </c>
      <c r="J1358" s="228" t="s">
        <v>242</v>
      </c>
      <c r="K1358" s="229"/>
      <c r="L1358" s="229"/>
      <c r="M1358" s="229"/>
      <c r="N1358" s="229"/>
      <c r="O1358" s="229"/>
      <c r="P1358" s="230"/>
      <c r="Q1358" s="231"/>
      <c r="R1358" s="224" t="s">
        <v>242</v>
      </c>
      <c r="S1358" s="232" t="str">
        <f t="shared" ca="1" si="110"/>
        <v/>
      </c>
      <c r="T1358" s="232" t="str">
        <f ca="1">IF(B1358="","",IF(ISERROR(MATCH($J1358,[2]SorP!$B$1:$B$6230,0)),"",INDIRECT("'SorP'!$A$"&amp;MATCH($J1358,[2]SorP!$B$1:$B$6230,0))))</f>
        <v/>
      </c>
      <c r="U1358" s="184"/>
      <c r="V1358" s="94" t="e">
        <f>IF(C1358="",NA(),MATCH($B1358&amp;$C1358,'[2]Smelter Look-up'!$J:$J,0))</f>
        <v>#N/A</v>
      </c>
      <c r="X1358" s="58">
        <f t="shared" si="111"/>
        <v>0</v>
      </c>
      <c r="AB1358" s="95" t="str">
        <f t="shared" si="112"/>
        <v/>
      </c>
    </row>
    <row r="1359" spans="1:28" s="58" customFormat="1" ht="20.25">
      <c r="A1359" s="232"/>
      <c r="B1359" s="224" t="s">
        <v>242</v>
      </c>
      <c r="C1359" s="225" t="s">
        <v>242</v>
      </c>
      <c r="D1359" s="226"/>
      <c r="E1359" s="224" t="s">
        <v>242</v>
      </c>
      <c r="F1359" s="224" t="s">
        <v>242</v>
      </c>
      <c r="G1359" s="224" t="s">
        <v>242</v>
      </c>
      <c r="H1359" s="227" t="s">
        <v>242</v>
      </c>
      <c r="I1359" s="228" t="s">
        <v>242</v>
      </c>
      <c r="J1359" s="228" t="s">
        <v>242</v>
      </c>
      <c r="K1359" s="229"/>
      <c r="L1359" s="229"/>
      <c r="M1359" s="229"/>
      <c r="N1359" s="229"/>
      <c r="O1359" s="229"/>
      <c r="P1359" s="230"/>
      <c r="Q1359" s="231"/>
      <c r="R1359" s="224" t="s">
        <v>242</v>
      </c>
      <c r="S1359" s="232" t="str">
        <f t="shared" ca="1" si="110"/>
        <v/>
      </c>
      <c r="T1359" s="232" t="str">
        <f ca="1">IF(B1359="","",IF(ISERROR(MATCH($J1359,[2]SorP!$B$1:$B$6230,0)),"",INDIRECT("'SorP'!$A$"&amp;MATCH($J1359,[2]SorP!$B$1:$B$6230,0))))</f>
        <v/>
      </c>
      <c r="U1359" s="184"/>
      <c r="V1359" s="94" t="e">
        <f>IF(C1359="",NA(),MATCH($B1359&amp;$C1359,'[2]Smelter Look-up'!$J:$J,0))</f>
        <v>#N/A</v>
      </c>
      <c r="X1359" s="58">
        <f t="shared" si="111"/>
        <v>0</v>
      </c>
      <c r="AB1359" s="95" t="str">
        <f t="shared" si="112"/>
        <v/>
      </c>
    </row>
    <row r="1360" spans="1:28" s="58" customFormat="1" ht="20.25">
      <c r="A1360" s="232"/>
      <c r="B1360" s="224" t="s">
        <v>242</v>
      </c>
      <c r="C1360" s="225" t="s">
        <v>242</v>
      </c>
      <c r="D1360" s="226"/>
      <c r="E1360" s="224" t="s">
        <v>242</v>
      </c>
      <c r="F1360" s="224" t="s">
        <v>242</v>
      </c>
      <c r="G1360" s="224" t="s">
        <v>242</v>
      </c>
      <c r="H1360" s="227" t="s">
        <v>242</v>
      </c>
      <c r="I1360" s="228" t="s">
        <v>242</v>
      </c>
      <c r="J1360" s="228" t="s">
        <v>242</v>
      </c>
      <c r="K1360" s="229"/>
      <c r="L1360" s="229"/>
      <c r="M1360" s="229"/>
      <c r="N1360" s="229"/>
      <c r="O1360" s="229"/>
      <c r="P1360" s="230"/>
      <c r="Q1360" s="231"/>
      <c r="R1360" s="224" t="s">
        <v>242</v>
      </c>
      <c r="S1360" s="232" t="str">
        <f t="shared" ca="1" si="110"/>
        <v/>
      </c>
      <c r="T1360" s="232" t="str">
        <f ca="1">IF(B1360="","",IF(ISERROR(MATCH($J1360,[2]SorP!$B$1:$B$6230,0)),"",INDIRECT("'SorP'!$A$"&amp;MATCH($J1360,[2]SorP!$B$1:$B$6230,0))))</f>
        <v/>
      </c>
      <c r="U1360" s="184"/>
      <c r="V1360" s="94" t="e">
        <f>IF(C1360="",NA(),MATCH($B1360&amp;$C1360,'[2]Smelter Look-up'!$J:$J,0))</f>
        <v>#N/A</v>
      </c>
      <c r="X1360" s="58">
        <f t="shared" si="111"/>
        <v>0</v>
      </c>
      <c r="AB1360" s="95" t="str">
        <f t="shared" si="112"/>
        <v/>
      </c>
    </row>
    <row r="1361" spans="1:28" s="58" customFormat="1" ht="20.25">
      <c r="A1361" s="232"/>
      <c r="B1361" s="224" t="s">
        <v>242</v>
      </c>
      <c r="C1361" s="225" t="s">
        <v>242</v>
      </c>
      <c r="D1361" s="226"/>
      <c r="E1361" s="224" t="s">
        <v>242</v>
      </c>
      <c r="F1361" s="224" t="s">
        <v>242</v>
      </c>
      <c r="G1361" s="224" t="s">
        <v>242</v>
      </c>
      <c r="H1361" s="227" t="s">
        <v>242</v>
      </c>
      <c r="I1361" s="228" t="s">
        <v>242</v>
      </c>
      <c r="J1361" s="228" t="s">
        <v>242</v>
      </c>
      <c r="K1361" s="229"/>
      <c r="L1361" s="229"/>
      <c r="M1361" s="229"/>
      <c r="N1361" s="229"/>
      <c r="O1361" s="229"/>
      <c r="P1361" s="230"/>
      <c r="Q1361" s="231"/>
      <c r="R1361" s="224" t="s">
        <v>242</v>
      </c>
      <c r="S1361" s="232" t="str">
        <f t="shared" ca="1" si="110"/>
        <v/>
      </c>
      <c r="T1361" s="232" t="str">
        <f ca="1">IF(B1361="","",IF(ISERROR(MATCH($J1361,[2]SorP!$B$1:$B$6230,0)),"",INDIRECT("'SorP'!$A$"&amp;MATCH($J1361,[2]SorP!$B$1:$B$6230,0))))</f>
        <v/>
      </c>
      <c r="U1361" s="184"/>
      <c r="V1361" s="94" t="e">
        <f>IF(C1361="",NA(),MATCH($B1361&amp;$C1361,'[2]Smelter Look-up'!$J:$J,0))</f>
        <v>#N/A</v>
      </c>
      <c r="X1361" s="58">
        <f t="shared" si="111"/>
        <v>0</v>
      </c>
      <c r="AB1361" s="95" t="str">
        <f t="shared" si="112"/>
        <v/>
      </c>
    </row>
    <row r="1362" spans="1:28" s="58" customFormat="1" ht="20.25">
      <c r="A1362" s="232"/>
      <c r="B1362" s="224" t="s">
        <v>242</v>
      </c>
      <c r="C1362" s="225" t="s">
        <v>242</v>
      </c>
      <c r="D1362" s="226"/>
      <c r="E1362" s="224" t="s">
        <v>242</v>
      </c>
      <c r="F1362" s="224" t="s">
        <v>242</v>
      </c>
      <c r="G1362" s="224" t="s">
        <v>242</v>
      </c>
      <c r="H1362" s="227" t="s">
        <v>242</v>
      </c>
      <c r="I1362" s="228" t="s">
        <v>242</v>
      </c>
      <c r="J1362" s="228" t="s">
        <v>242</v>
      </c>
      <c r="K1362" s="229"/>
      <c r="L1362" s="229"/>
      <c r="M1362" s="229"/>
      <c r="N1362" s="229"/>
      <c r="O1362" s="229"/>
      <c r="P1362" s="230"/>
      <c r="Q1362" s="231"/>
      <c r="R1362" s="224" t="s">
        <v>242</v>
      </c>
      <c r="S1362" s="232" t="str">
        <f t="shared" ca="1" si="110"/>
        <v/>
      </c>
      <c r="T1362" s="232" t="str">
        <f ca="1">IF(B1362="","",IF(ISERROR(MATCH($J1362,[2]SorP!$B$1:$B$6230,0)),"",INDIRECT("'SorP'!$A$"&amp;MATCH($J1362,[2]SorP!$B$1:$B$6230,0))))</f>
        <v/>
      </c>
      <c r="U1362" s="184"/>
      <c r="V1362" s="94" t="e">
        <f>IF(C1362="",NA(),MATCH($B1362&amp;$C1362,'[2]Smelter Look-up'!$J:$J,0))</f>
        <v>#N/A</v>
      </c>
      <c r="X1362" s="58">
        <f t="shared" si="111"/>
        <v>0</v>
      </c>
      <c r="AB1362" s="95" t="str">
        <f t="shared" si="112"/>
        <v/>
      </c>
    </row>
    <row r="1363" spans="1:28" s="58" customFormat="1" ht="20.25">
      <c r="A1363" s="232"/>
      <c r="B1363" s="224" t="s">
        <v>242</v>
      </c>
      <c r="C1363" s="225" t="s">
        <v>242</v>
      </c>
      <c r="D1363" s="226"/>
      <c r="E1363" s="224" t="s">
        <v>242</v>
      </c>
      <c r="F1363" s="224" t="s">
        <v>242</v>
      </c>
      <c r="G1363" s="224" t="s">
        <v>242</v>
      </c>
      <c r="H1363" s="227" t="s">
        <v>242</v>
      </c>
      <c r="I1363" s="228" t="s">
        <v>242</v>
      </c>
      <c r="J1363" s="228" t="s">
        <v>242</v>
      </c>
      <c r="K1363" s="229"/>
      <c r="L1363" s="229"/>
      <c r="M1363" s="229"/>
      <c r="N1363" s="229"/>
      <c r="O1363" s="229"/>
      <c r="P1363" s="230"/>
      <c r="Q1363" s="231"/>
      <c r="R1363" s="224" t="s">
        <v>242</v>
      </c>
      <c r="S1363" s="232" t="str">
        <f t="shared" ca="1" si="110"/>
        <v/>
      </c>
      <c r="T1363" s="232" t="str">
        <f ca="1">IF(B1363="","",IF(ISERROR(MATCH($J1363,[2]SorP!$B$1:$B$6230,0)),"",INDIRECT("'SorP'!$A$"&amp;MATCH($J1363,[2]SorP!$B$1:$B$6230,0))))</f>
        <v/>
      </c>
      <c r="U1363" s="184"/>
      <c r="V1363" s="94" t="e">
        <f>IF(C1363="",NA(),MATCH($B1363&amp;$C1363,'[2]Smelter Look-up'!$J:$J,0))</f>
        <v>#N/A</v>
      </c>
      <c r="X1363" s="58">
        <f t="shared" si="111"/>
        <v>0</v>
      </c>
      <c r="AB1363" s="95" t="str">
        <f t="shared" si="112"/>
        <v/>
      </c>
    </row>
    <row r="1364" spans="1:28" s="58" customFormat="1" ht="20.25">
      <c r="A1364" s="232"/>
      <c r="B1364" s="224" t="s">
        <v>242</v>
      </c>
      <c r="C1364" s="225" t="s">
        <v>242</v>
      </c>
      <c r="D1364" s="226"/>
      <c r="E1364" s="224" t="s">
        <v>242</v>
      </c>
      <c r="F1364" s="224" t="s">
        <v>242</v>
      </c>
      <c r="G1364" s="224" t="s">
        <v>242</v>
      </c>
      <c r="H1364" s="227" t="s">
        <v>242</v>
      </c>
      <c r="I1364" s="228" t="s">
        <v>242</v>
      </c>
      <c r="J1364" s="228" t="s">
        <v>242</v>
      </c>
      <c r="K1364" s="229"/>
      <c r="L1364" s="229"/>
      <c r="M1364" s="229"/>
      <c r="N1364" s="229"/>
      <c r="O1364" s="229"/>
      <c r="P1364" s="230"/>
      <c r="Q1364" s="231"/>
      <c r="R1364" s="224" t="s">
        <v>242</v>
      </c>
      <c r="S1364" s="232" t="str">
        <f t="shared" ca="1" si="110"/>
        <v/>
      </c>
      <c r="T1364" s="232" t="str">
        <f ca="1">IF(B1364="","",IF(ISERROR(MATCH($J1364,[2]SorP!$B$1:$B$6230,0)),"",INDIRECT("'SorP'!$A$"&amp;MATCH($J1364,[2]SorP!$B$1:$B$6230,0))))</f>
        <v/>
      </c>
      <c r="U1364" s="184"/>
      <c r="V1364" s="94" t="e">
        <f>IF(C1364="",NA(),MATCH($B1364&amp;$C1364,'[2]Smelter Look-up'!$J:$J,0))</f>
        <v>#N/A</v>
      </c>
      <c r="X1364" s="58">
        <f t="shared" si="111"/>
        <v>0</v>
      </c>
      <c r="AB1364" s="95" t="str">
        <f t="shared" si="112"/>
        <v/>
      </c>
    </row>
    <row r="1365" spans="1:28" s="58" customFormat="1" ht="20.25">
      <c r="A1365" s="232"/>
      <c r="B1365" s="224" t="s">
        <v>242</v>
      </c>
      <c r="C1365" s="225" t="s">
        <v>242</v>
      </c>
      <c r="D1365" s="226"/>
      <c r="E1365" s="224" t="s">
        <v>242</v>
      </c>
      <c r="F1365" s="224" t="s">
        <v>242</v>
      </c>
      <c r="G1365" s="224" t="s">
        <v>242</v>
      </c>
      <c r="H1365" s="227" t="s">
        <v>242</v>
      </c>
      <c r="I1365" s="228" t="s">
        <v>242</v>
      </c>
      <c r="J1365" s="228" t="s">
        <v>242</v>
      </c>
      <c r="K1365" s="229"/>
      <c r="L1365" s="229"/>
      <c r="M1365" s="229"/>
      <c r="N1365" s="229"/>
      <c r="O1365" s="229"/>
      <c r="P1365" s="230"/>
      <c r="Q1365" s="231"/>
      <c r="R1365" s="224" t="s">
        <v>242</v>
      </c>
      <c r="S1365" s="232" t="str">
        <f t="shared" ca="1" si="110"/>
        <v/>
      </c>
      <c r="T1365" s="232" t="str">
        <f ca="1">IF(B1365="","",IF(ISERROR(MATCH($J1365,[2]SorP!$B$1:$B$6230,0)),"",INDIRECT("'SorP'!$A$"&amp;MATCH($J1365,[2]SorP!$B$1:$B$6230,0))))</f>
        <v/>
      </c>
      <c r="U1365" s="184"/>
      <c r="V1365" s="94" t="e">
        <f>IF(C1365="",NA(),MATCH($B1365&amp;$C1365,'[2]Smelter Look-up'!$J:$J,0))</f>
        <v>#N/A</v>
      </c>
      <c r="X1365" s="58">
        <f t="shared" si="111"/>
        <v>0</v>
      </c>
      <c r="AB1365" s="95" t="str">
        <f t="shared" si="112"/>
        <v/>
      </c>
    </row>
    <row r="1366" spans="1:28" s="58" customFormat="1" ht="20.25">
      <c r="A1366" s="232"/>
      <c r="B1366" s="224" t="s">
        <v>242</v>
      </c>
      <c r="C1366" s="225" t="s">
        <v>242</v>
      </c>
      <c r="D1366" s="226"/>
      <c r="E1366" s="224" t="s">
        <v>242</v>
      </c>
      <c r="F1366" s="224" t="s">
        <v>242</v>
      </c>
      <c r="G1366" s="224" t="s">
        <v>242</v>
      </c>
      <c r="H1366" s="227" t="s">
        <v>242</v>
      </c>
      <c r="I1366" s="228" t="s">
        <v>242</v>
      </c>
      <c r="J1366" s="228" t="s">
        <v>242</v>
      </c>
      <c r="K1366" s="229"/>
      <c r="L1366" s="229"/>
      <c r="M1366" s="229"/>
      <c r="N1366" s="229"/>
      <c r="O1366" s="229"/>
      <c r="P1366" s="230"/>
      <c r="Q1366" s="231"/>
      <c r="R1366" s="224" t="s">
        <v>242</v>
      </c>
      <c r="S1366" s="232" t="str">
        <f t="shared" ca="1" si="110"/>
        <v/>
      </c>
      <c r="T1366" s="232" t="str">
        <f ca="1">IF(B1366="","",IF(ISERROR(MATCH($J1366,[2]SorP!$B$1:$B$6230,0)),"",INDIRECT("'SorP'!$A$"&amp;MATCH($J1366,[2]SorP!$B$1:$B$6230,0))))</f>
        <v/>
      </c>
      <c r="U1366" s="184"/>
      <c r="V1366" s="94" t="e">
        <f>IF(C1366="",NA(),MATCH($B1366&amp;$C1366,'[2]Smelter Look-up'!$J:$J,0))</f>
        <v>#N/A</v>
      </c>
      <c r="X1366" s="58">
        <f t="shared" si="111"/>
        <v>0</v>
      </c>
      <c r="AB1366" s="95" t="str">
        <f t="shared" si="112"/>
        <v/>
      </c>
    </row>
    <row r="1367" spans="1:28" s="58" customFormat="1" ht="20.25">
      <c r="A1367" s="232"/>
      <c r="B1367" s="224" t="s">
        <v>242</v>
      </c>
      <c r="C1367" s="225" t="s">
        <v>242</v>
      </c>
      <c r="D1367" s="226"/>
      <c r="E1367" s="224" t="s">
        <v>242</v>
      </c>
      <c r="F1367" s="224" t="s">
        <v>242</v>
      </c>
      <c r="G1367" s="224" t="s">
        <v>242</v>
      </c>
      <c r="H1367" s="227" t="s">
        <v>242</v>
      </c>
      <c r="I1367" s="228" t="s">
        <v>242</v>
      </c>
      <c r="J1367" s="228" t="s">
        <v>242</v>
      </c>
      <c r="K1367" s="229"/>
      <c r="L1367" s="229"/>
      <c r="M1367" s="229"/>
      <c r="N1367" s="229"/>
      <c r="O1367" s="229"/>
      <c r="P1367" s="230"/>
      <c r="Q1367" s="231"/>
      <c r="R1367" s="224" t="s">
        <v>242</v>
      </c>
      <c r="S1367" s="232" t="str">
        <f t="shared" ca="1" si="110"/>
        <v/>
      </c>
      <c r="T1367" s="232" t="str">
        <f ca="1">IF(B1367="","",IF(ISERROR(MATCH($J1367,[2]SorP!$B$1:$B$6230,0)),"",INDIRECT("'SorP'!$A$"&amp;MATCH($J1367,[2]SorP!$B$1:$B$6230,0))))</f>
        <v/>
      </c>
      <c r="U1367" s="184"/>
      <c r="V1367" s="94" t="e">
        <f>IF(C1367="",NA(),MATCH($B1367&amp;$C1367,'[2]Smelter Look-up'!$J:$J,0))</f>
        <v>#N/A</v>
      </c>
      <c r="X1367" s="58">
        <f t="shared" si="111"/>
        <v>0</v>
      </c>
      <c r="AB1367" s="95" t="str">
        <f t="shared" si="112"/>
        <v/>
      </c>
    </row>
    <row r="1368" spans="1:28" s="58" customFormat="1" ht="20.25">
      <c r="A1368" s="232"/>
      <c r="B1368" s="224" t="s">
        <v>242</v>
      </c>
      <c r="C1368" s="225" t="s">
        <v>242</v>
      </c>
      <c r="D1368" s="226"/>
      <c r="E1368" s="224" t="s">
        <v>242</v>
      </c>
      <c r="F1368" s="224" t="s">
        <v>242</v>
      </c>
      <c r="G1368" s="224" t="s">
        <v>242</v>
      </c>
      <c r="H1368" s="227" t="s">
        <v>242</v>
      </c>
      <c r="I1368" s="228" t="s">
        <v>242</v>
      </c>
      <c r="J1368" s="228" t="s">
        <v>242</v>
      </c>
      <c r="K1368" s="229"/>
      <c r="L1368" s="229"/>
      <c r="M1368" s="229"/>
      <c r="N1368" s="229"/>
      <c r="O1368" s="229"/>
      <c r="P1368" s="230"/>
      <c r="Q1368" s="231"/>
      <c r="R1368" s="224" t="s">
        <v>242</v>
      </c>
      <c r="S1368" s="232" t="str">
        <f t="shared" ca="1" si="110"/>
        <v/>
      </c>
      <c r="T1368" s="232" t="str">
        <f ca="1">IF(B1368="","",IF(ISERROR(MATCH($J1368,[2]SorP!$B$1:$B$6230,0)),"",INDIRECT("'SorP'!$A$"&amp;MATCH($J1368,[2]SorP!$B$1:$B$6230,0))))</f>
        <v/>
      </c>
      <c r="U1368" s="184"/>
      <c r="V1368" s="94" t="e">
        <f>IF(C1368="",NA(),MATCH($B1368&amp;$C1368,'[2]Smelter Look-up'!$J:$J,0))</f>
        <v>#N/A</v>
      </c>
      <c r="X1368" s="58">
        <f t="shared" si="111"/>
        <v>0</v>
      </c>
      <c r="AB1368" s="95" t="str">
        <f t="shared" si="112"/>
        <v/>
      </c>
    </row>
    <row r="1369" spans="1:28" s="58" customFormat="1" ht="20.25">
      <c r="A1369" s="232"/>
      <c r="B1369" s="224" t="s">
        <v>242</v>
      </c>
      <c r="C1369" s="225" t="s">
        <v>242</v>
      </c>
      <c r="D1369" s="226"/>
      <c r="E1369" s="224" t="s">
        <v>242</v>
      </c>
      <c r="F1369" s="224" t="s">
        <v>242</v>
      </c>
      <c r="G1369" s="224" t="s">
        <v>242</v>
      </c>
      <c r="H1369" s="227" t="s">
        <v>242</v>
      </c>
      <c r="I1369" s="228" t="s">
        <v>242</v>
      </c>
      <c r="J1369" s="228" t="s">
        <v>242</v>
      </c>
      <c r="K1369" s="229"/>
      <c r="L1369" s="229"/>
      <c r="M1369" s="229"/>
      <c r="N1369" s="229"/>
      <c r="O1369" s="229"/>
      <c r="P1369" s="230"/>
      <c r="Q1369" s="231"/>
      <c r="R1369" s="224" t="s">
        <v>242</v>
      </c>
      <c r="S1369" s="232" t="str">
        <f t="shared" ca="1" si="110"/>
        <v/>
      </c>
      <c r="T1369" s="232" t="str">
        <f ca="1">IF(B1369="","",IF(ISERROR(MATCH($J1369,[2]SorP!$B$1:$B$6230,0)),"",INDIRECT("'SorP'!$A$"&amp;MATCH($J1369,[2]SorP!$B$1:$B$6230,0))))</f>
        <v/>
      </c>
      <c r="U1369" s="184"/>
      <c r="V1369" s="94" t="e">
        <f>IF(C1369="",NA(),MATCH($B1369&amp;$C1369,'[2]Smelter Look-up'!$J:$J,0))</f>
        <v>#N/A</v>
      </c>
      <c r="X1369" s="58">
        <f t="shared" si="111"/>
        <v>0</v>
      </c>
      <c r="AB1369" s="95" t="str">
        <f t="shared" si="112"/>
        <v/>
      </c>
    </row>
    <row r="1370" spans="1:28" s="58" customFormat="1" ht="20.25">
      <c r="A1370" s="232"/>
      <c r="B1370" s="224" t="s">
        <v>242</v>
      </c>
      <c r="C1370" s="225" t="s">
        <v>242</v>
      </c>
      <c r="D1370" s="226"/>
      <c r="E1370" s="224" t="s">
        <v>242</v>
      </c>
      <c r="F1370" s="224" t="s">
        <v>242</v>
      </c>
      <c r="G1370" s="224" t="s">
        <v>242</v>
      </c>
      <c r="H1370" s="227" t="s">
        <v>242</v>
      </c>
      <c r="I1370" s="228" t="s">
        <v>242</v>
      </c>
      <c r="J1370" s="228" t="s">
        <v>242</v>
      </c>
      <c r="K1370" s="229"/>
      <c r="L1370" s="229"/>
      <c r="M1370" s="229"/>
      <c r="N1370" s="229"/>
      <c r="O1370" s="229"/>
      <c r="P1370" s="230"/>
      <c r="Q1370" s="231"/>
      <c r="R1370" s="224" t="s">
        <v>242</v>
      </c>
      <c r="S1370" s="232" t="str">
        <f t="shared" ca="1" si="110"/>
        <v/>
      </c>
      <c r="T1370" s="232" t="str">
        <f ca="1">IF(B1370="","",IF(ISERROR(MATCH($J1370,[2]SorP!$B$1:$B$6230,0)),"",INDIRECT("'SorP'!$A$"&amp;MATCH($J1370,[2]SorP!$B$1:$B$6230,0))))</f>
        <v/>
      </c>
      <c r="U1370" s="184"/>
      <c r="V1370" s="94" t="e">
        <f>IF(C1370="",NA(),MATCH($B1370&amp;$C1370,'[2]Smelter Look-up'!$J:$J,0))</f>
        <v>#N/A</v>
      </c>
      <c r="X1370" s="58">
        <f t="shared" si="111"/>
        <v>0</v>
      </c>
      <c r="AB1370" s="95" t="str">
        <f t="shared" si="112"/>
        <v/>
      </c>
    </row>
    <row r="1371" spans="1:28" s="58" customFormat="1" ht="20.25">
      <c r="A1371" s="232"/>
      <c r="B1371" s="224" t="s">
        <v>242</v>
      </c>
      <c r="C1371" s="225" t="s">
        <v>242</v>
      </c>
      <c r="D1371" s="226"/>
      <c r="E1371" s="224" t="s">
        <v>242</v>
      </c>
      <c r="F1371" s="224" t="s">
        <v>242</v>
      </c>
      <c r="G1371" s="224" t="s">
        <v>242</v>
      </c>
      <c r="H1371" s="227" t="s">
        <v>242</v>
      </c>
      <c r="I1371" s="228" t="s">
        <v>242</v>
      </c>
      <c r="J1371" s="228" t="s">
        <v>242</v>
      </c>
      <c r="K1371" s="229"/>
      <c r="L1371" s="229"/>
      <c r="M1371" s="229"/>
      <c r="N1371" s="229"/>
      <c r="O1371" s="229"/>
      <c r="P1371" s="230"/>
      <c r="Q1371" s="231"/>
      <c r="R1371" s="224" t="s">
        <v>242</v>
      </c>
      <c r="S1371" s="232" t="str">
        <f t="shared" ca="1" si="110"/>
        <v/>
      </c>
      <c r="T1371" s="232" t="str">
        <f ca="1">IF(B1371="","",IF(ISERROR(MATCH($J1371,[2]SorP!$B$1:$B$6230,0)),"",INDIRECT("'SorP'!$A$"&amp;MATCH($J1371,[2]SorP!$B$1:$B$6230,0))))</f>
        <v/>
      </c>
      <c r="U1371" s="184"/>
      <c r="V1371" s="94" t="e">
        <f>IF(C1371="",NA(),MATCH($B1371&amp;$C1371,'[2]Smelter Look-up'!$J:$J,0))</f>
        <v>#N/A</v>
      </c>
      <c r="X1371" s="58">
        <f t="shared" si="111"/>
        <v>0</v>
      </c>
      <c r="AB1371" s="95" t="str">
        <f t="shared" si="112"/>
        <v/>
      </c>
    </row>
    <row r="1372" spans="1:28" s="58" customFormat="1" ht="20.25">
      <c r="A1372" s="232"/>
      <c r="B1372" s="224" t="s">
        <v>242</v>
      </c>
      <c r="C1372" s="225" t="s">
        <v>242</v>
      </c>
      <c r="D1372" s="226"/>
      <c r="E1372" s="224" t="s">
        <v>242</v>
      </c>
      <c r="F1372" s="224" t="s">
        <v>242</v>
      </c>
      <c r="G1372" s="224" t="s">
        <v>242</v>
      </c>
      <c r="H1372" s="227" t="s">
        <v>242</v>
      </c>
      <c r="I1372" s="228" t="s">
        <v>242</v>
      </c>
      <c r="J1372" s="228" t="s">
        <v>242</v>
      </c>
      <c r="K1372" s="229"/>
      <c r="L1372" s="229"/>
      <c r="M1372" s="229"/>
      <c r="N1372" s="229"/>
      <c r="O1372" s="229"/>
      <c r="P1372" s="230"/>
      <c r="Q1372" s="231"/>
      <c r="R1372" s="224" t="s">
        <v>242</v>
      </c>
      <c r="S1372" s="232" t="str">
        <f t="shared" ref="S1372:S1402" ca="1" si="113">IF(B1372="","",IF(ISERROR(MATCH($E1372,CL,0)),"Unknown",INDIRECT("'C'!$A$"&amp;MATCH($E1372,CL,0)+1)))</f>
        <v/>
      </c>
      <c r="T1372" s="232" t="str">
        <f ca="1">IF(B1372="","",IF(ISERROR(MATCH($J1372,[2]SorP!$B$1:$B$6230,0)),"",INDIRECT("'SorP'!$A$"&amp;MATCH($J1372,[2]SorP!$B$1:$B$6230,0))))</f>
        <v/>
      </c>
      <c r="U1372" s="184"/>
      <c r="V1372" s="94" t="e">
        <f>IF(C1372="",NA(),MATCH($B1372&amp;$C1372,'[2]Smelter Look-up'!$J:$J,0))</f>
        <v>#N/A</v>
      </c>
      <c r="X1372" s="58">
        <f t="shared" si="111"/>
        <v>0</v>
      </c>
      <c r="AB1372" s="95" t="str">
        <f t="shared" si="112"/>
        <v/>
      </c>
    </row>
    <row r="1373" spans="1:28" s="58" customFormat="1" ht="20.25">
      <c r="A1373" s="232"/>
      <c r="B1373" s="224" t="s">
        <v>242</v>
      </c>
      <c r="C1373" s="225" t="s">
        <v>242</v>
      </c>
      <c r="D1373" s="226"/>
      <c r="E1373" s="224" t="s">
        <v>242</v>
      </c>
      <c r="F1373" s="224" t="s">
        <v>242</v>
      </c>
      <c r="G1373" s="224" t="s">
        <v>242</v>
      </c>
      <c r="H1373" s="227" t="s">
        <v>242</v>
      </c>
      <c r="I1373" s="228" t="s">
        <v>242</v>
      </c>
      <c r="J1373" s="228" t="s">
        <v>242</v>
      </c>
      <c r="K1373" s="229"/>
      <c r="L1373" s="229"/>
      <c r="M1373" s="229"/>
      <c r="N1373" s="229"/>
      <c r="O1373" s="229"/>
      <c r="P1373" s="230"/>
      <c r="Q1373" s="231"/>
      <c r="R1373" s="224" t="s">
        <v>242</v>
      </c>
      <c r="S1373" s="232" t="str">
        <f t="shared" ca="1" si="113"/>
        <v/>
      </c>
      <c r="T1373" s="232" t="str">
        <f ca="1">IF(B1373="","",IF(ISERROR(MATCH($J1373,[2]SorP!$B$1:$B$6230,0)),"",INDIRECT("'SorP'!$A$"&amp;MATCH($J1373,[2]SorP!$B$1:$B$6230,0))))</f>
        <v/>
      </c>
      <c r="U1373" s="184"/>
      <c r="V1373" s="94" t="e">
        <f>IF(C1373="",NA(),MATCH($B1373&amp;$C1373,'[2]Smelter Look-up'!$J:$J,0))</f>
        <v>#N/A</v>
      </c>
      <c r="X1373" s="58">
        <f t="shared" si="111"/>
        <v>0</v>
      </c>
      <c r="AB1373" s="95" t="str">
        <f t="shared" si="112"/>
        <v/>
      </c>
    </row>
    <row r="1374" spans="1:28" s="58" customFormat="1" ht="20.25">
      <c r="A1374" s="232"/>
      <c r="B1374" s="224" t="s">
        <v>242</v>
      </c>
      <c r="C1374" s="225" t="s">
        <v>242</v>
      </c>
      <c r="D1374" s="226"/>
      <c r="E1374" s="224" t="s">
        <v>242</v>
      </c>
      <c r="F1374" s="224" t="s">
        <v>242</v>
      </c>
      <c r="G1374" s="224" t="s">
        <v>242</v>
      </c>
      <c r="H1374" s="227" t="s">
        <v>242</v>
      </c>
      <c r="I1374" s="228" t="s">
        <v>242</v>
      </c>
      <c r="J1374" s="228" t="s">
        <v>242</v>
      </c>
      <c r="K1374" s="229"/>
      <c r="L1374" s="229"/>
      <c r="M1374" s="229"/>
      <c r="N1374" s="229"/>
      <c r="O1374" s="229"/>
      <c r="P1374" s="230"/>
      <c r="Q1374" s="231"/>
      <c r="R1374" s="224" t="s">
        <v>242</v>
      </c>
      <c r="S1374" s="232" t="str">
        <f t="shared" ca="1" si="113"/>
        <v/>
      </c>
      <c r="T1374" s="232" t="str">
        <f ca="1">IF(B1374="","",IF(ISERROR(MATCH($J1374,[2]SorP!$B$1:$B$6230,0)),"",INDIRECT("'SorP'!$A$"&amp;MATCH($J1374,[2]SorP!$B$1:$B$6230,0))))</f>
        <v/>
      </c>
      <c r="U1374" s="184"/>
      <c r="V1374" s="94" t="e">
        <f>IF(C1374="",NA(),MATCH($B1374&amp;$C1374,'[2]Smelter Look-up'!$J:$J,0))</f>
        <v>#N/A</v>
      </c>
      <c r="X1374" s="58">
        <f t="shared" si="111"/>
        <v>0</v>
      </c>
      <c r="AB1374" s="95" t="str">
        <f t="shared" si="112"/>
        <v/>
      </c>
    </row>
    <row r="1375" spans="1:28" s="58" customFormat="1" ht="20.25">
      <c r="A1375" s="232"/>
      <c r="B1375" s="224" t="s">
        <v>242</v>
      </c>
      <c r="C1375" s="225" t="s">
        <v>242</v>
      </c>
      <c r="D1375" s="226"/>
      <c r="E1375" s="224" t="s">
        <v>242</v>
      </c>
      <c r="F1375" s="224" t="s">
        <v>242</v>
      </c>
      <c r="G1375" s="224" t="s">
        <v>242</v>
      </c>
      <c r="H1375" s="227" t="s">
        <v>242</v>
      </c>
      <c r="I1375" s="228" t="s">
        <v>242</v>
      </c>
      <c r="J1375" s="228" t="s">
        <v>242</v>
      </c>
      <c r="K1375" s="229"/>
      <c r="L1375" s="229"/>
      <c r="M1375" s="229"/>
      <c r="N1375" s="229"/>
      <c r="O1375" s="229"/>
      <c r="P1375" s="230"/>
      <c r="Q1375" s="231"/>
      <c r="R1375" s="224" t="s">
        <v>242</v>
      </c>
      <c r="S1375" s="232" t="str">
        <f t="shared" ca="1" si="113"/>
        <v/>
      </c>
      <c r="T1375" s="232" t="str">
        <f ca="1">IF(B1375="","",IF(ISERROR(MATCH($J1375,[2]SorP!$B$1:$B$6230,0)),"",INDIRECT("'SorP'!$A$"&amp;MATCH($J1375,[2]SorP!$B$1:$B$6230,0))))</f>
        <v/>
      </c>
      <c r="U1375" s="184"/>
      <c r="V1375" s="94" t="e">
        <f>IF(C1375="",NA(),MATCH($B1375&amp;$C1375,'[2]Smelter Look-up'!$J:$J,0))</f>
        <v>#N/A</v>
      </c>
      <c r="X1375" s="58">
        <f t="shared" si="111"/>
        <v>0</v>
      </c>
      <c r="AB1375" s="95" t="str">
        <f t="shared" si="112"/>
        <v/>
      </c>
    </row>
    <row r="1376" spans="1:28" s="58" customFormat="1" ht="20.25">
      <c r="A1376" s="232"/>
      <c r="B1376" s="224" t="s">
        <v>242</v>
      </c>
      <c r="C1376" s="225" t="s">
        <v>242</v>
      </c>
      <c r="D1376" s="226"/>
      <c r="E1376" s="224" t="s">
        <v>242</v>
      </c>
      <c r="F1376" s="224" t="s">
        <v>242</v>
      </c>
      <c r="G1376" s="224" t="s">
        <v>242</v>
      </c>
      <c r="H1376" s="227" t="s">
        <v>242</v>
      </c>
      <c r="I1376" s="228" t="s">
        <v>242</v>
      </c>
      <c r="J1376" s="228" t="s">
        <v>242</v>
      </c>
      <c r="K1376" s="229"/>
      <c r="L1376" s="229"/>
      <c r="M1376" s="229"/>
      <c r="N1376" s="229"/>
      <c r="O1376" s="229"/>
      <c r="P1376" s="230"/>
      <c r="Q1376" s="231"/>
      <c r="R1376" s="224" t="s">
        <v>242</v>
      </c>
      <c r="S1376" s="232" t="str">
        <f t="shared" ca="1" si="113"/>
        <v/>
      </c>
      <c r="T1376" s="232" t="str">
        <f ca="1">IF(B1376="","",IF(ISERROR(MATCH($J1376,[2]SorP!$B$1:$B$6230,0)),"",INDIRECT("'SorP'!$A$"&amp;MATCH($J1376,[2]SorP!$B$1:$B$6230,0))))</f>
        <v/>
      </c>
      <c r="U1376" s="184"/>
      <c r="V1376" s="94" t="e">
        <f>IF(C1376="",NA(),MATCH($B1376&amp;$C1376,'[2]Smelter Look-up'!$J:$J,0))</f>
        <v>#N/A</v>
      </c>
      <c r="X1376" s="58">
        <f t="shared" si="111"/>
        <v>0</v>
      </c>
      <c r="AB1376" s="95" t="str">
        <f t="shared" si="112"/>
        <v/>
      </c>
    </row>
    <row r="1377" spans="1:28" s="58" customFormat="1" ht="20.25">
      <c r="A1377" s="232"/>
      <c r="B1377" s="224" t="s">
        <v>242</v>
      </c>
      <c r="C1377" s="225" t="s">
        <v>242</v>
      </c>
      <c r="D1377" s="226"/>
      <c r="E1377" s="224" t="s">
        <v>242</v>
      </c>
      <c r="F1377" s="224" t="s">
        <v>242</v>
      </c>
      <c r="G1377" s="224" t="s">
        <v>242</v>
      </c>
      <c r="H1377" s="227" t="s">
        <v>242</v>
      </c>
      <c r="I1377" s="228" t="s">
        <v>242</v>
      </c>
      <c r="J1377" s="228" t="s">
        <v>242</v>
      </c>
      <c r="K1377" s="229"/>
      <c r="L1377" s="229"/>
      <c r="M1377" s="229"/>
      <c r="N1377" s="229"/>
      <c r="O1377" s="229"/>
      <c r="P1377" s="230"/>
      <c r="Q1377" s="231"/>
      <c r="R1377" s="224" t="s">
        <v>242</v>
      </c>
      <c r="S1377" s="232" t="str">
        <f t="shared" ca="1" si="113"/>
        <v/>
      </c>
      <c r="T1377" s="232" t="str">
        <f ca="1">IF(B1377="","",IF(ISERROR(MATCH($J1377,[2]SorP!$B$1:$B$6230,0)),"",INDIRECT("'SorP'!$A$"&amp;MATCH($J1377,[2]SorP!$B$1:$B$6230,0))))</f>
        <v/>
      </c>
      <c r="U1377" s="184"/>
      <c r="V1377" s="94" t="e">
        <f>IF(C1377="",NA(),MATCH($B1377&amp;$C1377,'[2]Smelter Look-up'!$J:$J,0))</f>
        <v>#N/A</v>
      </c>
      <c r="X1377" s="58">
        <f t="shared" si="111"/>
        <v>0</v>
      </c>
      <c r="AB1377" s="95" t="str">
        <f t="shared" si="112"/>
        <v/>
      </c>
    </row>
    <row r="1378" spans="1:28" s="58" customFormat="1" ht="20.25">
      <c r="A1378" s="232"/>
      <c r="B1378" s="224" t="s">
        <v>242</v>
      </c>
      <c r="C1378" s="225" t="s">
        <v>242</v>
      </c>
      <c r="D1378" s="226"/>
      <c r="E1378" s="224" t="s">
        <v>242</v>
      </c>
      <c r="F1378" s="224" t="s">
        <v>242</v>
      </c>
      <c r="G1378" s="224" t="s">
        <v>242</v>
      </c>
      <c r="H1378" s="227" t="s">
        <v>242</v>
      </c>
      <c r="I1378" s="228" t="s">
        <v>242</v>
      </c>
      <c r="J1378" s="228" t="s">
        <v>242</v>
      </c>
      <c r="K1378" s="229"/>
      <c r="L1378" s="229"/>
      <c r="M1378" s="229"/>
      <c r="N1378" s="229"/>
      <c r="O1378" s="229"/>
      <c r="P1378" s="230"/>
      <c r="Q1378" s="231"/>
      <c r="R1378" s="224" t="s">
        <v>242</v>
      </c>
      <c r="S1378" s="232" t="str">
        <f t="shared" ca="1" si="113"/>
        <v/>
      </c>
      <c r="T1378" s="232" t="str">
        <f ca="1">IF(B1378="","",IF(ISERROR(MATCH($J1378,[2]SorP!$B$1:$B$6230,0)),"",INDIRECT("'SorP'!$A$"&amp;MATCH($J1378,[2]SorP!$B$1:$B$6230,0))))</f>
        <v/>
      </c>
      <c r="U1378" s="184"/>
      <c r="V1378" s="94" t="e">
        <f>IF(C1378="",NA(),MATCH($B1378&amp;$C1378,'[2]Smelter Look-up'!$J:$J,0))</f>
        <v>#N/A</v>
      </c>
      <c r="X1378" s="58">
        <f t="shared" si="111"/>
        <v>0</v>
      </c>
      <c r="AB1378" s="95" t="str">
        <f t="shared" si="112"/>
        <v/>
      </c>
    </row>
    <row r="1379" spans="1:28" s="58" customFormat="1" ht="20.25">
      <c r="A1379" s="232"/>
      <c r="B1379" s="224" t="s">
        <v>242</v>
      </c>
      <c r="C1379" s="225" t="s">
        <v>242</v>
      </c>
      <c r="D1379" s="226"/>
      <c r="E1379" s="224" t="s">
        <v>242</v>
      </c>
      <c r="F1379" s="224" t="s">
        <v>242</v>
      </c>
      <c r="G1379" s="224" t="s">
        <v>242</v>
      </c>
      <c r="H1379" s="227" t="s">
        <v>242</v>
      </c>
      <c r="I1379" s="228" t="s">
        <v>242</v>
      </c>
      <c r="J1379" s="228" t="s">
        <v>242</v>
      </c>
      <c r="K1379" s="229"/>
      <c r="L1379" s="229"/>
      <c r="M1379" s="229"/>
      <c r="N1379" s="229"/>
      <c r="O1379" s="229"/>
      <c r="P1379" s="230"/>
      <c r="Q1379" s="231"/>
      <c r="R1379" s="224" t="s">
        <v>242</v>
      </c>
      <c r="S1379" s="232" t="str">
        <f t="shared" ca="1" si="113"/>
        <v/>
      </c>
      <c r="T1379" s="232" t="str">
        <f ca="1">IF(B1379="","",IF(ISERROR(MATCH($J1379,[2]SorP!$B$1:$B$6230,0)),"",INDIRECT("'SorP'!$A$"&amp;MATCH($J1379,[2]SorP!$B$1:$B$6230,0))))</f>
        <v/>
      </c>
      <c r="U1379" s="184"/>
      <c r="V1379" s="94" t="e">
        <f>IF(C1379="",NA(),MATCH($B1379&amp;$C1379,'[2]Smelter Look-up'!$J:$J,0))</f>
        <v>#N/A</v>
      </c>
      <c r="X1379" s="58">
        <f t="shared" si="111"/>
        <v>0</v>
      </c>
      <c r="AB1379" s="95" t="str">
        <f t="shared" si="112"/>
        <v/>
      </c>
    </row>
    <row r="1380" spans="1:28" s="58" customFormat="1" ht="20.25">
      <c r="A1380" s="232"/>
      <c r="B1380" s="224" t="s">
        <v>242</v>
      </c>
      <c r="C1380" s="225" t="s">
        <v>242</v>
      </c>
      <c r="D1380" s="226"/>
      <c r="E1380" s="224" t="s">
        <v>242</v>
      </c>
      <c r="F1380" s="224" t="s">
        <v>242</v>
      </c>
      <c r="G1380" s="224" t="s">
        <v>242</v>
      </c>
      <c r="H1380" s="227" t="s">
        <v>242</v>
      </c>
      <c r="I1380" s="228" t="s">
        <v>242</v>
      </c>
      <c r="J1380" s="228" t="s">
        <v>242</v>
      </c>
      <c r="K1380" s="229"/>
      <c r="L1380" s="229"/>
      <c r="M1380" s="229"/>
      <c r="N1380" s="229"/>
      <c r="O1380" s="229"/>
      <c r="P1380" s="230"/>
      <c r="Q1380" s="231"/>
      <c r="R1380" s="224" t="s">
        <v>242</v>
      </c>
      <c r="S1380" s="232" t="str">
        <f t="shared" ca="1" si="113"/>
        <v/>
      </c>
      <c r="T1380" s="232" t="str">
        <f ca="1">IF(B1380="","",IF(ISERROR(MATCH($J1380,[2]SorP!$B$1:$B$6230,0)),"",INDIRECT("'SorP'!$A$"&amp;MATCH($J1380,[2]SorP!$B$1:$B$6230,0))))</f>
        <v/>
      </c>
      <c r="U1380" s="184"/>
      <c r="V1380" s="94" t="e">
        <f>IF(C1380="",NA(),MATCH($B1380&amp;$C1380,'[2]Smelter Look-up'!$J:$J,0))</f>
        <v>#N/A</v>
      </c>
      <c r="X1380" s="58">
        <f t="shared" si="111"/>
        <v>0</v>
      </c>
      <c r="AB1380" s="95" t="str">
        <f t="shared" si="112"/>
        <v/>
      </c>
    </row>
    <row r="1381" spans="1:28" s="58" customFormat="1" ht="20.25">
      <c r="A1381" s="232"/>
      <c r="B1381" s="224" t="s">
        <v>242</v>
      </c>
      <c r="C1381" s="225" t="s">
        <v>242</v>
      </c>
      <c r="D1381" s="226"/>
      <c r="E1381" s="224" t="s">
        <v>242</v>
      </c>
      <c r="F1381" s="224" t="s">
        <v>242</v>
      </c>
      <c r="G1381" s="224" t="s">
        <v>242</v>
      </c>
      <c r="H1381" s="227" t="s">
        <v>242</v>
      </c>
      <c r="I1381" s="228" t="s">
        <v>242</v>
      </c>
      <c r="J1381" s="228" t="s">
        <v>242</v>
      </c>
      <c r="K1381" s="229"/>
      <c r="L1381" s="229"/>
      <c r="M1381" s="229"/>
      <c r="N1381" s="229"/>
      <c r="O1381" s="229"/>
      <c r="P1381" s="230"/>
      <c r="Q1381" s="231"/>
      <c r="R1381" s="224" t="s">
        <v>242</v>
      </c>
      <c r="S1381" s="232" t="str">
        <f t="shared" ca="1" si="113"/>
        <v/>
      </c>
      <c r="T1381" s="232" t="str">
        <f ca="1">IF(B1381="","",IF(ISERROR(MATCH($J1381,[2]SorP!$B$1:$B$6230,0)),"",INDIRECT("'SorP'!$A$"&amp;MATCH($J1381,[2]SorP!$B$1:$B$6230,0))))</f>
        <v/>
      </c>
      <c r="U1381" s="184"/>
      <c r="V1381" s="94" t="e">
        <f>IF(C1381="",NA(),MATCH($B1381&amp;$C1381,'[2]Smelter Look-up'!$J:$J,0))</f>
        <v>#N/A</v>
      </c>
      <c r="X1381" s="58">
        <f t="shared" si="111"/>
        <v>0</v>
      </c>
      <c r="AB1381" s="95" t="str">
        <f t="shared" si="112"/>
        <v/>
      </c>
    </row>
    <row r="1382" spans="1:28" s="58" customFormat="1" ht="20.25">
      <c r="A1382" s="232"/>
      <c r="B1382" s="224" t="s">
        <v>242</v>
      </c>
      <c r="C1382" s="225" t="s">
        <v>242</v>
      </c>
      <c r="D1382" s="226"/>
      <c r="E1382" s="224" t="s">
        <v>242</v>
      </c>
      <c r="F1382" s="224" t="s">
        <v>242</v>
      </c>
      <c r="G1382" s="224" t="s">
        <v>242</v>
      </c>
      <c r="H1382" s="227" t="s">
        <v>242</v>
      </c>
      <c r="I1382" s="228" t="s">
        <v>242</v>
      </c>
      <c r="J1382" s="228" t="s">
        <v>242</v>
      </c>
      <c r="K1382" s="229"/>
      <c r="L1382" s="229"/>
      <c r="M1382" s="229"/>
      <c r="N1382" s="229"/>
      <c r="O1382" s="229"/>
      <c r="P1382" s="230"/>
      <c r="Q1382" s="231"/>
      <c r="R1382" s="224" t="s">
        <v>242</v>
      </c>
      <c r="S1382" s="232" t="str">
        <f t="shared" ca="1" si="113"/>
        <v/>
      </c>
      <c r="T1382" s="232" t="str">
        <f ca="1">IF(B1382="","",IF(ISERROR(MATCH($J1382,[2]SorP!$B$1:$B$6230,0)),"",INDIRECT("'SorP'!$A$"&amp;MATCH($J1382,[2]SorP!$B$1:$B$6230,0))))</f>
        <v/>
      </c>
      <c r="U1382" s="184"/>
      <c r="V1382" s="94" t="e">
        <f>IF(C1382="",NA(),MATCH($B1382&amp;$C1382,'[2]Smelter Look-up'!$J:$J,0))</f>
        <v>#N/A</v>
      </c>
      <c r="X1382" s="58">
        <f t="shared" si="111"/>
        <v>0</v>
      </c>
      <c r="AB1382" s="95" t="str">
        <f t="shared" si="112"/>
        <v/>
      </c>
    </row>
    <row r="1383" spans="1:28" s="58" customFormat="1" ht="20.25">
      <c r="A1383" s="232"/>
      <c r="B1383" s="224" t="s">
        <v>242</v>
      </c>
      <c r="C1383" s="225" t="s">
        <v>242</v>
      </c>
      <c r="D1383" s="226"/>
      <c r="E1383" s="224" t="s">
        <v>242</v>
      </c>
      <c r="F1383" s="224" t="s">
        <v>242</v>
      </c>
      <c r="G1383" s="224" t="s">
        <v>242</v>
      </c>
      <c r="H1383" s="227" t="s">
        <v>242</v>
      </c>
      <c r="I1383" s="228" t="s">
        <v>242</v>
      </c>
      <c r="J1383" s="228" t="s">
        <v>242</v>
      </c>
      <c r="K1383" s="229"/>
      <c r="L1383" s="229"/>
      <c r="M1383" s="229"/>
      <c r="N1383" s="229"/>
      <c r="O1383" s="229"/>
      <c r="P1383" s="230"/>
      <c r="Q1383" s="231"/>
      <c r="R1383" s="224" t="s">
        <v>242</v>
      </c>
      <c r="S1383" s="232" t="str">
        <f t="shared" ca="1" si="113"/>
        <v/>
      </c>
      <c r="T1383" s="232" t="str">
        <f ca="1">IF(B1383="","",IF(ISERROR(MATCH($J1383,[2]SorP!$B$1:$B$6230,0)),"",INDIRECT("'SorP'!$A$"&amp;MATCH($J1383,[2]SorP!$B$1:$B$6230,0))))</f>
        <v/>
      </c>
      <c r="U1383" s="184"/>
      <c r="V1383" s="94" t="e">
        <f>IF(C1383="",NA(),MATCH($B1383&amp;$C1383,'[2]Smelter Look-up'!$J:$J,0))</f>
        <v>#N/A</v>
      </c>
      <c r="X1383" s="58">
        <f t="shared" si="111"/>
        <v>0</v>
      </c>
      <c r="AB1383" s="95" t="str">
        <f t="shared" si="112"/>
        <v/>
      </c>
    </row>
    <row r="1384" spans="1:28" s="58" customFormat="1" ht="20.25">
      <c r="A1384" s="232"/>
      <c r="B1384" s="224" t="s">
        <v>242</v>
      </c>
      <c r="C1384" s="225" t="s">
        <v>242</v>
      </c>
      <c r="D1384" s="226"/>
      <c r="E1384" s="224" t="s">
        <v>242</v>
      </c>
      <c r="F1384" s="224" t="s">
        <v>242</v>
      </c>
      <c r="G1384" s="224" t="s">
        <v>242</v>
      </c>
      <c r="H1384" s="227" t="s">
        <v>242</v>
      </c>
      <c r="I1384" s="228" t="s">
        <v>242</v>
      </c>
      <c r="J1384" s="228" t="s">
        <v>242</v>
      </c>
      <c r="K1384" s="229"/>
      <c r="L1384" s="229"/>
      <c r="M1384" s="229"/>
      <c r="N1384" s="229"/>
      <c r="O1384" s="229"/>
      <c r="P1384" s="230"/>
      <c r="Q1384" s="231"/>
      <c r="R1384" s="224" t="s">
        <v>242</v>
      </c>
      <c r="S1384" s="232" t="str">
        <f t="shared" ca="1" si="113"/>
        <v/>
      </c>
      <c r="T1384" s="232" t="str">
        <f ca="1">IF(B1384="","",IF(ISERROR(MATCH($J1384,[2]SorP!$B$1:$B$6230,0)),"",INDIRECT("'SorP'!$A$"&amp;MATCH($J1384,[2]SorP!$B$1:$B$6230,0))))</f>
        <v/>
      </c>
      <c r="U1384" s="184"/>
      <c r="V1384" s="94" t="e">
        <f>IF(C1384="",NA(),MATCH($B1384&amp;$C1384,'[2]Smelter Look-up'!$J:$J,0))</f>
        <v>#N/A</v>
      </c>
      <c r="X1384" s="58">
        <f t="shared" si="111"/>
        <v>0</v>
      </c>
      <c r="AB1384" s="95" t="str">
        <f t="shared" si="112"/>
        <v/>
      </c>
    </row>
    <row r="1385" spans="1:28" s="58" customFormat="1" ht="20.25">
      <c r="A1385" s="232"/>
      <c r="B1385" s="224" t="s">
        <v>242</v>
      </c>
      <c r="C1385" s="225" t="s">
        <v>242</v>
      </c>
      <c r="D1385" s="226"/>
      <c r="E1385" s="224" t="s">
        <v>242</v>
      </c>
      <c r="F1385" s="224" t="s">
        <v>242</v>
      </c>
      <c r="G1385" s="224" t="s">
        <v>242</v>
      </c>
      <c r="H1385" s="227" t="s">
        <v>242</v>
      </c>
      <c r="I1385" s="228" t="s">
        <v>242</v>
      </c>
      <c r="J1385" s="228" t="s">
        <v>242</v>
      </c>
      <c r="K1385" s="229"/>
      <c r="L1385" s="229"/>
      <c r="M1385" s="229"/>
      <c r="N1385" s="229"/>
      <c r="O1385" s="229"/>
      <c r="P1385" s="230"/>
      <c r="Q1385" s="231"/>
      <c r="R1385" s="224" t="s">
        <v>242</v>
      </c>
      <c r="S1385" s="232" t="str">
        <f t="shared" ca="1" si="113"/>
        <v/>
      </c>
      <c r="T1385" s="232" t="str">
        <f ca="1">IF(B1385="","",IF(ISERROR(MATCH($J1385,[2]SorP!$B$1:$B$6230,0)),"",INDIRECT("'SorP'!$A$"&amp;MATCH($J1385,[2]SorP!$B$1:$B$6230,0))))</f>
        <v/>
      </c>
      <c r="U1385" s="184"/>
      <c r="V1385" s="94" t="e">
        <f>IF(C1385="",NA(),MATCH($B1385&amp;$C1385,'[2]Smelter Look-up'!$J:$J,0))</f>
        <v>#N/A</v>
      </c>
      <c r="X1385" s="58">
        <f t="shared" si="111"/>
        <v>0</v>
      </c>
      <c r="AB1385" s="95" t="str">
        <f t="shared" si="112"/>
        <v/>
      </c>
    </row>
    <row r="1386" spans="1:28" s="58" customFormat="1" ht="20.25">
      <c r="A1386" s="232"/>
      <c r="B1386" s="224" t="s">
        <v>242</v>
      </c>
      <c r="C1386" s="225" t="s">
        <v>242</v>
      </c>
      <c r="D1386" s="226"/>
      <c r="E1386" s="224" t="s">
        <v>242</v>
      </c>
      <c r="F1386" s="224" t="s">
        <v>242</v>
      </c>
      <c r="G1386" s="224" t="s">
        <v>242</v>
      </c>
      <c r="H1386" s="227" t="s">
        <v>242</v>
      </c>
      <c r="I1386" s="228" t="s">
        <v>242</v>
      </c>
      <c r="J1386" s="228" t="s">
        <v>242</v>
      </c>
      <c r="K1386" s="229"/>
      <c r="L1386" s="229"/>
      <c r="M1386" s="229"/>
      <c r="N1386" s="229"/>
      <c r="O1386" s="229"/>
      <c r="P1386" s="230"/>
      <c r="Q1386" s="231"/>
      <c r="R1386" s="224" t="s">
        <v>242</v>
      </c>
      <c r="S1386" s="232" t="str">
        <f t="shared" ca="1" si="113"/>
        <v/>
      </c>
      <c r="T1386" s="232" t="str">
        <f ca="1">IF(B1386="","",IF(ISERROR(MATCH($J1386,[2]SorP!$B$1:$B$6230,0)),"",INDIRECT("'SorP'!$A$"&amp;MATCH($J1386,[2]SorP!$B$1:$B$6230,0))))</f>
        <v/>
      </c>
      <c r="U1386" s="184"/>
      <c r="V1386" s="94" t="e">
        <f>IF(C1386="",NA(),MATCH($B1386&amp;$C1386,'[2]Smelter Look-up'!$J:$J,0))</f>
        <v>#N/A</v>
      </c>
      <c r="X1386" s="58">
        <f t="shared" si="111"/>
        <v>0</v>
      </c>
      <c r="AB1386" s="95" t="str">
        <f t="shared" si="112"/>
        <v/>
      </c>
    </row>
    <row r="1387" spans="1:28" s="58" customFormat="1" ht="20.25">
      <c r="A1387" s="232"/>
      <c r="B1387" s="224" t="s">
        <v>242</v>
      </c>
      <c r="C1387" s="225" t="s">
        <v>242</v>
      </c>
      <c r="D1387" s="226"/>
      <c r="E1387" s="224" t="s">
        <v>242</v>
      </c>
      <c r="F1387" s="224" t="s">
        <v>242</v>
      </c>
      <c r="G1387" s="224" t="s">
        <v>242</v>
      </c>
      <c r="H1387" s="227" t="s">
        <v>242</v>
      </c>
      <c r="I1387" s="228" t="s">
        <v>242</v>
      </c>
      <c r="J1387" s="228" t="s">
        <v>242</v>
      </c>
      <c r="K1387" s="229"/>
      <c r="L1387" s="229"/>
      <c r="M1387" s="229"/>
      <c r="N1387" s="229"/>
      <c r="O1387" s="229"/>
      <c r="P1387" s="230"/>
      <c r="Q1387" s="231"/>
      <c r="R1387" s="224" t="s">
        <v>242</v>
      </c>
      <c r="S1387" s="232" t="str">
        <f t="shared" ca="1" si="113"/>
        <v/>
      </c>
      <c r="T1387" s="232" t="str">
        <f ca="1">IF(B1387="","",IF(ISERROR(MATCH($J1387,[2]SorP!$B$1:$B$6230,0)),"",INDIRECT("'SorP'!$A$"&amp;MATCH($J1387,[2]SorP!$B$1:$B$6230,0))))</f>
        <v/>
      </c>
      <c r="U1387" s="184"/>
      <c r="V1387" s="94" t="e">
        <f>IF(C1387="",NA(),MATCH($B1387&amp;$C1387,'[2]Smelter Look-up'!$J:$J,0))</f>
        <v>#N/A</v>
      </c>
      <c r="X1387" s="58">
        <f t="shared" si="111"/>
        <v>0</v>
      </c>
      <c r="AB1387" s="95" t="str">
        <f t="shared" si="112"/>
        <v/>
      </c>
    </row>
    <row r="1388" spans="1:28" s="58" customFormat="1" ht="20.25">
      <c r="A1388" s="232"/>
      <c r="B1388" s="224" t="s">
        <v>242</v>
      </c>
      <c r="C1388" s="225" t="s">
        <v>242</v>
      </c>
      <c r="D1388" s="226"/>
      <c r="E1388" s="224" t="s">
        <v>242</v>
      </c>
      <c r="F1388" s="224" t="s">
        <v>242</v>
      </c>
      <c r="G1388" s="224" t="s">
        <v>242</v>
      </c>
      <c r="H1388" s="227" t="s">
        <v>242</v>
      </c>
      <c r="I1388" s="228" t="s">
        <v>242</v>
      </c>
      <c r="J1388" s="228" t="s">
        <v>242</v>
      </c>
      <c r="K1388" s="229"/>
      <c r="L1388" s="229"/>
      <c r="M1388" s="229"/>
      <c r="N1388" s="229"/>
      <c r="O1388" s="229"/>
      <c r="P1388" s="230"/>
      <c r="Q1388" s="231"/>
      <c r="R1388" s="224" t="s">
        <v>242</v>
      </c>
      <c r="S1388" s="232" t="str">
        <f t="shared" ca="1" si="113"/>
        <v/>
      </c>
      <c r="T1388" s="232" t="str">
        <f ca="1">IF(B1388="","",IF(ISERROR(MATCH($J1388,[2]SorP!$B$1:$B$6230,0)),"",INDIRECT("'SorP'!$A$"&amp;MATCH($J1388,[2]SorP!$B$1:$B$6230,0))))</f>
        <v/>
      </c>
      <c r="U1388" s="184"/>
      <c r="V1388" s="94" t="e">
        <f>IF(C1388="",NA(),MATCH($B1388&amp;$C1388,'[2]Smelter Look-up'!$J:$J,0))</f>
        <v>#N/A</v>
      </c>
      <c r="X1388" s="58">
        <f t="shared" si="111"/>
        <v>0</v>
      </c>
      <c r="AB1388" s="95" t="str">
        <f t="shared" si="112"/>
        <v/>
      </c>
    </row>
    <row r="1389" spans="1:28" s="58" customFormat="1" ht="20.25">
      <c r="A1389" s="232"/>
      <c r="B1389" s="224" t="s">
        <v>242</v>
      </c>
      <c r="C1389" s="225" t="s">
        <v>242</v>
      </c>
      <c r="D1389" s="226"/>
      <c r="E1389" s="224" t="s">
        <v>242</v>
      </c>
      <c r="F1389" s="224" t="s">
        <v>242</v>
      </c>
      <c r="G1389" s="224" t="s">
        <v>242</v>
      </c>
      <c r="H1389" s="227" t="s">
        <v>242</v>
      </c>
      <c r="I1389" s="228" t="s">
        <v>242</v>
      </c>
      <c r="J1389" s="228" t="s">
        <v>242</v>
      </c>
      <c r="K1389" s="229"/>
      <c r="L1389" s="229"/>
      <c r="M1389" s="229"/>
      <c r="N1389" s="229"/>
      <c r="O1389" s="229"/>
      <c r="P1389" s="230"/>
      <c r="Q1389" s="231"/>
      <c r="R1389" s="224" t="s">
        <v>242</v>
      </c>
      <c r="S1389" s="232" t="str">
        <f t="shared" ca="1" si="113"/>
        <v/>
      </c>
      <c r="T1389" s="232" t="str">
        <f ca="1">IF(B1389="","",IF(ISERROR(MATCH($J1389,[2]SorP!$B$1:$B$6230,0)),"",INDIRECT("'SorP'!$A$"&amp;MATCH($J1389,[2]SorP!$B$1:$B$6230,0))))</f>
        <v/>
      </c>
      <c r="U1389" s="184"/>
      <c r="V1389" s="94" t="e">
        <f>IF(C1389="",NA(),MATCH($B1389&amp;$C1389,'[2]Smelter Look-up'!$J:$J,0))</f>
        <v>#N/A</v>
      </c>
      <c r="X1389" s="58">
        <f t="shared" si="111"/>
        <v>0</v>
      </c>
      <c r="AB1389" s="95" t="str">
        <f t="shared" si="112"/>
        <v/>
      </c>
    </row>
    <row r="1390" spans="1:28" s="58" customFormat="1" ht="20.25">
      <c r="A1390" s="232"/>
      <c r="B1390" s="224" t="s">
        <v>242</v>
      </c>
      <c r="C1390" s="225" t="s">
        <v>242</v>
      </c>
      <c r="D1390" s="226"/>
      <c r="E1390" s="224" t="s">
        <v>242</v>
      </c>
      <c r="F1390" s="224" t="s">
        <v>242</v>
      </c>
      <c r="G1390" s="224" t="s">
        <v>242</v>
      </c>
      <c r="H1390" s="227" t="s">
        <v>242</v>
      </c>
      <c r="I1390" s="228" t="s">
        <v>242</v>
      </c>
      <c r="J1390" s="228" t="s">
        <v>242</v>
      </c>
      <c r="K1390" s="229"/>
      <c r="L1390" s="229"/>
      <c r="M1390" s="229"/>
      <c r="N1390" s="229"/>
      <c r="O1390" s="229"/>
      <c r="P1390" s="230"/>
      <c r="Q1390" s="231"/>
      <c r="R1390" s="224" t="s">
        <v>242</v>
      </c>
      <c r="S1390" s="232" t="str">
        <f t="shared" ca="1" si="113"/>
        <v/>
      </c>
      <c r="T1390" s="232" t="str">
        <f ca="1">IF(B1390="","",IF(ISERROR(MATCH($J1390,[2]SorP!$B$1:$B$6230,0)),"",INDIRECT("'SorP'!$A$"&amp;MATCH($J1390,[2]SorP!$B$1:$B$6230,0))))</f>
        <v/>
      </c>
      <c r="U1390" s="184"/>
      <c r="V1390" s="94" t="e">
        <f>IF(C1390="",NA(),MATCH($B1390&amp;$C1390,'[2]Smelter Look-up'!$J:$J,0))</f>
        <v>#N/A</v>
      </c>
      <c r="X1390" s="58">
        <f t="shared" si="111"/>
        <v>0</v>
      </c>
      <c r="AB1390" s="95" t="str">
        <f t="shared" si="112"/>
        <v/>
      </c>
    </row>
    <row r="1391" spans="1:28" s="58" customFormat="1" ht="20.25">
      <c r="A1391" s="232"/>
      <c r="B1391" s="224" t="s">
        <v>242</v>
      </c>
      <c r="C1391" s="225" t="s">
        <v>242</v>
      </c>
      <c r="D1391" s="226"/>
      <c r="E1391" s="224" t="s">
        <v>242</v>
      </c>
      <c r="F1391" s="224" t="s">
        <v>242</v>
      </c>
      <c r="G1391" s="224" t="s">
        <v>242</v>
      </c>
      <c r="H1391" s="227" t="s">
        <v>242</v>
      </c>
      <c r="I1391" s="228" t="s">
        <v>242</v>
      </c>
      <c r="J1391" s="228" t="s">
        <v>242</v>
      </c>
      <c r="K1391" s="229"/>
      <c r="L1391" s="229"/>
      <c r="M1391" s="229"/>
      <c r="N1391" s="229"/>
      <c r="O1391" s="229"/>
      <c r="P1391" s="230"/>
      <c r="Q1391" s="231"/>
      <c r="R1391" s="224" t="s">
        <v>242</v>
      </c>
      <c r="S1391" s="232" t="str">
        <f t="shared" ca="1" si="113"/>
        <v/>
      </c>
      <c r="T1391" s="232" t="str">
        <f ca="1">IF(B1391="","",IF(ISERROR(MATCH($J1391,[2]SorP!$B$1:$B$6230,0)),"",INDIRECT("'SorP'!$A$"&amp;MATCH($J1391,[2]SorP!$B$1:$B$6230,0))))</f>
        <v/>
      </c>
      <c r="U1391" s="184"/>
      <c r="V1391" s="94" t="e">
        <f>IF(C1391="",NA(),MATCH($B1391&amp;$C1391,'[2]Smelter Look-up'!$J:$J,0))</f>
        <v>#N/A</v>
      </c>
      <c r="X1391" s="58">
        <f t="shared" si="111"/>
        <v>0</v>
      </c>
      <c r="AB1391" s="95" t="str">
        <f t="shared" si="112"/>
        <v/>
      </c>
    </row>
    <row r="1392" spans="1:28" s="58" customFormat="1" ht="20.25">
      <c r="A1392" s="232"/>
      <c r="B1392" s="224" t="s">
        <v>242</v>
      </c>
      <c r="C1392" s="225" t="s">
        <v>242</v>
      </c>
      <c r="D1392" s="226"/>
      <c r="E1392" s="224" t="s">
        <v>242</v>
      </c>
      <c r="F1392" s="224" t="s">
        <v>242</v>
      </c>
      <c r="G1392" s="224" t="s">
        <v>242</v>
      </c>
      <c r="H1392" s="227" t="s">
        <v>242</v>
      </c>
      <c r="I1392" s="228" t="s">
        <v>242</v>
      </c>
      <c r="J1392" s="228" t="s">
        <v>242</v>
      </c>
      <c r="K1392" s="229"/>
      <c r="L1392" s="229"/>
      <c r="M1392" s="229"/>
      <c r="N1392" s="229"/>
      <c r="O1392" s="229"/>
      <c r="P1392" s="230"/>
      <c r="Q1392" s="231"/>
      <c r="R1392" s="224" t="s">
        <v>242</v>
      </c>
      <c r="S1392" s="232" t="str">
        <f t="shared" ca="1" si="113"/>
        <v/>
      </c>
      <c r="T1392" s="232" t="str">
        <f ca="1">IF(B1392="","",IF(ISERROR(MATCH($J1392,[2]SorP!$B$1:$B$6230,0)),"",INDIRECT("'SorP'!$A$"&amp;MATCH($J1392,[2]SorP!$B$1:$B$6230,0))))</f>
        <v/>
      </c>
      <c r="U1392" s="184"/>
      <c r="V1392" s="94" t="e">
        <f>IF(C1392="",NA(),MATCH($B1392&amp;$C1392,'[2]Smelter Look-up'!$J:$J,0))</f>
        <v>#N/A</v>
      </c>
      <c r="X1392" s="58">
        <f t="shared" si="111"/>
        <v>0</v>
      </c>
      <c r="AB1392" s="95" t="str">
        <f t="shared" si="112"/>
        <v/>
      </c>
    </row>
    <row r="1393" spans="1:28" s="58" customFormat="1" ht="20.25">
      <c r="A1393" s="232"/>
      <c r="B1393" s="224" t="s">
        <v>242</v>
      </c>
      <c r="C1393" s="225" t="s">
        <v>242</v>
      </c>
      <c r="D1393" s="226"/>
      <c r="E1393" s="224" t="s">
        <v>242</v>
      </c>
      <c r="F1393" s="224" t="s">
        <v>242</v>
      </c>
      <c r="G1393" s="224" t="s">
        <v>242</v>
      </c>
      <c r="H1393" s="227" t="s">
        <v>242</v>
      </c>
      <c r="I1393" s="228" t="s">
        <v>242</v>
      </c>
      <c r="J1393" s="228" t="s">
        <v>242</v>
      </c>
      <c r="K1393" s="229"/>
      <c r="L1393" s="229"/>
      <c r="M1393" s="229"/>
      <c r="N1393" s="229"/>
      <c r="O1393" s="229"/>
      <c r="P1393" s="230"/>
      <c r="Q1393" s="231"/>
      <c r="R1393" s="224" t="s">
        <v>242</v>
      </c>
      <c r="S1393" s="232" t="str">
        <f t="shared" ca="1" si="113"/>
        <v/>
      </c>
      <c r="T1393" s="232" t="str">
        <f ca="1">IF(B1393="","",IF(ISERROR(MATCH($J1393,[2]SorP!$B$1:$B$6230,0)),"",INDIRECT("'SorP'!$A$"&amp;MATCH($J1393,[2]SorP!$B$1:$B$6230,0))))</f>
        <v/>
      </c>
      <c r="U1393" s="184"/>
      <c r="V1393" s="94" t="e">
        <f>IF(C1393="",NA(),MATCH($B1393&amp;$C1393,'[2]Smelter Look-up'!$J:$J,0))</f>
        <v>#N/A</v>
      </c>
      <c r="X1393" s="58">
        <f t="shared" si="111"/>
        <v>0</v>
      </c>
      <c r="AB1393" s="95" t="str">
        <f t="shared" si="112"/>
        <v/>
      </c>
    </row>
    <row r="1394" spans="1:28" s="58" customFormat="1" ht="20.25">
      <c r="A1394" s="232"/>
      <c r="B1394" s="224" t="s">
        <v>242</v>
      </c>
      <c r="C1394" s="225" t="s">
        <v>242</v>
      </c>
      <c r="D1394" s="226"/>
      <c r="E1394" s="224" t="s">
        <v>242</v>
      </c>
      <c r="F1394" s="224" t="s">
        <v>242</v>
      </c>
      <c r="G1394" s="224" t="s">
        <v>242</v>
      </c>
      <c r="H1394" s="227" t="s">
        <v>242</v>
      </c>
      <c r="I1394" s="228" t="s">
        <v>242</v>
      </c>
      <c r="J1394" s="228" t="s">
        <v>242</v>
      </c>
      <c r="K1394" s="229"/>
      <c r="L1394" s="229"/>
      <c r="M1394" s="229"/>
      <c r="N1394" s="229"/>
      <c r="O1394" s="229"/>
      <c r="P1394" s="230"/>
      <c r="Q1394" s="231"/>
      <c r="R1394" s="224" t="s">
        <v>242</v>
      </c>
      <c r="S1394" s="232" t="str">
        <f t="shared" ca="1" si="113"/>
        <v/>
      </c>
      <c r="T1394" s="232" t="str">
        <f ca="1">IF(B1394="","",IF(ISERROR(MATCH($J1394,[2]SorP!$B$1:$B$6230,0)),"",INDIRECT("'SorP'!$A$"&amp;MATCH($J1394,[2]SorP!$B$1:$B$6230,0))))</f>
        <v/>
      </c>
      <c r="U1394" s="184"/>
      <c r="V1394" s="94" t="e">
        <f>IF(C1394="",NA(),MATCH($B1394&amp;$C1394,'[2]Smelter Look-up'!$J:$J,0))</f>
        <v>#N/A</v>
      </c>
      <c r="X1394" s="58">
        <f t="shared" si="111"/>
        <v>0</v>
      </c>
      <c r="AB1394" s="95" t="str">
        <f t="shared" si="112"/>
        <v/>
      </c>
    </row>
    <row r="1395" spans="1:28" s="58" customFormat="1" ht="20.25">
      <c r="A1395" s="232"/>
      <c r="B1395" s="224" t="s">
        <v>242</v>
      </c>
      <c r="C1395" s="225" t="s">
        <v>242</v>
      </c>
      <c r="D1395" s="226"/>
      <c r="E1395" s="224" t="s">
        <v>242</v>
      </c>
      <c r="F1395" s="224" t="s">
        <v>242</v>
      </c>
      <c r="G1395" s="224" t="s">
        <v>242</v>
      </c>
      <c r="H1395" s="227" t="s">
        <v>242</v>
      </c>
      <c r="I1395" s="228" t="s">
        <v>242</v>
      </c>
      <c r="J1395" s="228" t="s">
        <v>242</v>
      </c>
      <c r="K1395" s="229"/>
      <c r="L1395" s="229"/>
      <c r="M1395" s="229"/>
      <c r="N1395" s="229"/>
      <c r="O1395" s="229"/>
      <c r="P1395" s="230"/>
      <c r="Q1395" s="231"/>
      <c r="R1395" s="224" t="s">
        <v>242</v>
      </c>
      <c r="S1395" s="232" t="str">
        <f t="shared" ca="1" si="113"/>
        <v/>
      </c>
      <c r="T1395" s="232" t="str">
        <f ca="1">IF(B1395="","",IF(ISERROR(MATCH($J1395,[2]SorP!$B$1:$B$6230,0)),"",INDIRECT("'SorP'!$A$"&amp;MATCH($J1395,[2]SorP!$B$1:$B$6230,0))))</f>
        <v/>
      </c>
      <c r="U1395" s="184"/>
      <c r="V1395" s="94" t="e">
        <f>IF(C1395="",NA(),MATCH($B1395&amp;$C1395,'[2]Smelter Look-up'!$J:$J,0))</f>
        <v>#N/A</v>
      </c>
      <c r="X1395" s="58">
        <f t="shared" si="111"/>
        <v>0</v>
      </c>
      <c r="AB1395" s="95" t="str">
        <f t="shared" si="112"/>
        <v/>
      </c>
    </row>
    <row r="1396" spans="1:28" s="58" customFormat="1" ht="20.25">
      <c r="A1396" s="232"/>
      <c r="B1396" s="224" t="s">
        <v>242</v>
      </c>
      <c r="C1396" s="225" t="s">
        <v>242</v>
      </c>
      <c r="D1396" s="226"/>
      <c r="E1396" s="224" t="s">
        <v>242</v>
      </c>
      <c r="F1396" s="224" t="s">
        <v>242</v>
      </c>
      <c r="G1396" s="224" t="s">
        <v>242</v>
      </c>
      <c r="H1396" s="227" t="s">
        <v>242</v>
      </c>
      <c r="I1396" s="228" t="s">
        <v>242</v>
      </c>
      <c r="J1396" s="228" t="s">
        <v>242</v>
      </c>
      <c r="K1396" s="229"/>
      <c r="L1396" s="229"/>
      <c r="M1396" s="229"/>
      <c r="N1396" s="229"/>
      <c r="O1396" s="229"/>
      <c r="P1396" s="230"/>
      <c r="Q1396" s="231"/>
      <c r="R1396" s="224" t="s">
        <v>242</v>
      </c>
      <c r="S1396" s="232" t="str">
        <f t="shared" ca="1" si="113"/>
        <v/>
      </c>
      <c r="T1396" s="232" t="str">
        <f ca="1">IF(B1396="","",IF(ISERROR(MATCH($J1396,[2]SorP!$B$1:$B$6230,0)),"",INDIRECT("'SorP'!$A$"&amp;MATCH($J1396,[2]SorP!$B$1:$B$6230,0))))</f>
        <v/>
      </c>
      <c r="U1396" s="184"/>
      <c r="V1396" s="94" t="e">
        <f>IF(C1396="",NA(),MATCH($B1396&amp;$C1396,'[2]Smelter Look-up'!$J:$J,0))</f>
        <v>#N/A</v>
      </c>
      <c r="X1396" s="58">
        <f t="shared" si="111"/>
        <v>0</v>
      </c>
      <c r="AB1396" s="95" t="str">
        <f t="shared" si="112"/>
        <v/>
      </c>
    </row>
    <row r="1397" spans="1:28" s="58" customFormat="1" ht="20.25">
      <c r="A1397" s="232"/>
      <c r="B1397" s="224" t="s">
        <v>242</v>
      </c>
      <c r="C1397" s="225" t="s">
        <v>242</v>
      </c>
      <c r="D1397" s="226"/>
      <c r="E1397" s="224" t="s">
        <v>242</v>
      </c>
      <c r="F1397" s="224" t="s">
        <v>242</v>
      </c>
      <c r="G1397" s="224" t="s">
        <v>242</v>
      </c>
      <c r="H1397" s="227" t="s">
        <v>242</v>
      </c>
      <c r="I1397" s="228" t="s">
        <v>242</v>
      </c>
      <c r="J1397" s="228" t="s">
        <v>242</v>
      </c>
      <c r="K1397" s="229"/>
      <c r="L1397" s="229"/>
      <c r="M1397" s="229"/>
      <c r="N1397" s="229"/>
      <c r="O1397" s="229"/>
      <c r="P1397" s="230"/>
      <c r="Q1397" s="231"/>
      <c r="R1397" s="224" t="s">
        <v>242</v>
      </c>
      <c r="S1397" s="232" t="str">
        <f t="shared" ca="1" si="113"/>
        <v/>
      </c>
      <c r="T1397" s="232" t="str">
        <f ca="1">IF(B1397="","",IF(ISERROR(MATCH($J1397,[2]SorP!$B$1:$B$6230,0)),"",INDIRECT("'SorP'!$A$"&amp;MATCH($J1397,[2]SorP!$B$1:$B$6230,0))))</f>
        <v/>
      </c>
      <c r="U1397" s="184"/>
      <c r="V1397" s="94" t="e">
        <f>IF(C1397="",NA(),MATCH($B1397&amp;$C1397,'[2]Smelter Look-up'!$J:$J,0))</f>
        <v>#N/A</v>
      </c>
      <c r="X1397" s="58">
        <f t="shared" si="111"/>
        <v>0</v>
      </c>
      <c r="AB1397" s="95" t="str">
        <f t="shared" si="112"/>
        <v/>
      </c>
    </row>
    <row r="1398" spans="1:28" s="58" customFormat="1" ht="20.25">
      <c r="A1398" s="232"/>
      <c r="B1398" s="224" t="s">
        <v>242</v>
      </c>
      <c r="C1398" s="225" t="s">
        <v>242</v>
      </c>
      <c r="D1398" s="226"/>
      <c r="E1398" s="224" t="s">
        <v>242</v>
      </c>
      <c r="F1398" s="224" t="s">
        <v>242</v>
      </c>
      <c r="G1398" s="224" t="s">
        <v>242</v>
      </c>
      <c r="H1398" s="227" t="s">
        <v>242</v>
      </c>
      <c r="I1398" s="228" t="s">
        <v>242</v>
      </c>
      <c r="J1398" s="228" t="s">
        <v>242</v>
      </c>
      <c r="K1398" s="229"/>
      <c r="L1398" s="229"/>
      <c r="M1398" s="229"/>
      <c r="N1398" s="229"/>
      <c r="O1398" s="229"/>
      <c r="P1398" s="230"/>
      <c r="Q1398" s="231"/>
      <c r="R1398" s="224" t="s">
        <v>242</v>
      </c>
      <c r="S1398" s="232" t="str">
        <f t="shared" ca="1" si="113"/>
        <v/>
      </c>
      <c r="T1398" s="232" t="str">
        <f ca="1">IF(B1398="","",IF(ISERROR(MATCH($J1398,[2]SorP!$B$1:$B$6230,0)),"",INDIRECT("'SorP'!$A$"&amp;MATCH($J1398,[2]SorP!$B$1:$B$6230,0))))</f>
        <v/>
      </c>
      <c r="U1398" s="184"/>
      <c r="V1398" s="94" t="e">
        <f>IF(C1398="",NA(),MATCH($B1398&amp;$C1398,'[2]Smelter Look-up'!$J:$J,0))</f>
        <v>#N/A</v>
      </c>
      <c r="X1398" s="58">
        <f t="shared" si="111"/>
        <v>0</v>
      </c>
      <c r="AB1398" s="95" t="str">
        <f t="shared" si="112"/>
        <v/>
      </c>
    </row>
    <row r="1399" spans="1:28" s="58" customFormat="1" ht="20.25">
      <c r="A1399" s="232"/>
      <c r="B1399" s="224" t="s">
        <v>242</v>
      </c>
      <c r="C1399" s="225" t="s">
        <v>242</v>
      </c>
      <c r="D1399" s="226"/>
      <c r="E1399" s="224" t="s">
        <v>242</v>
      </c>
      <c r="F1399" s="224" t="s">
        <v>242</v>
      </c>
      <c r="G1399" s="224" t="s">
        <v>242</v>
      </c>
      <c r="H1399" s="227" t="s">
        <v>242</v>
      </c>
      <c r="I1399" s="228" t="s">
        <v>242</v>
      </c>
      <c r="J1399" s="228" t="s">
        <v>242</v>
      </c>
      <c r="K1399" s="229"/>
      <c r="L1399" s="229"/>
      <c r="M1399" s="229"/>
      <c r="N1399" s="229"/>
      <c r="O1399" s="229"/>
      <c r="P1399" s="230"/>
      <c r="Q1399" s="231"/>
      <c r="R1399" s="224" t="s">
        <v>242</v>
      </c>
      <c r="S1399" s="232" t="str">
        <f t="shared" ca="1" si="113"/>
        <v/>
      </c>
      <c r="T1399" s="232" t="str">
        <f ca="1">IF(B1399="","",IF(ISERROR(MATCH($J1399,[2]SorP!$B$1:$B$6230,0)),"",INDIRECT("'SorP'!$A$"&amp;MATCH($J1399,[2]SorP!$B$1:$B$6230,0))))</f>
        <v/>
      </c>
      <c r="U1399" s="184"/>
      <c r="V1399" s="94" t="e">
        <f>IF(C1399="",NA(),MATCH($B1399&amp;$C1399,'[2]Smelter Look-up'!$J:$J,0))</f>
        <v>#N/A</v>
      </c>
      <c r="X1399" s="58">
        <f t="shared" si="111"/>
        <v>0</v>
      </c>
      <c r="AB1399" s="95" t="str">
        <f t="shared" si="112"/>
        <v/>
      </c>
    </row>
    <row r="1400" spans="1:28" s="58" customFormat="1" ht="20.25">
      <c r="A1400" s="232"/>
      <c r="B1400" s="224" t="s">
        <v>242</v>
      </c>
      <c r="C1400" s="225" t="s">
        <v>242</v>
      </c>
      <c r="D1400" s="226"/>
      <c r="E1400" s="224" t="s">
        <v>242</v>
      </c>
      <c r="F1400" s="224" t="s">
        <v>242</v>
      </c>
      <c r="G1400" s="224" t="s">
        <v>242</v>
      </c>
      <c r="H1400" s="227" t="s">
        <v>242</v>
      </c>
      <c r="I1400" s="228" t="s">
        <v>242</v>
      </c>
      <c r="J1400" s="228" t="s">
        <v>242</v>
      </c>
      <c r="K1400" s="229"/>
      <c r="L1400" s="229"/>
      <c r="M1400" s="229"/>
      <c r="N1400" s="229"/>
      <c r="O1400" s="229"/>
      <c r="P1400" s="230"/>
      <c r="Q1400" s="231"/>
      <c r="R1400" s="224" t="s">
        <v>242</v>
      </c>
      <c r="S1400" s="232" t="str">
        <f t="shared" ca="1" si="113"/>
        <v/>
      </c>
      <c r="T1400" s="232" t="str">
        <f ca="1">IF(B1400="","",IF(ISERROR(MATCH($J1400,[2]SorP!$B$1:$B$6230,0)),"",INDIRECT("'SorP'!$A$"&amp;MATCH($J1400,[2]SorP!$B$1:$B$6230,0))))</f>
        <v/>
      </c>
      <c r="U1400" s="184"/>
      <c r="V1400" s="94" t="e">
        <f>IF(C1400="",NA(),MATCH($B1400&amp;$C1400,'[2]Smelter Look-up'!$J:$J,0))</f>
        <v>#N/A</v>
      </c>
      <c r="X1400" s="58">
        <f t="shared" si="111"/>
        <v>0</v>
      </c>
      <c r="AB1400" s="95" t="str">
        <f t="shared" si="112"/>
        <v/>
      </c>
    </row>
    <row r="1401" spans="1:28" s="58" customFormat="1" ht="20.25">
      <c r="A1401" s="232"/>
      <c r="B1401" s="224" t="s">
        <v>242</v>
      </c>
      <c r="C1401" s="225" t="s">
        <v>242</v>
      </c>
      <c r="D1401" s="226"/>
      <c r="E1401" s="224" t="s">
        <v>242</v>
      </c>
      <c r="F1401" s="224" t="s">
        <v>242</v>
      </c>
      <c r="G1401" s="224" t="s">
        <v>242</v>
      </c>
      <c r="H1401" s="227" t="s">
        <v>242</v>
      </c>
      <c r="I1401" s="228" t="s">
        <v>242</v>
      </c>
      <c r="J1401" s="228" t="s">
        <v>242</v>
      </c>
      <c r="K1401" s="229"/>
      <c r="L1401" s="229"/>
      <c r="M1401" s="229"/>
      <c r="N1401" s="229"/>
      <c r="O1401" s="229"/>
      <c r="P1401" s="230"/>
      <c r="Q1401" s="231"/>
      <c r="R1401" s="224" t="s">
        <v>242</v>
      </c>
      <c r="S1401" s="232" t="str">
        <f t="shared" ca="1" si="113"/>
        <v/>
      </c>
      <c r="T1401" s="232" t="str">
        <f ca="1">IF(B1401="","",IF(ISERROR(MATCH($J1401,[2]SorP!$B$1:$B$6230,0)),"",INDIRECT("'SorP'!$A$"&amp;MATCH($J1401,[2]SorP!$B$1:$B$6230,0))))</f>
        <v/>
      </c>
      <c r="U1401" s="184"/>
      <c r="V1401" s="94" t="e">
        <f>IF(C1401="",NA(),MATCH($B1401&amp;$C1401,'[2]Smelter Look-up'!$J:$J,0))</f>
        <v>#N/A</v>
      </c>
      <c r="X1401" s="58">
        <f t="shared" si="111"/>
        <v>0</v>
      </c>
      <c r="AB1401" s="95" t="str">
        <f t="shared" si="112"/>
        <v/>
      </c>
    </row>
    <row r="1402" spans="1:28" s="58" customFormat="1" ht="20.25">
      <c r="A1402" s="232"/>
      <c r="B1402" s="224" t="s">
        <v>242</v>
      </c>
      <c r="C1402" s="225" t="s">
        <v>242</v>
      </c>
      <c r="D1402" s="226"/>
      <c r="E1402" s="224" t="s">
        <v>242</v>
      </c>
      <c r="F1402" s="224" t="s">
        <v>242</v>
      </c>
      <c r="G1402" s="224" t="s">
        <v>242</v>
      </c>
      <c r="H1402" s="227" t="s">
        <v>242</v>
      </c>
      <c r="I1402" s="228" t="s">
        <v>242</v>
      </c>
      <c r="J1402" s="228" t="s">
        <v>242</v>
      </c>
      <c r="K1402" s="229"/>
      <c r="L1402" s="229"/>
      <c r="M1402" s="229"/>
      <c r="N1402" s="229"/>
      <c r="O1402" s="229"/>
      <c r="P1402" s="230"/>
      <c r="Q1402" s="231"/>
      <c r="R1402" s="224" t="s">
        <v>242</v>
      </c>
      <c r="S1402" s="232" t="str">
        <f t="shared" ca="1" si="113"/>
        <v/>
      </c>
      <c r="T1402" s="232" t="str">
        <f ca="1">IF(B1402="","",IF(ISERROR(MATCH($J1402,[2]SorP!$B$1:$B$6230,0)),"",INDIRECT("'SorP'!$A$"&amp;MATCH($J1402,[2]SorP!$B$1:$B$6230,0))))</f>
        <v/>
      </c>
      <c r="U1402" s="184"/>
      <c r="V1402" s="94" t="e">
        <f>IF(C1402="",NA(),MATCH($B1402&amp;$C1402,'[2]Smelter Look-up'!$J:$J,0))</f>
        <v>#N/A</v>
      </c>
      <c r="X1402" s="58">
        <f t="shared" si="111"/>
        <v>0</v>
      </c>
      <c r="AB1402" s="95" t="str">
        <f t="shared" si="112"/>
        <v/>
      </c>
    </row>
    <row r="1403" spans="1:28" s="58" customFormat="1" ht="20.25">
      <c r="A1403" s="232"/>
      <c r="B1403" s="224" t="s">
        <v>242</v>
      </c>
      <c r="C1403" s="225" t="s">
        <v>242</v>
      </c>
      <c r="D1403" s="226"/>
      <c r="E1403" s="224" t="s">
        <v>242</v>
      </c>
      <c r="F1403" s="224" t="s">
        <v>242</v>
      </c>
      <c r="G1403" s="224" t="s">
        <v>242</v>
      </c>
      <c r="H1403" s="227" t="s">
        <v>242</v>
      </c>
      <c r="I1403" s="228" t="s">
        <v>242</v>
      </c>
      <c r="J1403" s="228" t="s">
        <v>242</v>
      </c>
      <c r="K1403" s="229"/>
      <c r="L1403" s="229"/>
      <c r="M1403" s="229"/>
      <c r="N1403" s="229"/>
      <c r="O1403" s="229"/>
      <c r="P1403" s="230"/>
      <c r="Q1403" s="231"/>
      <c r="R1403" s="224" t="s">
        <v>242</v>
      </c>
      <c r="S1403" s="232" t="str">
        <f t="shared" ref="S1403" ca="1" si="114">IF(B1403="","",IF(ISERROR(MATCH($E1403,CL,0)),"Unknown",INDIRECT("'C'!$A$"&amp;MATCH($E1403,CL,0)+1)))</f>
        <v/>
      </c>
      <c r="T1403" s="232" t="str">
        <f ca="1">IF(B1403="","",IF(ISERROR(MATCH($J1403,[2]SorP!$B$1:$B$6230,0)),"",INDIRECT("'SorP'!$A$"&amp;MATCH($J1403,[2]SorP!$B$1:$B$6230,0))))</f>
        <v/>
      </c>
      <c r="U1403" s="184"/>
      <c r="V1403" s="94" t="e">
        <f>IF(C1403="",NA(),MATCH($B1403&amp;$C1403,'[2]Smelter Look-up'!$J:$J,0))</f>
        <v>#N/A</v>
      </c>
      <c r="X1403" s="58">
        <f t="shared" si="111"/>
        <v>0</v>
      </c>
      <c r="AB1403" s="95" t="str">
        <f t="shared" si="112"/>
        <v/>
      </c>
    </row>
    <row r="1404" spans="1:28" s="58" customFormat="1" ht="20.25">
      <c r="A1404" s="232"/>
      <c r="B1404" s="224" t="s">
        <v>242</v>
      </c>
      <c r="C1404" s="225" t="s">
        <v>242</v>
      </c>
      <c r="D1404" s="226"/>
      <c r="E1404" s="224" t="s">
        <v>242</v>
      </c>
      <c r="F1404" s="224" t="s">
        <v>242</v>
      </c>
      <c r="G1404" s="224" t="s">
        <v>242</v>
      </c>
      <c r="H1404" s="227" t="s">
        <v>242</v>
      </c>
      <c r="I1404" s="228" t="s">
        <v>242</v>
      </c>
      <c r="J1404" s="228" t="s">
        <v>242</v>
      </c>
      <c r="K1404" s="229"/>
      <c r="L1404" s="229"/>
      <c r="M1404" s="229"/>
      <c r="N1404" s="229"/>
      <c r="O1404" s="229"/>
      <c r="P1404" s="230"/>
      <c r="Q1404" s="231"/>
      <c r="R1404" s="224" t="s">
        <v>242</v>
      </c>
      <c r="S1404" s="232" t="str">
        <f t="shared" ref="S1404:S1435" ca="1" si="115">IF(B1404="","",IF(ISERROR(MATCH($E1404,CL,0)),"Unknown",INDIRECT("'C'!$A$"&amp;MATCH($E1404,CL,0)+1)))</f>
        <v/>
      </c>
      <c r="T1404" s="232" t="str">
        <f ca="1">IF(B1404="","",IF(ISERROR(MATCH($J1404,[2]SorP!$B$1:$B$6230,0)),"",INDIRECT("'SorP'!$A$"&amp;MATCH($J1404,[2]SorP!$B$1:$B$6230,0))))</f>
        <v/>
      </c>
      <c r="U1404" s="184"/>
      <c r="V1404" s="94" t="e">
        <f>IF(C1404="",NA(),MATCH($B1404&amp;$C1404,'[2]Smelter Look-up'!$J:$J,0))</f>
        <v>#N/A</v>
      </c>
      <c r="X1404" s="58">
        <f t="shared" si="111"/>
        <v>0</v>
      </c>
      <c r="AB1404" s="95" t="str">
        <f t="shared" si="112"/>
        <v/>
      </c>
    </row>
    <row r="1405" spans="1:28" s="58" customFormat="1" ht="20.25">
      <c r="A1405" s="232"/>
      <c r="B1405" s="224" t="s">
        <v>242</v>
      </c>
      <c r="C1405" s="225" t="s">
        <v>242</v>
      </c>
      <c r="D1405" s="226"/>
      <c r="E1405" s="224" t="s">
        <v>242</v>
      </c>
      <c r="F1405" s="224" t="s">
        <v>242</v>
      </c>
      <c r="G1405" s="224" t="s">
        <v>242</v>
      </c>
      <c r="H1405" s="227" t="s">
        <v>242</v>
      </c>
      <c r="I1405" s="228" t="s">
        <v>242</v>
      </c>
      <c r="J1405" s="228" t="s">
        <v>242</v>
      </c>
      <c r="K1405" s="229"/>
      <c r="L1405" s="229"/>
      <c r="M1405" s="229"/>
      <c r="N1405" s="229"/>
      <c r="O1405" s="229"/>
      <c r="P1405" s="230"/>
      <c r="Q1405" s="231"/>
      <c r="R1405" s="224" t="s">
        <v>242</v>
      </c>
      <c r="S1405" s="232" t="str">
        <f t="shared" ca="1" si="115"/>
        <v/>
      </c>
      <c r="T1405" s="232" t="str">
        <f ca="1">IF(B1405="","",IF(ISERROR(MATCH($J1405,[2]SorP!$B$1:$B$6230,0)),"",INDIRECT("'SorP'!$A$"&amp;MATCH($J1405,[2]SorP!$B$1:$B$6230,0))))</f>
        <v/>
      </c>
      <c r="U1405" s="184"/>
      <c r="V1405" s="94" t="e">
        <f>IF(C1405="",NA(),MATCH($B1405&amp;$C1405,'[2]Smelter Look-up'!$J:$J,0))</f>
        <v>#N/A</v>
      </c>
      <c r="X1405" s="58">
        <f t="shared" si="111"/>
        <v>0</v>
      </c>
      <c r="AB1405" s="95" t="str">
        <f t="shared" si="112"/>
        <v/>
      </c>
    </row>
    <row r="1406" spans="1:28" s="58" customFormat="1" ht="20.25">
      <c r="A1406" s="232"/>
      <c r="B1406" s="224" t="s">
        <v>242</v>
      </c>
      <c r="C1406" s="225" t="s">
        <v>242</v>
      </c>
      <c r="D1406" s="226"/>
      <c r="E1406" s="224" t="s">
        <v>242</v>
      </c>
      <c r="F1406" s="224" t="s">
        <v>242</v>
      </c>
      <c r="G1406" s="224" t="s">
        <v>242</v>
      </c>
      <c r="H1406" s="227" t="s">
        <v>242</v>
      </c>
      <c r="I1406" s="228" t="s">
        <v>242</v>
      </c>
      <c r="J1406" s="228" t="s">
        <v>242</v>
      </c>
      <c r="K1406" s="229"/>
      <c r="L1406" s="229"/>
      <c r="M1406" s="229"/>
      <c r="N1406" s="229"/>
      <c r="O1406" s="229"/>
      <c r="P1406" s="230"/>
      <c r="Q1406" s="231"/>
      <c r="R1406" s="224" t="s">
        <v>242</v>
      </c>
      <c r="S1406" s="232" t="str">
        <f t="shared" ca="1" si="115"/>
        <v/>
      </c>
      <c r="T1406" s="232" t="str">
        <f ca="1">IF(B1406="","",IF(ISERROR(MATCH($J1406,[2]SorP!$B$1:$B$6230,0)),"",INDIRECT("'SorP'!$A$"&amp;MATCH($J1406,[2]SorP!$B$1:$B$6230,0))))</f>
        <v/>
      </c>
      <c r="U1406" s="184"/>
      <c r="V1406" s="94" t="e">
        <f>IF(C1406="",NA(),MATCH($B1406&amp;$C1406,'[2]Smelter Look-up'!$J:$J,0))</f>
        <v>#N/A</v>
      </c>
      <c r="X1406" s="58">
        <f t="shared" si="111"/>
        <v>0</v>
      </c>
      <c r="AB1406" s="95" t="str">
        <f t="shared" si="112"/>
        <v/>
      </c>
    </row>
    <row r="1407" spans="1:28" s="58" customFormat="1" ht="20.25">
      <c r="A1407" s="232"/>
      <c r="B1407" s="224" t="s">
        <v>242</v>
      </c>
      <c r="C1407" s="225" t="s">
        <v>242</v>
      </c>
      <c r="D1407" s="226"/>
      <c r="E1407" s="224" t="s">
        <v>242</v>
      </c>
      <c r="F1407" s="224" t="s">
        <v>242</v>
      </c>
      <c r="G1407" s="224" t="s">
        <v>242</v>
      </c>
      <c r="H1407" s="227" t="s">
        <v>242</v>
      </c>
      <c r="I1407" s="228" t="s">
        <v>242</v>
      </c>
      <c r="J1407" s="228" t="s">
        <v>242</v>
      </c>
      <c r="K1407" s="229"/>
      <c r="L1407" s="229"/>
      <c r="M1407" s="229"/>
      <c r="N1407" s="229"/>
      <c r="O1407" s="229"/>
      <c r="P1407" s="230"/>
      <c r="Q1407" s="231"/>
      <c r="R1407" s="224" t="s">
        <v>242</v>
      </c>
      <c r="S1407" s="232" t="str">
        <f t="shared" ca="1" si="115"/>
        <v/>
      </c>
      <c r="T1407" s="232" t="str">
        <f ca="1">IF(B1407="","",IF(ISERROR(MATCH($J1407,[2]SorP!$B$1:$B$6230,0)),"",INDIRECT("'SorP'!$A$"&amp;MATCH($J1407,[2]SorP!$B$1:$B$6230,0))))</f>
        <v/>
      </c>
      <c r="U1407" s="184"/>
      <c r="V1407" s="94" t="e">
        <f>IF(C1407="",NA(),MATCH($B1407&amp;$C1407,'[2]Smelter Look-up'!$J:$J,0))</f>
        <v>#N/A</v>
      </c>
      <c r="X1407" s="58">
        <f t="shared" si="111"/>
        <v>0</v>
      </c>
      <c r="AB1407" s="95" t="str">
        <f t="shared" si="112"/>
        <v/>
      </c>
    </row>
    <row r="1408" spans="1:28" s="58" customFormat="1" ht="20.25">
      <c r="A1408" s="232"/>
      <c r="B1408" s="224" t="s">
        <v>242</v>
      </c>
      <c r="C1408" s="225" t="s">
        <v>242</v>
      </c>
      <c r="D1408" s="226"/>
      <c r="E1408" s="224" t="s">
        <v>242</v>
      </c>
      <c r="F1408" s="224" t="s">
        <v>242</v>
      </c>
      <c r="G1408" s="224" t="s">
        <v>242</v>
      </c>
      <c r="H1408" s="227" t="s">
        <v>242</v>
      </c>
      <c r="I1408" s="228" t="s">
        <v>242</v>
      </c>
      <c r="J1408" s="228" t="s">
        <v>242</v>
      </c>
      <c r="K1408" s="229"/>
      <c r="L1408" s="229"/>
      <c r="M1408" s="229"/>
      <c r="N1408" s="229"/>
      <c r="O1408" s="229"/>
      <c r="P1408" s="230"/>
      <c r="Q1408" s="231"/>
      <c r="R1408" s="224" t="s">
        <v>242</v>
      </c>
      <c r="S1408" s="232" t="str">
        <f t="shared" ca="1" si="115"/>
        <v/>
      </c>
      <c r="T1408" s="232" t="str">
        <f ca="1">IF(B1408="","",IF(ISERROR(MATCH($J1408,[2]SorP!$B$1:$B$6230,0)),"",INDIRECT("'SorP'!$A$"&amp;MATCH($J1408,[2]SorP!$B$1:$B$6230,0))))</f>
        <v/>
      </c>
      <c r="U1408" s="184"/>
      <c r="V1408" s="94" t="e">
        <f>IF(C1408="",NA(),MATCH($B1408&amp;$C1408,'[2]Smelter Look-up'!$J:$J,0))</f>
        <v>#N/A</v>
      </c>
      <c r="X1408" s="58">
        <f t="shared" si="111"/>
        <v>0</v>
      </c>
      <c r="AB1408" s="95" t="str">
        <f t="shared" si="112"/>
        <v/>
      </c>
    </row>
    <row r="1409" spans="1:28" s="58" customFormat="1" ht="20.25">
      <c r="A1409" s="232"/>
      <c r="B1409" s="224" t="s">
        <v>242</v>
      </c>
      <c r="C1409" s="225" t="s">
        <v>242</v>
      </c>
      <c r="D1409" s="226"/>
      <c r="E1409" s="224" t="s">
        <v>242</v>
      </c>
      <c r="F1409" s="224" t="s">
        <v>242</v>
      </c>
      <c r="G1409" s="224" t="s">
        <v>242</v>
      </c>
      <c r="H1409" s="227" t="s">
        <v>242</v>
      </c>
      <c r="I1409" s="228" t="s">
        <v>242</v>
      </c>
      <c r="J1409" s="228" t="s">
        <v>242</v>
      </c>
      <c r="K1409" s="229"/>
      <c r="L1409" s="229"/>
      <c r="M1409" s="229"/>
      <c r="N1409" s="229"/>
      <c r="O1409" s="229"/>
      <c r="P1409" s="230"/>
      <c r="Q1409" s="231"/>
      <c r="R1409" s="224" t="s">
        <v>242</v>
      </c>
      <c r="S1409" s="232" t="str">
        <f t="shared" ca="1" si="115"/>
        <v/>
      </c>
      <c r="T1409" s="232" t="str">
        <f ca="1">IF(B1409="","",IF(ISERROR(MATCH($J1409,[2]SorP!$B$1:$B$6230,0)),"",INDIRECT("'SorP'!$A$"&amp;MATCH($J1409,[2]SorP!$B$1:$B$6230,0))))</f>
        <v/>
      </c>
      <c r="U1409" s="184"/>
      <c r="V1409" s="94" t="e">
        <f>IF(C1409="",NA(),MATCH($B1409&amp;$C1409,'[2]Smelter Look-up'!$J:$J,0))</f>
        <v>#N/A</v>
      </c>
      <c r="X1409" s="58">
        <f t="shared" si="111"/>
        <v>0</v>
      </c>
      <c r="AB1409" s="95" t="str">
        <f t="shared" si="112"/>
        <v/>
      </c>
    </row>
    <row r="1410" spans="1:28" s="58" customFormat="1" ht="20.25">
      <c r="A1410" s="232"/>
      <c r="B1410" s="224" t="s">
        <v>242</v>
      </c>
      <c r="C1410" s="225" t="s">
        <v>242</v>
      </c>
      <c r="D1410" s="226"/>
      <c r="E1410" s="224" t="s">
        <v>242</v>
      </c>
      <c r="F1410" s="224" t="s">
        <v>242</v>
      </c>
      <c r="G1410" s="224" t="s">
        <v>242</v>
      </c>
      <c r="H1410" s="227" t="s">
        <v>242</v>
      </c>
      <c r="I1410" s="228" t="s">
        <v>242</v>
      </c>
      <c r="J1410" s="228" t="s">
        <v>242</v>
      </c>
      <c r="K1410" s="229"/>
      <c r="L1410" s="229"/>
      <c r="M1410" s="229"/>
      <c r="N1410" s="229"/>
      <c r="O1410" s="229"/>
      <c r="P1410" s="230"/>
      <c r="Q1410" s="231"/>
      <c r="R1410" s="224" t="s">
        <v>242</v>
      </c>
      <c r="S1410" s="232" t="str">
        <f t="shared" ca="1" si="115"/>
        <v/>
      </c>
      <c r="T1410" s="232" t="str">
        <f ca="1">IF(B1410="","",IF(ISERROR(MATCH($J1410,[2]SorP!$B$1:$B$6230,0)),"",INDIRECT("'SorP'!$A$"&amp;MATCH($J1410,[2]SorP!$B$1:$B$6230,0))))</f>
        <v/>
      </c>
      <c r="U1410" s="184"/>
      <c r="V1410" s="94" t="e">
        <f>IF(C1410="",NA(),MATCH($B1410&amp;$C1410,'[2]Smelter Look-up'!$J:$J,0))</f>
        <v>#N/A</v>
      </c>
      <c r="X1410" s="58">
        <f t="shared" si="111"/>
        <v>0</v>
      </c>
      <c r="AB1410" s="95" t="str">
        <f t="shared" si="112"/>
        <v/>
      </c>
    </row>
    <row r="1411" spans="1:28" s="58" customFormat="1" ht="20.25">
      <c r="A1411" s="232"/>
      <c r="B1411" s="224" t="s">
        <v>242</v>
      </c>
      <c r="C1411" s="225" t="s">
        <v>242</v>
      </c>
      <c r="D1411" s="226"/>
      <c r="E1411" s="224" t="s">
        <v>242</v>
      </c>
      <c r="F1411" s="224" t="s">
        <v>242</v>
      </c>
      <c r="G1411" s="224" t="s">
        <v>242</v>
      </c>
      <c r="H1411" s="227" t="s">
        <v>242</v>
      </c>
      <c r="I1411" s="228" t="s">
        <v>242</v>
      </c>
      <c r="J1411" s="228" t="s">
        <v>242</v>
      </c>
      <c r="K1411" s="229"/>
      <c r="L1411" s="229"/>
      <c r="M1411" s="229"/>
      <c r="N1411" s="229"/>
      <c r="O1411" s="229"/>
      <c r="P1411" s="230"/>
      <c r="Q1411" s="231"/>
      <c r="R1411" s="224" t="s">
        <v>242</v>
      </c>
      <c r="S1411" s="232" t="str">
        <f t="shared" ca="1" si="115"/>
        <v/>
      </c>
      <c r="T1411" s="232" t="str">
        <f ca="1">IF(B1411="","",IF(ISERROR(MATCH($J1411,[2]SorP!$B$1:$B$6230,0)),"",INDIRECT("'SorP'!$A$"&amp;MATCH($J1411,[2]SorP!$B$1:$B$6230,0))))</f>
        <v/>
      </c>
      <c r="U1411" s="184"/>
      <c r="V1411" s="94" t="e">
        <f>IF(C1411="",NA(),MATCH($B1411&amp;$C1411,'[2]Smelter Look-up'!$J:$J,0))</f>
        <v>#N/A</v>
      </c>
      <c r="X1411" s="58">
        <f t="shared" si="111"/>
        <v>0</v>
      </c>
      <c r="AB1411" s="95" t="str">
        <f t="shared" si="112"/>
        <v/>
      </c>
    </row>
    <row r="1412" spans="1:28" s="58" customFormat="1" ht="20.25">
      <c r="A1412" s="232"/>
      <c r="B1412" s="224" t="s">
        <v>242</v>
      </c>
      <c r="C1412" s="225" t="s">
        <v>242</v>
      </c>
      <c r="D1412" s="226"/>
      <c r="E1412" s="224" t="s">
        <v>242</v>
      </c>
      <c r="F1412" s="224" t="s">
        <v>242</v>
      </c>
      <c r="G1412" s="224" t="s">
        <v>242</v>
      </c>
      <c r="H1412" s="227" t="s">
        <v>242</v>
      </c>
      <c r="I1412" s="228" t="s">
        <v>242</v>
      </c>
      <c r="J1412" s="228" t="s">
        <v>242</v>
      </c>
      <c r="K1412" s="229"/>
      <c r="L1412" s="229"/>
      <c r="M1412" s="229"/>
      <c r="N1412" s="229"/>
      <c r="O1412" s="229"/>
      <c r="P1412" s="230"/>
      <c r="Q1412" s="231"/>
      <c r="R1412" s="224" t="s">
        <v>242</v>
      </c>
      <c r="S1412" s="232" t="str">
        <f t="shared" ca="1" si="115"/>
        <v/>
      </c>
      <c r="T1412" s="232" t="str">
        <f ca="1">IF(B1412="","",IF(ISERROR(MATCH($J1412,[2]SorP!$B$1:$B$6230,0)),"",INDIRECT("'SorP'!$A$"&amp;MATCH($J1412,[2]SorP!$B$1:$B$6230,0))))</f>
        <v/>
      </c>
      <c r="U1412" s="184"/>
      <c r="V1412" s="94" t="e">
        <f>IF(C1412="",NA(),MATCH($B1412&amp;$C1412,'[2]Smelter Look-up'!$J:$J,0))</f>
        <v>#N/A</v>
      </c>
      <c r="X1412" s="58">
        <f t="shared" si="111"/>
        <v>0</v>
      </c>
      <c r="AB1412" s="95" t="str">
        <f t="shared" si="112"/>
        <v/>
      </c>
    </row>
    <row r="1413" spans="1:28" s="58" customFormat="1" ht="20.25">
      <c r="A1413" s="232"/>
      <c r="B1413" s="224" t="s">
        <v>242</v>
      </c>
      <c r="C1413" s="225" t="s">
        <v>242</v>
      </c>
      <c r="D1413" s="226"/>
      <c r="E1413" s="224" t="s">
        <v>242</v>
      </c>
      <c r="F1413" s="224" t="s">
        <v>242</v>
      </c>
      <c r="G1413" s="224" t="s">
        <v>242</v>
      </c>
      <c r="H1413" s="227" t="s">
        <v>242</v>
      </c>
      <c r="I1413" s="228" t="s">
        <v>242</v>
      </c>
      <c r="J1413" s="228" t="s">
        <v>242</v>
      </c>
      <c r="K1413" s="229"/>
      <c r="L1413" s="229"/>
      <c r="M1413" s="229"/>
      <c r="N1413" s="229"/>
      <c r="O1413" s="229"/>
      <c r="P1413" s="230"/>
      <c r="Q1413" s="231"/>
      <c r="R1413" s="224" t="s">
        <v>242</v>
      </c>
      <c r="S1413" s="232" t="str">
        <f t="shared" ca="1" si="115"/>
        <v/>
      </c>
      <c r="T1413" s="232" t="str">
        <f ca="1">IF(B1413="","",IF(ISERROR(MATCH($J1413,[2]SorP!$B$1:$B$6230,0)),"",INDIRECT("'SorP'!$A$"&amp;MATCH($J1413,[2]SorP!$B$1:$B$6230,0))))</f>
        <v/>
      </c>
      <c r="U1413" s="184"/>
      <c r="V1413" s="94" t="e">
        <f>IF(C1413="",NA(),MATCH($B1413&amp;$C1413,'[2]Smelter Look-up'!$J:$J,0))</f>
        <v>#N/A</v>
      </c>
      <c r="X1413" s="58">
        <f t="shared" si="111"/>
        <v>0</v>
      </c>
      <c r="AB1413" s="95" t="str">
        <f t="shared" si="112"/>
        <v/>
      </c>
    </row>
    <row r="1414" spans="1:28" s="58" customFormat="1" ht="20.25">
      <c r="A1414" s="232"/>
      <c r="B1414" s="224" t="s">
        <v>242</v>
      </c>
      <c r="C1414" s="225" t="s">
        <v>242</v>
      </c>
      <c r="D1414" s="226"/>
      <c r="E1414" s="224" t="s">
        <v>242</v>
      </c>
      <c r="F1414" s="224" t="s">
        <v>242</v>
      </c>
      <c r="G1414" s="224" t="s">
        <v>242</v>
      </c>
      <c r="H1414" s="227" t="s">
        <v>242</v>
      </c>
      <c r="I1414" s="228" t="s">
        <v>242</v>
      </c>
      <c r="J1414" s="228" t="s">
        <v>242</v>
      </c>
      <c r="K1414" s="229"/>
      <c r="L1414" s="229"/>
      <c r="M1414" s="229"/>
      <c r="N1414" s="229"/>
      <c r="O1414" s="229"/>
      <c r="P1414" s="230"/>
      <c r="Q1414" s="231"/>
      <c r="R1414" s="224" t="s">
        <v>242</v>
      </c>
      <c r="S1414" s="232" t="str">
        <f t="shared" ca="1" si="115"/>
        <v/>
      </c>
      <c r="T1414" s="232" t="str">
        <f ca="1">IF(B1414="","",IF(ISERROR(MATCH($J1414,[2]SorP!$B$1:$B$6230,0)),"",INDIRECT("'SorP'!$A$"&amp;MATCH($J1414,[2]SorP!$B$1:$B$6230,0))))</f>
        <v/>
      </c>
      <c r="U1414" s="184"/>
      <c r="V1414" s="94" t="e">
        <f>IF(C1414="",NA(),MATCH($B1414&amp;$C1414,'[2]Smelter Look-up'!$J:$J,0))</f>
        <v>#N/A</v>
      </c>
      <c r="X1414" s="58">
        <f t="shared" si="111"/>
        <v>0</v>
      </c>
      <c r="AB1414" s="95" t="str">
        <f t="shared" si="112"/>
        <v/>
      </c>
    </row>
    <row r="1415" spans="1:28" s="58" customFormat="1" ht="20.25">
      <c r="A1415" s="232"/>
      <c r="B1415" s="224" t="s">
        <v>242</v>
      </c>
      <c r="C1415" s="225" t="s">
        <v>242</v>
      </c>
      <c r="D1415" s="226"/>
      <c r="E1415" s="224" t="s">
        <v>242</v>
      </c>
      <c r="F1415" s="224" t="s">
        <v>242</v>
      </c>
      <c r="G1415" s="224" t="s">
        <v>242</v>
      </c>
      <c r="H1415" s="227" t="s">
        <v>242</v>
      </c>
      <c r="I1415" s="228" t="s">
        <v>242</v>
      </c>
      <c r="J1415" s="228" t="s">
        <v>242</v>
      </c>
      <c r="K1415" s="229"/>
      <c r="L1415" s="229"/>
      <c r="M1415" s="229"/>
      <c r="N1415" s="229"/>
      <c r="O1415" s="229"/>
      <c r="P1415" s="230"/>
      <c r="Q1415" s="231"/>
      <c r="R1415" s="224" t="s">
        <v>242</v>
      </c>
      <c r="S1415" s="232" t="str">
        <f t="shared" ca="1" si="115"/>
        <v/>
      </c>
      <c r="T1415" s="232" t="str">
        <f ca="1">IF(B1415="","",IF(ISERROR(MATCH($J1415,[2]SorP!$B$1:$B$6230,0)),"",INDIRECT("'SorP'!$A$"&amp;MATCH($J1415,[2]SorP!$B$1:$B$6230,0))))</f>
        <v/>
      </c>
      <c r="U1415" s="184"/>
      <c r="V1415" s="94" t="e">
        <f>IF(C1415="",NA(),MATCH($B1415&amp;$C1415,'[2]Smelter Look-up'!$J:$J,0))</f>
        <v>#N/A</v>
      </c>
      <c r="X1415" s="58">
        <f t="shared" si="111"/>
        <v>0</v>
      </c>
      <c r="AB1415" s="95" t="str">
        <f t="shared" si="112"/>
        <v/>
      </c>
    </row>
    <row r="1416" spans="1:28" s="58" customFormat="1" ht="20.25">
      <c r="A1416" s="232"/>
      <c r="B1416" s="224" t="s">
        <v>242</v>
      </c>
      <c r="C1416" s="225" t="s">
        <v>242</v>
      </c>
      <c r="D1416" s="226"/>
      <c r="E1416" s="224" t="s">
        <v>242</v>
      </c>
      <c r="F1416" s="224" t="s">
        <v>242</v>
      </c>
      <c r="G1416" s="224" t="s">
        <v>242</v>
      </c>
      <c r="H1416" s="227" t="s">
        <v>242</v>
      </c>
      <c r="I1416" s="228" t="s">
        <v>242</v>
      </c>
      <c r="J1416" s="228" t="s">
        <v>242</v>
      </c>
      <c r="K1416" s="229"/>
      <c r="L1416" s="229"/>
      <c r="M1416" s="229"/>
      <c r="N1416" s="229"/>
      <c r="O1416" s="229"/>
      <c r="P1416" s="230"/>
      <c r="Q1416" s="231"/>
      <c r="R1416" s="224" t="s">
        <v>242</v>
      </c>
      <c r="S1416" s="232" t="str">
        <f t="shared" ca="1" si="115"/>
        <v/>
      </c>
      <c r="T1416" s="232" t="str">
        <f ca="1">IF(B1416="","",IF(ISERROR(MATCH($J1416,[2]SorP!$B$1:$B$6230,0)),"",INDIRECT("'SorP'!$A$"&amp;MATCH($J1416,[2]SorP!$B$1:$B$6230,0))))</f>
        <v/>
      </c>
      <c r="U1416" s="184"/>
      <c r="V1416" s="94" t="e">
        <f>IF(C1416="",NA(),MATCH($B1416&amp;$C1416,'[2]Smelter Look-up'!$J:$J,0))</f>
        <v>#N/A</v>
      </c>
      <c r="X1416" s="58">
        <f t="shared" si="111"/>
        <v>0</v>
      </c>
      <c r="AB1416" s="95" t="str">
        <f t="shared" si="112"/>
        <v/>
      </c>
    </row>
    <row r="1417" spans="1:28" s="58" customFormat="1" ht="20.25">
      <c r="A1417" s="232"/>
      <c r="B1417" s="224" t="s">
        <v>242</v>
      </c>
      <c r="C1417" s="225" t="s">
        <v>242</v>
      </c>
      <c r="D1417" s="226"/>
      <c r="E1417" s="224" t="s">
        <v>242</v>
      </c>
      <c r="F1417" s="224" t="s">
        <v>242</v>
      </c>
      <c r="G1417" s="224" t="s">
        <v>242</v>
      </c>
      <c r="H1417" s="227" t="s">
        <v>242</v>
      </c>
      <c r="I1417" s="228" t="s">
        <v>242</v>
      </c>
      <c r="J1417" s="228" t="s">
        <v>242</v>
      </c>
      <c r="K1417" s="229"/>
      <c r="L1417" s="229"/>
      <c r="M1417" s="229"/>
      <c r="N1417" s="229"/>
      <c r="O1417" s="229"/>
      <c r="P1417" s="230"/>
      <c r="Q1417" s="231"/>
      <c r="R1417" s="224" t="s">
        <v>242</v>
      </c>
      <c r="S1417" s="232" t="str">
        <f t="shared" ca="1" si="115"/>
        <v/>
      </c>
      <c r="T1417" s="232" t="str">
        <f ca="1">IF(B1417="","",IF(ISERROR(MATCH($J1417,[2]SorP!$B$1:$B$6230,0)),"",INDIRECT("'SorP'!$A$"&amp;MATCH($J1417,[2]SorP!$B$1:$B$6230,0))))</f>
        <v/>
      </c>
      <c r="U1417" s="184"/>
      <c r="V1417" s="94" t="e">
        <f>IF(C1417="",NA(),MATCH($B1417&amp;$C1417,'[2]Smelter Look-up'!$J:$J,0))</f>
        <v>#N/A</v>
      </c>
      <c r="X1417" s="58">
        <f t="shared" si="111"/>
        <v>0</v>
      </c>
      <c r="AB1417" s="95" t="str">
        <f t="shared" si="112"/>
        <v/>
      </c>
    </row>
    <row r="1418" spans="1:28" s="58" customFormat="1" ht="20.25">
      <c r="A1418" s="232"/>
      <c r="B1418" s="224" t="s">
        <v>242</v>
      </c>
      <c r="C1418" s="225" t="s">
        <v>242</v>
      </c>
      <c r="D1418" s="226"/>
      <c r="E1418" s="224" t="s">
        <v>242</v>
      </c>
      <c r="F1418" s="224" t="s">
        <v>242</v>
      </c>
      <c r="G1418" s="224" t="s">
        <v>242</v>
      </c>
      <c r="H1418" s="227" t="s">
        <v>242</v>
      </c>
      <c r="I1418" s="228" t="s">
        <v>242</v>
      </c>
      <c r="J1418" s="228" t="s">
        <v>242</v>
      </c>
      <c r="K1418" s="229"/>
      <c r="L1418" s="229"/>
      <c r="M1418" s="229"/>
      <c r="N1418" s="229"/>
      <c r="O1418" s="229"/>
      <c r="P1418" s="230"/>
      <c r="Q1418" s="231"/>
      <c r="R1418" s="224" t="s">
        <v>242</v>
      </c>
      <c r="S1418" s="232" t="str">
        <f t="shared" ca="1" si="115"/>
        <v/>
      </c>
      <c r="T1418" s="232" t="str">
        <f ca="1">IF(B1418="","",IF(ISERROR(MATCH($J1418,[2]SorP!$B$1:$B$6230,0)),"",INDIRECT("'SorP'!$A$"&amp;MATCH($J1418,[2]SorP!$B$1:$B$6230,0))))</f>
        <v/>
      </c>
      <c r="U1418" s="184"/>
      <c r="V1418" s="94" t="e">
        <f>IF(C1418="",NA(),MATCH($B1418&amp;$C1418,'[2]Smelter Look-up'!$J:$J,0))</f>
        <v>#N/A</v>
      </c>
      <c r="X1418" s="58">
        <f t="shared" ref="X1418:X1481" si="116">IF(AND(C1418="Smelter not listed",OR(LEN(D1418)=0,LEN(E1418)=0)),1,0)</f>
        <v>0</v>
      </c>
      <c r="AB1418" s="95" t="str">
        <f t="shared" ref="AB1418:AB1481" si="117">B1418&amp;C1418</f>
        <v/>
      </c>
    </row>
    <row r="1419" spans="1:28" s="58" customFormat="1" ht="20.25">
      <c r="A1419" s="232"/>
      <c r="B1419" s="224" t="s">
        <v>242</v>
      </c>
      <c r="C1419" s="225" t="s">
        <v>242</v>
      </c>
      <c r="D1419" s="226"/>
      <c r="E1419" s="224" t="s">
        <v>242</v>
      </c>
      <c r="F1419" s="224" t="s">
        <v>242</v>
      </c>
      <c r="G1419" s="224" t="s">
        <v>242</v>
      </c>
      <c r="H1419" s="227" t="s">
        <v>242</v>
      </c>
      <c r="I1419" s="228" t="s">
        <v>242</v>
      </c>
      <c r="J1419" s="228" t="s">
        <v>242</v>
      </c>
      <c r="K1419" s="229"/>
      <c r="L1419" s="229"/>
      <c r="M1419" s="229"/>
      <c r="N1419" s="229"/>
      <c r="O1419" s="229"/>
      <c r="P1419" s="230"/>
      <c r="Q1419" s="231"/>
      <c r="R1419" s="224" t="s">
        <v>242</v>
      </c>
      <c r="S1419" s="232" t="str">
        <f t="shared" ca="1" si="115"/>
        <v/>
      </c>
      <c r="T1419" s="232" t="str">
        <f ca="1">IF(B1419="","",IF(ISERROR(MATCH($J1419,[2]SorP!$B$1:$B$6230,0)),"",INDIRECT("'SorP'!$A$"&amp;MATCH($J1419,[2]SorP!$B$1:$B$6230,0))))</f>
        <v/>
      </c>
      <c r="U1419" s="184"/>
      <c r="V1419" s="94" t="e">
        <f>IF(C1419="",NA(),MATCH($B1419&amp;$C1419,'[2]Smelter Look-up'!$J:$J,0))</f>
        <v>#N/A</v>
      </c>
      <c r="X1419" s="58">
        <f t="shared" si="116"/>
        <v>0</v>
      </c>
      <c r="AB1419" s="95" t="str">
        <f t="shared" si="117"/>
        <v/>
      </c>
    </row>
    <row r="1420" spans="1:28" s="58" customFormat="1" ht="20.25">
      <c r="A1420" s="232"/>
      <c r="B1420" s="224" t="s">
        <v>242</v>
      </c>
      <c r="C1420" s="225" t="s">
        <v>242</v>
      </c>
      <c r="D1420" s="226"/>
      <c r="E1420" s="224" t="s">
        <v>242</v>
      </c>
      <c r="F1420" s="224" t="s">
        <v>242</v>
      </c>
      <c r="G1420" s="224" t="s">
        <v>242</v>
      </c>
      <c r="H1420" s="227" t="s">
        <v>242</v>
      </c>
      <c r="I1420" s="228" t="s">
        <v>242</v>
      </c>
      <c r="J1420" s="228" t="s">
        <v>242</v>
      </c>
      <c r="K1420" s="229"/>
      <c r="L1420" s="229"/>
      <c r="M1420" s="229"/>
      <c r="N1420" s="229"/>
      <c r="O1420" s="229"/>
      <c r="P1420" s="230"/>
      <c r="Q1420" s="231"/>
      <c r="R1420" s="224" t="s">
        <v>242</v>
      </c>
      <c r="S1420" s="232" t="str">
        <f t="shared" ca="1" si="115"/>
        <v/>
      </c>
      <c r="T1420" s="232" t="str">
        <f ca="1">IF(B1420="","",IF(ISERROR(MATCH($J1420,[2]SorP!$B$1:$B$6230,0)),"",INDIRECT("'SorP'!$A$"&amp;MATCH($J1420,[2]SorP!$B$1:$B$6230,0))))</f>
        <v/>
      </c>
      <c r="U1420" s="184"/>
      <c r="V1420" s="94" t="e">
        <f>IF(C1420="",NA(),MATCH($B1420&amp;$C1420,'[2]Smelter Look-up'!$J:$J,0))</f>
        <v>#N/A</v>
      </c>
      <c r="X1420" s="58">
        <f t="shared" si="116"/>
        <v>0</v>
      </c>
      <c r="AB1420" s="95" t="str">
        <f t="shared" si="117"/>
        <v/>
      </c>
    </row>
    <row r="1421" spans="1:28" s="58" customFormat="1" ht="20.25">
      <c r="A1421" s="232"/>
      <c r="B1421" s="224" t="s">
        <v>242</v>
      </c>
      <c r="C1421" s="225" t="s">
        <v>242</v>
      </c>
      <c r="D1421" s="226"/>
      <c r="E1421" s="224" t="s">
        <v>242</v>
      </c>
      <c r="F1421" s="224" t="s">
        <v>242</v>
      </c>
      <c r="G1421" s="224" t="s">
        <v>242</v>
      </c>
      <c r="H1421" s="227" t="s">
        <v>242</v>
      </c>
      <c r="I1421" s="228" t="s">
        <v>242</v>
      </c>
      <c r="J1421" s="228" t="s">
        <v>242</v>
      </c>
      <c r="K1421" s="229"/>
      <c r="L1421" s="229"/>
      <c r="M1421" s="229"/>
      <c r="N1421" s="229"/>
      <c r="O1421" s="229"/>
      <c r="P1421" s="230"/>
      <c r="Q1421" s="231"/>
      <c r="R1421" s="224" t="s">
        <v>242</v>
      </c>
      <c r="S1421" s="232" t="str">
        <f t="shared" ca="1" si="115"/>
        <v/>
      </c>
      <c r="T1421" s="232" t="str">
        <f ca="1">IF(B1421="","",IF(ISERROR(MATCH($J1421,[2]SorP!$B$1:$B$6230,0)),"",INDIRECT("'SorP'!$A$"&amp;MATCH($J1421,[2]SorP!$B$1:$B$6230,0))))</f>
        <v/>
      </c>
      <c r="U1421" s="184"/>
      <c r="V1421" s="94" t="e">
        <f>IF(C1421="",NA(),MATCH($B1421&amp;$C1421,'[2]Smelter Look-up'!$J:$J,0))</f>
        <v>#N/A</v>
      </c>
      <c r="X1421" s="58">
        <f t="shared" si="116"/>
        <v>0</v>
      </c>
      <c r="AB1421" s="95" t="str">
        <f t="shared" si="117"/>
        <v/>
      </c>
    </row>
    <row r="1422" spans="1:28" s="58" customFormat="1" ht="20.25">
      <c r="A1422" s="232"/>
      <c r="B1422" s="224" t="s">
        <v>242</v>
      </c>
      <c r="C1422" s="225" t="s">
        <v>242</v>
      </c>
      <c r="D1422" s="226"/>
      <c r="E1422" s="224" t="s">
        <v>242</v>
      </c>
      <c r="F1422" s="224" t="s">
        <v>242</v>
      </c>
      <c r="G1422" s="224" t="s">
        <v>242</v>
      </c>
      <c r="H1422" s="227" t="s">
        <v>242</v>
      </c>
      <c r="I1422" s="228" t="s">
        <v>242</v>
      </c>
      <c r="J1422" s="228" t="s">
        <v>242</v>
      </c>
      <c r="K1422" s="229"/>
      <c r="L1422" s="229"/>
      <c r="M1422" s="229"/>
      <c r="N1422" s="229"/>
      <c r="O1422" s="229"/>
      <c r="P1422" s="230"/>
      <c r="Q1422" s="231"/>
      <c r="R1422" s="224" t="s">
        <v>242</v>
      </c>
      <c r="S1422" s="232" t="str">
        <f t="shared" ca="1" si="115"/>
        <v/>
      </c>
      <c r="T1422" s="232" t="str">
        <f ca="1">IF(B1422="","",IF(ISERROR(MATCH($J1422,[2]SorP!$B$1:$B$6230,0)),"",INDIRECT("'SorP'!$A$"&amp;MATCH($J1422,[2]SorP!$B$1:$B$6230,0))))</f>
        <v/>
      </c>
      <c r="U1422" s="184"/>
      <c r="V1422" s="94" t="e">
        <f>IF(C1422="",NA(),MATCH($B1422&amp;$C1422,'[2]Smelter Look-up'!$J:$J,0))</f>
        <v>#N/A</v>
      </c>
      <c r="X1422" s="58">
        <f t="shared" si="116"/>
        <v>0</v>
      </c>
      <c r="AB1422" s="95" t="str">
        <f t="shared" si="117"/>
        <v/>
      </c>
    </row>
    <row r="1423" spans="1:28" s="58" customFormat="1" ht="20.25">
      <c r="A1423" s="232"/>
      <c r="B1423" s="224" t="s">
        <v>242</v>
      </c>
      <c r="C1423" s="225" t="s">
        <v>242</v>
      </c>
      <c r="D1423" s="226"/>
      <c r="E1423" s="224" t="s">
        <v>242</v>
      </c>
      <c r="F1423" s="224" t="s">
        <v>242</v>
      </c>
      <c r="G1423" s="224" t="s">
        <v>242</v>
      </c>
      <c r="H1423" s="227" t="s">
        <v>242</v>
      </c>
      <c r="I1423" s="228" t="s">
        <v>242</v>
      </c>
      <c r="J1423" s="228" t="s">
        <v>242</v>
      </c>
      <c r="K1423" s="229"/>
      <c r="L1423" s="229"/>
      <c r="M1423" s="229"/>
      <c r="N1423" s="229"/>
      <c r="O1423" s="229"/>
      <c r="P1423" s="230"/>
      <c r="Q1423" s="231"/>
      <c r="R1423" s="224" t="s">
        <v>242</v>
      </c>
      <c r="S1423" s="232" t="str">
        <f t="shared" ca="1" si="115"/>
        <v/>
      </c>
      <c r="T1423" s="232" t="str">
        <f ca="1">IF(B1423="","",IF(ISERROR(MATCH($J1423,[2]SorP!$B$1:$B$6230,0)),"",INDIRECT("'SorP'!$A$"&amp;MATCH($J1423,[2]SorP!$B$1:$B$6230,0))))</f>
        <v/>
      </c>
      <c r="U1423" s="184"/>
      <c r="V1423" s="94" t="e">
        <f>IF(C1423="",NA(),MATCH($B1423&amp;$C1423,'[2]Smelter Look-up'!$J:$J,0))</f>
        <v>#N/A</v>
      </c>
      <c r="X1423" s="58">
        <f t="shared" si="116"/>
        <v>0</v>
      </c>
      <c r="AB1423" s="95" t="str">
        <f t="shared" si="117"/>
        <v/>
      </c>
    </row>
    <row r="1424" spans="1:28" s="58" customFormat="1" ht="20.25">
      <c r="A1424" s="232"/>
      <c r="B1424" s="224" t="s">
        <v>242</v>
      </c>
      <c r="C1424" s="225" t="s">
        <v>242</v>
      </c>
      <c r="D1424" s="226"/>
      <c r="E1424" s="224" t="s">
        <v>242</v>
      </c>
      <c r="F1424" s="224" t="s">
        <v>242</v>
      </c>
      <c r="G1424" s="224" t="s">
        <v>242</v>
      </c>
      <c r="H1424" s="227" t="s">
        <v>242</v>
      </c>
      <c r="I1424" s="228" t="s">
        <v>242</v>
      </c>
      <c r="J1424" s="228" t="s">
        <v>242</v>
      </c>
      <c r="K1424" s="229"/>
      <c r="L1424" s="229"/>
      <c r="M1424" s="229"/>
      <c r="N1424" s="229"/>
      <c r="O1424" s="229"/>
      <c r="P1424" s="230"/>
      <c r="Q1424" s="231"/>
      <c r="R1424" s="224" t="s">
        <v>242</v>
      </c>
      <c r="S1424" s="232" t="str">
        <f t="shared" ca="1" si="115"/>
        <v/>
      </c>
      <c r="T1424" s="232" t="str">
        <f ca="1">IF(B1424="","",IF(ISERROR(MATCH($J1424,[2]SorP!$B$1:$B$6230,0)),"",INDIRECT("'SorP'!$A$"&amp;MATCH($J1424,[2]SorP!$B$1:$B$6230,0))))</f>
        <v/>
      </c>
      <c r="U1424" s="184"/>
      <c r="V1424" s="94" t="e">
        <f>IF(C1424="",NA(),MATCH($B1424&amp;$C1424,'[2]Smelter Look-up'!$J:$J,0))</f>
        <v>#N/A</v>
      </c>
      <c r="X1424" s="58">
        <f t="shared" si="116"/>
        <v>0</v>
      </c>
      <c r="AB1424" s="95" t="str">
        <f t="shared" si="117"/>
        <v/>
      </c>
    </row>
    <row r="1425" spans="1:28" s="58" customFormat="1" ht="20.25">
      <c r="A1425" s="232"/>
      <c r="B1425" s="224" t="s">
        <v>242</v>
      </c>
      <c r="C1425" s="225" t="s">
        <v>242</v>
      </c>
      <c r="D1425" s="226"/>
      <c r="E1425" s="224" t="s">
        <v>242</v>
      </c>
      <c r="F1425" s="224" t="s">
        <v>242</v>
      </c>
      <c r="G1425" s="224" t="s">
        <v>242</v>
      </c>
      <c r="H1425" s="227" t="s">
        <v>242</v>
      </c>
      <c r="I1425" s="228" t="s">
        <v>242</v>
      </c>
      <c r="J1425" s="228" t="s">
        <v>242</v>
      </c>
      <c r="K1425" s="229"/>
      <c r="L1425" s="229"/>
      <c r="M1425" s="229"/>
      <c r="N1425" s="229"/>
      <c r="O1425" s="229"/>
      <c r="P1425" s="230"/>
      <c r="Q1425" s="231"/>
      <c r="R1425" s="224" t="s">
        <v>242</v>
      </c>
      <c r="S1425" s="232" t="str">
        <f t="shared" ca="1" si="115"/>
        <v/>
      </c>
      <c r="T1425" s="232" t="str">
        <f ca="1">IF(B1425="","",IF(ISERROR(MATCH($J1425,[2]SorP!$B$1:$B$6230,0)),"",INDIRECT("'SorP'!$A$"&amp;MATCH($J1425,[2]SorP!$B$1:$B$6230,0))))</f>
        <v/>
      </c>
      <c r="U1425" s="184"/>
      <c r="V1425" s="94" t="e">
        <f>IF(C1425="",NA(),MATCH($B1425&amp;$C1425,'[2]Smelter Look-up'!$J:$J,0))</f>
        <v>#N/A</v>
      </c>
      <c r="X1425" s="58">
        <f t="shared" si="116"/>
        <v>0</v>
      </c>
      <c r="AB1425" s="95" t="str">
        <f t="shared" si="117"/>
        <v/>
      </c>
    </row>
    <row r="1426" spans="1:28" s="58" customFormat="1" ht="20.25">
      <c r="A1426" s="232"/>
      <c r="B1426" s="224" t="s">
        <v>242</v>
      </c>
      <c r="C1426" s="225" t="s">
        <v>242</v>
      </c>
      <c r="D1426" s="226"/>
      <c r="E1426" s="224" t="s">
        <v>242</v>
      </c>
      <c r="F1426" s="224" t="s">
        <v>242</v>
      </c>
      <c r="G1426" s="224" t="s">
        <v>242</v>
      </c>
      <c r="H1426" s="227" t="s">
        <v>242</v>
      </c>
      <c r="I1426" s="228" t="s">
        <v>242</v>
      </c>
      <c r="J1426" s="228" t="s">
        <v>242</v>
      </c>
      <c r="K1426" s="229"/>
      <c r="L1426" s="229"/>
      <c r="M1426" s="229"/>
      <c r="N1426" s="229"/>
      <c r="O1426" s="229"/>
      <c r="P1426" s="230"/>
      <c r="Q1426" s="231"/>
      <c r="R1426" s="224" t="s">
        <v>242</v>
      </c>
      <c r="S1426" s="232" t="str">
        <f t="shared" ca="1" si="115"/>
        <v/>
      </c>
      <c r="T1426" s="232" t="str">
        <f ca="1">IF(B1426="","",IF(ISERROR(MATCH($J1426,[2]SorP!$B$1:$B$6230,0)),"",INDIRECT("'SorP'!$A$"&amp;MATCH($J1426,[2]SorP!$B$1:$B$6230,0))))</f>
        <v/>
      </c>
      <c r="U1426" s="184"/>
      <c r="V1426" s="94" t="e">
        <f>IF(C1426="",NA(),MATCH($B1426&amp;$C1426,'[2]Smelter Look-up'!$J:$J,0))</f>
        <v>#N/A</v>
      </c>
      <c r="X1426" s="58">
        <f t="shared" si="116"/>
        <v>0</v>
      </c>
      <c r="AB1426" s="95" t="str">
        <f t="shared" si="117"/>
        <v/>
      </c>
    </row>
    <row r="1427" spans="1:28" s="58" customFormat="1" ht="20.25">
      <c r="A1427" s="232"/>
      <c r="B1427" s="224" t="s">
        <v>242</v>
      </c>
      <c r="C1427" s="225" t="s">
        <v>242</v>
      </c>
      <c r="D1427" s="226"/>
      <c r="E1427" s="224" t="s">
        <v>242</v>
      </c>
      <c r="F1427" s="224" t="s">
        <v>242</v>
      </c>
      <c r="G1427" s="224" t="s">
        <v>242</v>
      </c>
      <c r="H1427" s="227" t="s">
        <v>242</v>
      </c>
      <c r="I1427" s="228" t="s">
        <v>242</v>
      </c>
      <c r="J1427" s="228" t="s">
        <v>242</v>
      </c>
      <c r="K1427" s="229"/>
      <c r="L1427" s="229"/>
      <c r="M1427" s="229"/>
      <c r="N1427" s="229"/>
      <c r="O1427" s="229"/>
      <c r="P1427" s="230"/>
      <c r="Q1427" s="231"/>
      <c r="R1427" s="224" t="s">
        <v>242</v>
      </c>
      <c r="S1427" s="232" t="str">
        <f t="shared" ca="1" si="115"/>
        <v/>
      </c>
      <c r="T1427" s="232" t="str">
        <f ca="1">IF(B1427="","",IF(ISERROR(MATCH($J1427,[2]SorP!$B$1:$B$6230,0)),"",INDIRECT("'SorP'!$A$"&amp;MATCH($J1427,[2]SorP!$B$1:$B$6230,0))))</f>
        <v/>
      </c>
      <c r="U1427" s="184"/>
      <c r="V1427" s="94" t="e">
        <f>IF(C1427="",NA(),MATCH($B1427&amp;$C1427,'[2]Smelter Look-up'!$J:$J,0))</f>
        <v>#N/A</v>
      </c>
      <c r="X1427" s="58">
        <f t="shared" si="116"/>
        <v>0</v>
      </c>
      <c r="AB1427" s="95" t="str">
        <f t="shared" si="117"/>
        <v/>
      </c>
    </row>
    <row r="1428" spans="1:28" s="58" customFormat="1" ht="20.25">
      <c r="A1428" s="232"/>
      <c r="B1428" s="224" t="s">
        <v>242</v>
      </c>
      <c r="C1428" s="225" t="s">
        <v>242</v>
      </c>
      <c r="D1428" s="226"/>
      <c r="E1428" s="224" t="s">
        <v>242</v>
      </c>
      <c r="F1428" s="224" t="s">
        <v>242</v>
      </c>
      <c r="G1428" s="224" t="s">
        <v>242</v>
      </c>
      <c r="H1428" s="227" t="s">
        <v>242</v>
      </c>
      <c r="I1428" s="228" t="s">
        <v>242</v>
      </c>
      <c r="J1428" s="228" t="s">
        <v>242</v>
      </c>
      <c r="K1428" s="229"/>
      <c r="L1428" s="229"/>
      <c r="M1428" s="229"/>
      <c r="N1428" s="229"/>
      <c r="O1428" s="229"/>
      <c r="P1428" s="230"/>
      <c r="Q1428" s="231"/>
      <c r="R1428" s="224" t="s">
        <v>242</v>
      </c>
      <c r="S1428" s="232" t="str">
        <f t="shared" ca="1" si="115"/>
        <v/>
      </c>
      <c r="T1428" s="232" t="str">
        <f ca="1">IF(B1428="","",IF(ISERROR(MATCH($J1428,[2]SorP!$B$1:$B$6230,0)),"",INDIRECT("'SorP'!$A$"&amp;MATCH($J1428,[2]SorP!$B$1:$B$6230,0))))</f>
        <v/>
      </c>
      <c r="U1428" s="184"/>
      <c r="V1428" s="94" t="e">
        <f>IF(C1428="",NA(),MATCH($B1428&amp;$C1428,'[2]Smelter Look-up'!$J:$J,0))</f>
        <v>#N/A</v>
      </c>
      <c r="X1428" s="58">
        <f t="shared" si="116"/>
        <v>0</v>
      </c>
      <c r="AB1428" s="95" t="str">
        <f t="shared" si="117"/>
        <v/>
      </c>
    </row>
    <row r="1429" spans="1:28" s="58" customFormat="1" ht="20.25">
      <c r="A1429" s="232"/>
      <c r="B1429" s="224" t="s">
        <v>242</v>
      </c>
      <c r="C1429" s="225" t="s">
        <v>242</v>
      </c>
      <c r="D1429" s="226"/>
      <c r="E1429" s="224" t="s">
        <v>242</v>
      </c>
      <c r="F1429" s="224" t="s">
        <v>242</v>
      </c>
      <c r="G1429" s="224" t="s">
        <v>242</v>
      </c>
      <c r="H1429" s="227" t="s">
        <v>242</v>
      </c>
      <c r="I1429" s="228" t="s">
        <v>242</v>
      </c>
      <c r="J1429" s="228" t="s">
        <v>242</v>
      </c>
      <c r="K1429" s="229"/>
      <c r="L1429" s="229"/>
      <c r="M1429" s="229"/>
      <c r="N1429" s="229"/>
      <c r="O1429" s="229"/>
      <c r="P1429" s="230"/>
      <c r="Q1429" s="231"/>
      <c r="R1429" s="224" t="s">
        <v>242</v>
      </c>
      <c r="S1429" s="232" t="str">
        <f t="shared" ca="1" si="115"/>
        <v/>
      </c>
      <c r="T1429" s="232" t="str">
        <f ca="1">IF(B1429="","",IF(ISERROR(MATCH($J1429,[2]SorP!$B$1:$B$6230,0)),"",INDIRECT("'SorP'!$A$"&amp;MATCH($J1429,[2]SorP!$B$1:$B$6230,0))))</f>
        <v/>
      </c>
      <c r="U1429" s="184"/>
      <c r="V1429" s="94" t="e">
        <f>IF(C1429="",NA(),MATCH($B1429&amp;$C1429,'[2]Smelter Look-up'!$J:$J,0))</f>
        <v>#N/A</v>
      </c>
      <c r="X1429" s="58">
        <f t="shared" si="116"/>
        <v>0</v>
      </c>
      <c r="AB1429" s="95" t="str">
        <f t="shared" si="117"/>
        <v/>
      </c>
    </row>
    <row r="1430" spans="1:28" s="58" customFormat="1" ht="20.25">
      <c r="A1430" s="232"/>
      <c r="B1430" s="224" t="s">
        <v>242</v>
      </c>
      <c r="C1430" s="225" t="s">
        <v>242</v>
      </c>
      <c r="D1430" s="226"/>
      <c r="E1430" s="224" t="s">
        <v>242</v>
      </c>
      <c r="F1430" s="224" t="s">
        <v>242</v>
      </c>
      <c r="G1430" s="224" t="s">
        <v>242</v>
      </c>
      <c r="H1430" s="227" t="s">
        <v>242</v>
      </c>
      <c r="I1430" s="228" t="s">
        <v>242</v>
      </c>
      <c r="J1430" s="228" t="s">
        <v>242</v>
      </c>
      <c r="K1430" s="229"/>
      <c r="L1430" s="229"/>
      <c r="M1430" s="229"/>
      <c r="N1430" s="229"/>
      <c r="O1430" s="229"/>
      <c r="P1430" s="230"/>
      <c r="Q1430" s="231"/>
      <c r="R1430" s="224" t="s">
        <v>242</v>
      </c>
      <c r="S1430" s="232" t="str">
        <f t="shared" ca="1" si="115"/>
        <v/>
      </c>
      <c r="T1430" s="232" t="str">
        <f ca="1">IF(B1430="","",IF(ISERROR(MATCH($J1430,[2]SorP!$B$1:$B$6230,0)),"",INDIRECT("'SorP'!$A$"&amp;MATCH($J1430,[2]SorP!$B$1:$B$6230,0))))</f>
        <v/>
      </c>
      <c r="U1430" s="184"/>
      <c r="V1430" s="94" t="e">
        <f>IF(C1430="",NA(),MATCH($B1430&amp;$C1430,'[2]Smelter Look-up'!$J:$J,0))</f>
        <v>#N/A</v>
      </c>
      <c r="X1430" s="58">
        <f t="shared" si="116"/>
        <v>0</v>
      </c>
      <c r="AB1430" s="95" t="str">
        <f t="shared" si="117"/>
        <v/>
      </c>
    </row>
    <row r="1431" spans="1:28" s="58" customFormat="1" ht="20.25">
      <c r="A1431" s="232"/>
      <c r="B1431" s="224" t="s">
        <v>242</v>
      </c>
      <c r="C1431" s="225" t="s">
        <v>242</v>
      </c>
      <c r="D1431" s="226"/>
      <c r="E1431" s="224" t="s">
        <v>242</v>
      </c>
      <c r="F1431" s="224" t="s">
        <v>242</v>
      </c>
      <c r="G1431" s="224" t="s">
        <v>242</v>
      </c>
      <c r="H1431" s="227" t="s">
        <v>242</v>
      </c>
      <c r="I1431" s="228" t="s">
        <v>242</v>
      </c>
      <c r="J1431" s="228" t="s">
        <v>242</v>
      </c>
      <c r="K1431" s="229"/>
      <c r="L1431" s="229"/>
      <c r="M1431" s="229"/>
      <c r="N1431" s="229"/>
      <c r="O1431" s="229"/>
      <c r="P1431" s="230"/>
      <c r="Q1431" s="231"/>
      <c r="R1431" s="224" t="s">
        <v>242</v>
      </c>
      <c r="S1431" s="232" t="str">
        <f t="shared" ca="1" si="115"/>
        <v/>
      </c>
      <c r="T1431" s="232" t="str">
        <f ca="1">IF(B1431="","",IF(ISERROR(MATCH($J1431,[2]SorP!$B$1:$B$6230,0)),"",INDIRECT("'SorP'!$A$"&amp;MATCH($J1431,[2]SorP!$B$1:$B$6230,0))))</f>
        <v/>
      </c>
      <c r="U1431" s="184"/>
      <c r="V1431" s="94" t="e">
        <f>IF(C1431="",NA(),MATCH($B1431&amp;$C1431,'[2]Smelter Look-up'!$J:$J,0))</f>
        <v>#N/A</v>
      </c>
      <c r="X1431" s="58">
        <f t="shared" si="116"/>
        <v>0</v>
      </c>
      <c r="AB1431" s="95" t="str">
        <f t="shared" si="117"/>
        <v/>
      </c>
    </row>
    <row r="1432" spans="1:28" s="58" customFormat="1" ht="20.25">
      <c r="A1432" s="232"/>
      <c r="B1432" s="224" t="s">
        <v>242</v>
      </c>
      <c r="C1432" s="225" t="s">
        <v>242</v>
      </c>
      <c r="D1432" s="226"/>
      <c r="E1432" s="224" t="s">
        <v>242</v>
      </c>
      <c r="F1432" s="224" t="s">
        <v>242</v>
      </c>
      <c r="G1432" s="224" t="s">
        <v>242</v>
      </c>
      <c r="H1432" s="227" t="s">
        <v>242</v>
      </c>
      <c r="I1432" s="228" t="s">
        <v>242</v>
      </c>
      <c r="J1432" s="228" t="s">
        <v>242</v>
      </c>
      <c r="K1432" s="229"/>
      <c r="L1432" s="229"/>
      <c r="M1432" s="229"/>
      <c r="N1432" s="229"/>
      <c r="O1432" s="229"/>
      <c r="P1432" s="230"/>
      <c r="Q1432" s="231"/>
      <c r="R1432" s="224" t="s">
        <v>242</v>
      </c>
      <c r="S1432" s="232" t="str">
        <f t="shared" ca="1" si="115"/>
        <v/>
      </c>
      <c r="T1432" s="232" t="str">
        <f ca="1">IF(B1432="","",IF(ISERROR(MATCH($J1432,[2]SorP!$B$1:$B$6230,0)),"",INDIRECT("'SorP'!$A$"&amp;MATCH($J1432,[2]SorP!$B$1:$B$6230,0))))</f>
        <v/>
      </c>
      <c r="U1432" s="184"/>
      <c r="V1432" s="94" t="e">
        <f>IF(C1432="",NA(),MATCH($B1432&amp;$C1432,'[2]Smelter Look-up'!$J:$J,0))</f>
        <v>#N/A</v>
      </c>
      <c r="X1432" s="58">
        <f t="shared" si="116"/>
        <v>0</v>
      </c>
      <c r="AB1432" s="95" t="str">
        <f t="shared" si="117"/>
        <v/>
      </c>
    </row>
    <row r="1433" spans="1:28" s="58" customFormat="1" ht="20.25">
      <c r="A1433" s="232"/>
      <c r="B1433" s="224" t="s">
        <v>242</v>
      </c>
      <c r="C1433" s="225" t="s">
        <v>242</v>
      </c>
      <c r="D1433" s="226"/>
      <c r="E1433" s="224" t="s">
        <v>242</v>
      </c>
      <c r="F1433" s="224" t="s">
        <v>242</v>
      </c>
      <c r="G1433" s="224" t="s">
        <v>242</v>
      </c>
      <c r="H1433" s="227" t="s">
        <v>242</v>
      </c>
      <c r="I1433" s="228" t="s">
        <v>242</v>
      </c>
      <c r="J1433" s="228" t="s">
        <v>242</v>
      </c>
      <c r="K1433" s="229"/>
      <c r="L1433" s="229"/>
      <c r="M1433" s="229"/>
      <c r="N1433" s="229"/>
      <c r="O1433" s="229"/>
      <c r="P1433" s="230"/>
      <c r="Q1433" s="231"/>
      <c r="R1433" s="224" t="s">
        <v>242</v>
      </c>
      <c r="S1433" s="232" t="str">
        <f t="shared" ca="1" si="115"/>
        <v/>
      </c>
      <c r="T1433" s="232" t="str">
        <f ca="1">IF(B1433="","",IF(ISERROR(MATCH($J1433,[2]SorP!$B$1:$B$6230,0)),"",INDIRECT("'SorP'!$A$"&amp;MATCH($J1433,[2]SorP!$B$1:$B$6230,0))))</f>
        <v/>
      </c>
      <c r="U1433" s="184"/>
      <c r="V1433" s="94" t="e">
        <f>IF(C1433="",NA(),MATCH($B1433&amp;$C1433,'[2]Smelter Look-up'!$J:$J,0))</f>
        <v>#N/A</v>
      </c>
      <c r="X1433" s="58">
        <f t="shared" si="116"/>
        <v>0</v>
      </c>
      <c r="AB1433" s="95" t="str">
        <f t="shared" si="117"/>
        <v/>
      </c>
    </row>
    <row r="1434" spans="1:28" s="58" customFormat="1" ht="20.25">
      <c r="A1434" s="232"/>
      <c r="B1434" s="224" t="s">
        <v>242</v>
      </c>
      <c r="C1434" s="225" t="s">
        <v>242</v>
      </c>
      <c r="D1434" s="226"/>
      <c r="E1434" s="224" t="s">
        <v>242</v>
      </c>
      <c r="F1434" s="224" t="s">
        <v>242</v>
      </c>
      <c r="G1434" s="224" t="s">
        <v>242</v>
      </c>
      <c r="H1434" s="227" t="s">
        <v>242</v>
      </c>
      <c r="I1434" s="228" t="s">
        <v>242</v>
      </c>
      <c r="J1434" s="228" t="s">
        <v>242</v>
      </c>
      <c r="K1434" s="229"/>
      <c r="L1434" s="229"/>
      <c r="M1434" s="229"/>
      <c r="N1434" s="229"/>
      <c r="O1434" s="229"/>
      <c r="P1434" s="230"/>
      <c r="Q1434" s="231"/>
      <c r="R1434" s="224" t="s">
        <v>242</v>
      </c>
      <c r="S1434" s="232" t="str">
        <f t="shared" ca="1" si="115"/>
        <v/>
      </c>
      <c r="T1434" s="232" t="str">
        <f ca="1">IF(B1434="","",IF(ISERROR(MATCH($J1434,[2]SorP!$B$1:$B$6230,0)),"",INDIRECT("'SorP'!$A$"&amp;MATCH($J1434,[2]SorP!$B$1:$B$6230,0))))</f>
        <v/>
      </c>
      <c r="U1434" s="184"/>
      <c r="V1434" s="94" t="e">
        <f>IF(C1434="",NA(),MATCH($B1434&amp;$C1434,'[2]Smelter Look-up'!$J:$J,0))</f>
        <v>#N/A</v>
      </c>
      <c r="X1434" s="58">
        <f t="shared" si="116"/>
        <v>0</v>
      </c>
      <c r="AB1434" s="95" t="str">
        <f t="shared" si="117"/>
        <v/>
      </c>
    </row>
    <row r="1435" spans="1:28" s="58" customFormat="1" ht="20.25">
      <c r="A1435" s="232"/>
      <c r="B1435" s="224" t="s">
        <v>242</v>
      </c>
      <c r="C1435" s="225" t="s">
        <v>242</v>
      </c>
      <c r="D1435" s="226"/>
      <c r="E1435" s="224" t="s">
        <v>242</v>
      </c>
      <c r="F1435" s="224" t="s">
        <v>242</v>
      </c>
      <c r="G1435" s="224" t="s">
        <v>242</v>
      </c>
      <c r="H1435" s="227" t="s">
        <v>242</v>
      </c>
      <c r="I1435" s="228" t="s">
        <v>242</v>
      </c>
      <c r="J1435" s="228" t="s">
        <v>242</v>
      </c>
      <c r="K1435" s="229"/>
      <c r="L1435" s="229"/>
      <c r="M1435" s="229"/>
      <c r="N1435" s="229"/>
      <c r="O1435" s="229"/>
      <c r="P1435" s="230"/>
      <c r="Q1435" s="231"/>
      <c r="R1435" s="224" t="s">
        <v>242</v>
      </c>
      <c r="S1435" s="232" t="str">
        <f t="shared" ca="1" si="115"/>
        <v/>
      </c>
      <c r="T1435" s="232" t="str">
        <f ca="1">IF(B1435="","",IF(ISERROR(MATCH($J1435,[2]SorP!$B$1:$B$6230,0)),"",INDIRECT("'SorP'!$A$"&amp;MATCH($J1435,[2]SorP!$B$1:$B$6230,0))))</f>
        <v/>
      </c>
      <c r="U1435" s="184"/>
      <c r="V1435" s="94" t="e">
        <f>IF(C1435="",NA(),MATCH($B1435&amp;$C1435,'[2]Smelter Look-up'!$J:$J,0))</f>
        <v>#N/A</v>
      </c>
      <c r="X1435" s="58">
        <f t="shared" si="116"/>
        <v>0</v>
      </c>
      <c r="AB1435" s="95" t="str">
        <f t="shared" si="117"/>
        <v/>
      </c>
    </row>
    <row r="1436" spans="1:28" s="58" customFormat="1" ht="20.25">
      <c r="A1436" s="232"/>
      <c r="B1436" s="224" t="s">
        <v>242</v>
      </c>
      <c r="C1436" s="225" t="s">
        <v>242</v>
      </c>
      <c r="D1436" s="226"/>
      <c r="E1436" s="224" t="s">
        <v>242</v>
      </c>
      <c r="F1436" s="224" t="s">
        <v>242</v>
      </c>
      <c r="G1436" s="224" t="s">
        <v>242</v>
      </c>
      <c r="H1436" s="227" t="s">
        <v>242</v>
      </c>
      <c r="I1436" s="228" t="s">
        <v>242</v>
      </c>
      <c r="J1436" s="228" t="s">
        <v>242</v>
      </c>
      <c r="K1436" s="229"/>
      <c r="L1436" s="229"/>
      <c r="M1436" s="229"/>
      <c r="N1436" s="229"/>
      <c r="O1436" s="229"/>
      <c r="P1436" s="230"/>
      <c r="Q1436" s="231"/>
      <c r="R1436" s="224" t="s">
        <v>242</v>
      </c>
      <c r="S1436" s="232" t="str">
        <f t="shared" ref="S1436:S1466" ca="1" si="118">IF(B1436="","",IF(ISERROR(MATCH($E1436,CL,0)),"Unknown",INDIRECT("'C'!$A$"&amp;MATCH($E1436,CL,0)+1)))</f>
        <v/>
      </c>
      <c r="T1436" s="232" t="str">
        <f ca="1">IF(B1436="","",IF(ISERROR(MATCH($J1436,[2]SorP!$B$1:$B$6230,0)),"",INDIRECT("'SorP'!$A$"&amp;MATCH($J1436,[2]SorP!$B$1:$B$6230,0))))</f>
        <v/>
      </c>
      <c r="U1436" s="184"/>
      <c r="V1436" s="94" t="e">
        <f>IF(C1436="",NA(),MATCH($B1436&amp;$C1436,'[2]Smelter Look-up'!$J:$J,0))</f>
        <v>#N/A</v>
      </c>
      <c r="X1436" s="58">
        <f t="shared" si="116"/>
        <v>0</v>
      </c>
      <c r="AB1436" s="95" t="str">
        <f t="shared" si="117"/>
        <v/>
      </c>
    </row>
    <row r="1437" spans="1:28" s="58" customFormat="1" ht="20.25">
      <c r="A1437" s="232"/>
      <c r="B1437" s="224" t="s">
        <v>242</v>
      </c>
      <c r="C1437" s="225" t="s">
        <v>242</v>
      </c>
      <c r="D1437" s="226"/>
      <c r="E1437" s="224" t="s">
        <v>242</v>
      </c>
      <c r="F1437" s="224" t="s">
        <v>242</v>
      </c>
      <c r="G1437" s="224" t="s">
        <v>242</v>
      </c>
      <c r="H1437" s="227" t="s">
        <v>242</v>
      </c>
      <c r="I1437" s="228" t="s">
        <v>242</v>
      </c>
      <c r="J1437" s="228" t="s">
        <v>242</v>
      </c>
      <c r="K1437" s="229"/>
      <c r="L1437" s="229"/>
      <c r="M1437" s="229"/>
      <c r="N1437" s="229"/>
      <c r="O1437" s="229"/>
      <c r="P1437" s="230"/>
      <c r="Q1437" s="231"/>
      <c r="R1437" s="224" t="s">
        <v>242</v>
      </c>
      <c r="S1437" s="232" t="str">
        <f t="shared" ca="1" si="118"/>
        <v/>
      </c>
      <c r="T1437" s="232" t="str">
        <f ca="1">IF(B1437="","",IF(ISERROR(MATCH($J1437,[2]SorP!$B$1:$B$6230,0)),"",INDIRECT("'SorP'!$A$"&amp;MATCH($J1437,[2]SorP!$B$1:$B$6230,0))))</f>
        <v/>
      </c>
      <c r="U1437" s="184"/>
      <c r="V1437" s="94" t="e">
        <f>IF(C1437="",NA(),MATCH($B1437&amp;$C1437,'[2]Smelter Look-up'!$J:$J,0))</f>
        <v>#N/A</v>
      </c>
      <c r="X1437" s="58">
        <f t="shared" si="116"/>
        <v>0</v>
      </c>
      <c r="AB1437" s="95" t="str">
        <f t="shared" si="117"/>
        <v/>
      </c>
    </row>
    <row r="1438" spans="1:28" s="58" customFormat="1" ht="20.25">
      <c r="A1438" s="232"/>
      <c r="B1438" s="224" t="s">
        <v>242</v>
      </c>
      <c r="C1438" s="225" t="s">
        <v>242</v>
      </c>
      <c r="D1438" s="226"/>
      <c r="E1438" s="224" t="s">
        <v>242</v>
      </c>
      <c r="F1438" s="224" t="s">
        <v>242</v>
      </c>
      <c r="G1438" s="224" t="s">
        <v>242</v>
      </c>
      <c r="H1438" s="227" t="s">
        <v>242</v>
      </c>
      <c r="I1438" s="228" t="s">
        <v>242</v>
      </c>
      <c r="J1438" s="228" t="s">
        <v>242</v>
      </c>
      <c r="K1438" s="229"/>
      <c r="L1438" s="229"/>
      <c r="M1438" s="229"/>
      <c r="N1438" s="229"/>
      <c r="O1438" s="229"/>
      <c r="P1438" s="230"/>
      <c r="Q1438" s="231"/>
      <c r="R1438" s="224" t="s">
        <v>242</v>
      </c>
      <c r="S1438" s="232" t="str">
        <f t="shared" ca="1" si="118"/>
        <v/>
      </c>
      <c r="T1438" s="232" t="str">
        <f ca="1">IF(B1438="","",IF(ISERROR(MATCH($J1438,[2]SorP!$B$1:$B$6230,0)),"",INDIRECT("'SorP'!$A$"&amp;MATCH($J1438,[2]SorP!$B$1:$B$6230,0))))</f>
        <v/>
      </c>
      <c r="U1438" s="184"/>
      <c r="V1438" s="94" t="e">
        <f>IF(C1438="",NA(),MATCH($B1438&amp;$C1438,'[2]Smelter Look-up'!$J:$J,0))</f>
        <v>#N/A</v>
      </c>
      <c r="X1438" s="58">
        <f t="shared" si="116"/>
        <v>0</v>
      </c>
      <c r="AB1438" s="95" t="str">
        <f t="shared" si="117"/>
        <v/>
      </c>
    </row>
    <row r="1439" spans="1:28" s="58" customFormat="1" ht="20.25">
      <c r="A1439" s="232"/>
      <c r="B1439" s="224" t="s">
        <v>242</v>
      </c>
      <c r="C1439" s="225" t="s">
        <v>242</v>
      </c>
      <c r="D1439" s="226"/>
      <c r="E1439" s="224" t="s">
        <v>242</v>
      </c>
      <c r="F1439" s="224" t="s">
        <v>242</v>
      </c>
      <c r="G1439" s="224" t="s">
        <v>242</v>
      </c>
      <c r="H1439" s="227" t="s">
        <v>242</v>
      </c>
      <c r="I1439" s="228" t="s">
        <v>242</v>
      </c>
      <c r="J1439" s="228" t="s">
        <v>242</v>
      </c>
      <c r="K1439" s="229"/>
      <c r="L1439" s="229"/>
      <c r="M1439" s="229"/>
      <c r="N1439" s="229"/>
      <c r="O1439" s="229"/>
      <c r="P1439" s="230"/>
      <c r="Q1439" s="231"/>
      <c r="R1439" s="224" t="s">
        <v>242</v>
      </c>
      <c r="S1439" s="232" t="str">
        <f t="shared" ca="1" si="118"/>
        <v/>
      </c>
      <c r="T1439" s="232" t="str">
        <f ca="1">IF(B1439="","",IF(ISERROR(MATCH($J1439,[2]SorP!$B$1:$B$6230,0)),"",INDIRECT("'SorP'!$A$"&amp;MATCH($J1439,[2]SorP!$B$1:$B$6230,0))))</f>
        <v/>
      </c>
      <c r="U1439" s="184"/>
      <c r="V1439" s="94" t="e">
        <f>IF(C1439="",NA(),MATCH($B1439&amp;$C1439,'[2]Smelter Look-up'!$J:$J,0))</f>
        <v>#N/A</v>
      </c>
      <c r="X1439" s="58">
        <f t="shared" si="116"/>
        <v>0</v>
      </c>
      <c r="AB1439" s="95" t="str">
        <f t="shared" si="117"/>
        <v/>
      </c>
    </row>
    <row r="1440" spans="1:28" s="58" customFormat="1" ht="20.25">
      <c r="A1440" s="232"/>
      <c r="B1440" s="224" t="s">
        <v>242</v>
      </c>
      <c r="C1440" s="225" t="s">
        <v>242</v>
      </c>
      <c r="D1440" s="226"/>
      <c r="E1440" s="224" t="s">
        <v>242</v>
      </c>
      <c r="F1440" s="224" t="s">
        <v>242</v>
      </c>
      <c r="G1440" s="224" t="s">
        <v>242</v>
      </c>
      <c r="H1440" s="227" t="s">
        <v>242</v>
      </c>
      <c r="I1440" s="228" t="s">
        <v>242</v>
      </c>
      <c r="J1440" s="228" t="s">
        <v>242</v>
      </c>
      <c r="K1440" s="229"/>
      <c r="L1440" s="229"/>
      <c r="M1440" s="229"/>
      <c r="N1440" s="229"/>
      <c r="O1440" s="229"/>
      <c r="P1440" s="230"/>
      <c r="Q1440" s="231"/>
      <c r="R1440" s="224" t="s">
        <v>242</v>
      </c>
      <c r="S1440" s="232" t="str">
        <f t="shared" ca="1" si="118"/>
        <v/>
      </c>
      <c r="T1440" s="232" t="str">
        <f ca="1">IF(B1440="","",IF(ISERROR(MATCH($J1440,[2]SorP!$B$1:$B$6230,0)),"",INDIRECT("'SorP'!$A$"&amp;MATCH($J1440,[2]SorP!$B$1:$B$6230,0))))</f>
        <v/>
      </c>
      <c r="U1440" s="184"/>
      <c r="V1440" s="94" t="e">
        <f>IF(C1440="",NA(),MATCH($B1440&amp;$C1440,'[2]Smelter Look-up'!$J:$J,0))</f>
        <v>#N/A</v>
      </c>
      <c r="X1440" s="58">
        <f t="shared" si="116"/>
        <v>0</v>
      </c>
      <c r="AB1440" s="95" t="str">
        <f t="shared" si="117"/>
        <v/>
      </c>
    </row>
    <row r="1441" spans="1:28" s="58" customFormat="1" ht="20.25">
      <c r="A1441" s="232"/>
      <c r="B1441" s="224" t="s">
        <v>242</v>
      </c>
      <c r="C1441" s="225" t="s">
        <v>242</v>
      </c>
      <c r="D1441" s="226"/>
      <c r="E1441" s="224" t="s">
        <v>242</v>
      </c>
      <c r="F1441" s="224" t="s">
        <v>242</v>
      </c>
      <c r="G1441" s="224" t="s">
        <v>242</v>
      </c>
      <c r="H1441" s="227" t="s">
        <v>242</v>
      </c>
      <c r="I1441" s="228" t="s">
        <v>242</v>
      </c>
      <c r="J1441" s="228" t="s">
        <v>242</v>
      </c>
      <c r="K1441" s="229"/>
      <c r="L1441" s="229"/>
      <c r="M1441" s="229"/>
      <c r="N1441" s="229"/>
      <c r="O1441" s="229"/>
      <c r="P1441" s="230"/>
      <c r="Q1441" s="231"/>
      <c r="R1441" s="224" t="s">
        <v>242</v>
      </c>
      <c r="S1441" s="232" t="str">
        <f t="shared" ca="1" si="118"/>
        <v/>
      </c>
      <c r="T1441" s="232" t="str">
        <f ca="1">IF(B1441="","",IF(ISERROR(MATCH($J1441,[2]SorP!$B$1:$B$6230,0)),"",INDIRECT("'SorP'!$A$"&amp;MATCH($J1441,[2]SorP!$B$1:$B$6230,0))))</f>
        <v/>
      </c>
      <c r="U1441" s="184"/>
      <c r="V1441" s="94" t="e">
        <f>IF(C1441="",NA(),MATCH($B1441&amp;$C1441,'[2]Smelter Look-up'!$J:$J,0))</f>
        <v>#N/A</v>
      </c>
      <c r="X1441" s="58">
        <f t="shared" si="116"/>
        <v>0</v>
      </c>
      <c r="AB1441" s="95" t="str">
        <f t="shared" si="117"/>
        <v/>
      </c>
    </row>
    <row r="1442" spans="1:28" s="58" customFormat="1" ht="20.25">
      <c r="A1442" s="232"/>
      <c r="B1442" s="224" t="s">
        <v>242</v>
      </c>
      <c r="C1442" s="225" t="s">
        <v>242</v>
      </c>
      <c r="D1442" s="226"/>
      <c r="E1442" s="224" t="s">
        <v>242</v>
      </c>
      <c r="F1442" s="224" t="s">
        <v>242</v>
      </c>
      <c r="G1442" s="224" t="s">
        <v>242</v>
      </c>
      <c r="H1442" s="227" t="s">
        <v>242</v>
      </c>
      <c r="I1442" s="228" t="s">
        <v>242</v>
      </c>
      <c r="J1442" s="228" t="s">
        <v>242</v>
      </c>
      <c r="K1442" s="229"/>
      <c r="L1442" s="229"/>
      <c r="M1442" s="229"/>
      <c r="N1442" s="229"/>
      <c r="O1442" s="229"/>
      <c r="P1442" s="230"/>
      <c r="Q1442" s="231"/>
      <c r="R1442" s="224" t="s">
        <v>242</v>
      </c>
      <c r="S1442" s="232" t="str">
        <f t="shared" ca="1" si="118"/>
        <v/>
      </c>
      <c r="T1442" s="232" t="str">
        <f ca="1">IF(B1442="","",IF(ISERROR(MATCH($J1442,[2]SorP!$B$1:$B$6230,0)),"",INDIRECT("'SorP'!$A$"&amp;MATCH($J1442,[2]SorP!$B$1:$B$6230,0))))</f>
        <v/>
      </c>
      <c r="U1442" s="184"/>
      <c r="V1442" s="94" t="e">
        <f>IF(C1442="",NA(),MATCH($B1442&amp;$C1442,'[2]Smelter Look-up'!$J:$J,0))</f>
        <v>#N/A</v>
      </c>
      <c r="X1442" s="58">
        <f t="shared" si="116"/>
        <v>0</v>
      </c>
      <c r="AB1442" s="95" t="str">
        <f t="shared" si="117"/>
        <v/>
      </c>
    </row>
    <row r="1443" spans="1:28" s="58" customFormat="1" ht="20.25">
      <c r="A1443" s="232"/>
      <c r="B1443" s="224" t="s">
        <v>242</v>
      </c>
      <c r="C1443" s="225" t="s">
        <v>242</v>
      </c>
      <c r="D1443" s="226"/>
      <c r="E1443" s="224" t="s">
        <v>242</v>
      </c>
      <c r="F1443" s="224" t="s">
        <v>242</v>
      </c>
      <c r="G1443" s="224" t="s">
        <v>242</v>
      </c>
      <c r="H1443" s="227" t="s">
        <v>242</v>
      </c>
      <c r="I1443" s="228" t="s">
        <v>242</v>
      </c>
      <c r="J1443" s="228" t="s">
        <v>242</v>
      </c>
      <c r="K1443" s="229"/>
      <c r="L1443" s="229"/>
      <c r="M1443" s="229"/>
      <c r="N1443" s="229"/>
      <c r="O1443" s="229"/>
      <c r="P1443" s="230"/>
      <c r="Q1443" s="231"/>
      <c r="R1443" s="224" t="s">
        <v>242</v>
      </c>
      <c r="S1443" s="232" t="str">
        <f t="shared" ca="1" si="118"/>
        <v/>
      </c>
      <c r="T1443" s="232" t="str">
        <f ca="1">IF(B1443="","",IF(ISERROR(MATCH($J1443,[2]SorP!$B$1:$B$6230,0)),"",INDIRECT("'SorP'!$A$"&amp;MATCH($J1443,[2]SorP!$B$1:$B$6230,0))))</f>
        <v/>
      </c>
      <c r="U1443" s="184"/>
      <c r="V1443" s="94" t="e">
        <f>IF(C1443="",NA(),MATCH($B1443&amp;$C1443,'[2]Smelter Look-up'!$J:$J,0))</f>
        <v>#N/A</v>
      </c>
      <c r="X1443" s="58">
        <f t="shared" si="116"/>
        <v>0</v>
      </c>
      <c r="AB1443" s="95" t="str">
        <f t="shared" si="117"/>
        <v/>
      </c>
    </row>
    <row r="1444" spans="1:28" s="58" customFormat="1" ht="20.25">
      <c r="A1444" s="232"/>
      <c r="B1444" s="224" t="s">
        <v>242</v>
      </c>
      <c r="C1444" s="225" t="s">
        <v>242</v>
      </c>
      <c r="D1444" s="226"/>
      <c r="E1444" s="224" t="s">
        <v>242</v>
      </c>
      <c r="F1444" s="224" t="s">
        <v>242</v>
      </c>
      <c r="G1444" s="224" t="s">
        <v>242</v>
      </c>
      <c r="H1444" s="227" t="s">
        <v>242</v>
      </c>
      <c r="I1444" s="228" t="s">
        <v>242</v>
      </c>
      <c r="J1444" s="228" t="s">
        <v>242</v>
      </c>
      <c r="K1444" s="229"/>
      <c r="L1444" s="229"/>
      <c r="M1444" s="229"/>
      <c r="N1444" s="229"/>
      <c r="O1444" s="229"/>
      <c r="P1444" s="230"/>
      <c r="Q1444" s="231"/>
      <c r="R1444" s="224" t="s">
        <v>242</v>
      </c>
      <c r="S1444" s="232" t="str">
        <f t="shared" ca="1" si="118"/>
        <v/>
      </c>
      <c r="T1444" s="232" t="str">
        <f ca="1">IF(B1444="","",IF(ISERROR(MATCH($J1444,[2]SorP!$B$1:$B$6230,0)),"",INDIRECT("'SorP'!$A$"&amp;MATCH($J1444,[2]SorP!$B$1:$B$6230,0))))</f>
        <v/>
      </c>
      <c r="U1444" s="184"/>
      <c r="V1444" s="94" t="e">
        <f>IF(C1444="",NA(),MATCH($B1444&amp;$C1444,'[2]Smelter Look-up'!$J:$J,0))</f>
        <v>#N/A</v>
      </c>
      <c r="X1444" s="58">
        <f t="shared" si="116"/>
        <v>0</v>
      </c>
      <c r="AB1444" s="95" t="str">
        <f t="shared" si="117"/>
        <v/>
      </c>
    </row>
    <row r="1445" spans="1:28" s="58" customFormat="1" ht="20.25">
      <c r="A1445" s="232"/>
      <c r="B1445" s="224" t="s">
        <v>242</v>
      </c>
      <c r="C1445" s="225" t="s">
        <v>242</v>
      </c>
      <c r="D1445" s="226"/>
      <c r="E1445" s="224" t="s">
        <v>242</v>
      </c>
      <c r="F1445" s="224" t="s">
        <v>242</v>
      </c>
      <c r="G1445" s="224" t="s">
        <v>242</v>
      </c>
      <c r="H1445" s="227" t="s">
        <v>242</v>
      </c>
      <c r="I1445" s="228" t="s">
        <v>242</v>
      </c>
      <c r="J1445" s="228" t="s">
        <v>242</v>
      </c>
      <c r="K1445" s="229"/>
      <c r="L1445" s="229"/>
      <c r="M1445" s="229"/>
      <c r="N1445" s="229"/>
      <c r="O1445" s="229"/>
      <c r="P1445" s="230"/>
      <c r="Q1445" s="231"/>
      <c r="R1445" s="224" t="s">
        <v>242</v>
      </c>
      <c r="S1445" s="232" t="str">
        <f t="shared" ca="1" si="118"/>
        <v/>
      </c>
      <c r="T1445" s="232" t="str">
        <f ca="1">IF(B1445="","",IF(ISERROR(MATCH($J1445,[2]SorP!$B$1:$B$6230,0)),"",INDIRECT("'SorP'!$A$"&amp;MATCH($J1445,[2]SorP!$B$1:$B$6230,0))))</f>
        <v/>
      </c>
      <c r="U1445" s="184"/>
      <c r="V1445" s="94" t="e">
        <f>IF(C1445="",NA(),MATCH($B1445&amp;$C1445,'[2]Smelter Look-up'!$J:$J,0))</f>
        <v>#N/A</v>
      </c>
      <c r="X1445" s="58">
        <f t="shared" si="116"/>
        <v>0</v>
      </c>
      <c r="AB1445" s="95" t="str">
        <f t="shared" si="117"/>
        <v/>
      </c>
    </row>
    <row r="1446" spans="1:28" s="58" customFormat="1" ht="20.25">
      <c r="A1446" s="232"/>
      <c r="B1446" s="224" t="s">
        <v>242</v>
      </c>
      <c r="C1446" s="225" t="s">
        <v>242</v>
      </c>
      <c r="D1446" s="226"/>
      <c r="E1446" s="224" t="s">
        <v>242</v>
      </c>
      <c r="F1446" s="224" t="s">
        <v>242</v>
      </c>
      <c r="G1446" s="224" t="s">
        <v>242</v>
      </c>
      <c r="H1446" s="227" t="s">
        <v>242</v>
      </c>
      <c r="I1446" s="228" t="s">
        <v>242</v>
      </c>
      <c r="J1446" s="228" t="s">
        <v>242</v>
      </c>
      <c r="K1446" s="229"/>
      <c r="L1446" s="229"/>
      <c r="M1446" s="229"/>
      <c r="N1446" s="229"/>
      <c r="O1446" s="229"/>
      <c r="P1446" s="230"/>
      <c r="Q1446" s="231"/>
      <c r="R1446" s="224" t="s">
        <v>242</v>
      </c>
      <c r="S1446" s="232" t="str">
        <f t="shared" ca="1" si="118"/>
        <v/>
      </c>
      <c r="T1446" s="232" t="str">
        <f ca="1">IF(B1446="","",IF(ISERROR(MATCH($J1446,[2]SorP!$B$1:$B$6230,0)),"",INDIRECT("'SorP'!$A$"&amp;MATCH($J1446,[2]SorP!$B$1:$B$6230,0))))</f>
        <v/>
      </c>
      <c r="U1446" s="184"/>
      <c r="V1446" s="94" t="e">
        <f>IF(C1446="",NA(),MATCH($B1446&amp;$C1446,'[2]Smelter Look-up'!$J:$J,0))</f>
        <v>#N/A</v>
      </c>
      <c r="X1446" s="58">
        <f t="shared" si="116"/>
        <v>0</v>
      </c>
      <c r="AB1446" s="95" t="str">
        <f t="shared" si="117"/>
        <v/>
      </c>
    </row>
    <row r="1447" spans="1:28" s="58" customFormat="1" ht="20.25">
      <c r="A1447" s="232"/>
      <c r="B1447" s="224" t="s">
        <v>242</v>
      </c>
      <c r="C1447" s="225" t="s">
        <v>242</v>
      </c>
      <c r="D1447" s="226"/>
      <c r="E1447" s="224" t="s">
        <v>242</v>
      </c>
      <c r="F1447" s="224" t="s">
        <v>242</v>
      </c>
      <c r="G1447" s="224" t="s">
        <v>242</v>
      </c>
      <c r="H1447" s="227" t="s">
        <v>242</v>
      </c>
      <c r="I1447" s="228" t="s">
        <v>242</v>
      </c>
      <c r="J1447" s="228" t="s">
        <v>242</v>
      </c>
      <c r="K1447" s="229"/>
      <c r="L1447" s="229"/>
      <c r="M1447" s="229"/>
      <c r="N1447" s="229"/>
      <c r="O1447" s="229"/>
      <c r="P1447" s="230"/>
      <c r="Q1447" s="231"/>
      <c r="R1447" s="224" t="s">
        <v>242</v>
      </c>
      <c r="S1447" s="232" t="str">
        <f t="shared" ca="1" si="118"/>
        <v/>
      </c>
      <c r="T1447" s="232" t="str">
        <f ca="1">IF(B1447="","",IF(ISERROR(MATCH($J1447,[2]SorP!$B$1:$B$6230,0)),"",INDIRECT("'SorP'!$A$"&amp;MATCH($J1447,[2]SorP!$B$1:$B$6230,0))))</f>
        <v/>
      </c>
      <c r="U1447" s="184"/>
      <c r="V1447" s="94" t="e">
        <f>IF(C1447="",NA(),MATCH($B1447&amp;$C1447,'[2]Smelter Look-up'!$J:$J,0))</f>
        <v>#N/A</v>
      </c>
      <c r="X1447" s="58">
        <f t="shared" si="116"/>
        <v>0</v>
      </c>
      <c r="AB1447" s="95" t="str">
        <f t="shared" si="117"/>
        <v/>
      </c>
    </row>
    <row r="1448" spans="1:28" s="58" customFormat="1" ht="20.25">
      <c r="A1448" s="232"/>
      <c r="B1448" s="224" t="s">
        <v>242</v>
      </c>
      <c r="C1448" s="225" t="s">
        <v>242</v>
      </c>
      <c r="D1448" s="226"/>
      <c r="E1448" s="224" t="s">
        <v>242</v>
      </c>
      <c r="F1448" s="224" t="s">
        <v>242</v>
      </c>
      <c r="G1448" s="224" t="s">
        <v>242</v>
      </c>
      <c r="H1448" s="227" t="s">
        <v>242</v>
      </c>
      <c r="I1448" s="228" t="s">
        <v>242</v>
      </c>
      <c r="J1448" s="228" t="s">
        <v>242</v>
      </c>
      <c r="K1448" s="229"/>
      <c r="L1448" s="229"/>
      <c r="M1448" s="229"/>
      <c r="N1448" s="229"/>
      <c r="O1448" s="229"/>
      <c r="P1448" s="230"/>
      <c r="Q1448" s="231"/>
      <c r="R1448" s="224" t="s">
        <v>242</v>
      </c>
      <c r="S1448" s="232" t="str">
        <f t="shared" ca="1" si="118"/>
        <v/>
      </c>
      <c r="T1448" s="232" t="str">
        <f ca="1">IF(B1448="","",IF(ISERROR(MATCH($J1448,[2]SorP!$B$1:$B$6230,0)),"",INDIRECT("'SorP'!$A$"&amp;MATCH($J1448,[2]SorP!$B$1:$B$6230,0))))</f>
        <v/>
      </c>
      <c r="U1448" s="184"/>
      <c r="V1448" s="94" t="e">
        <f>IF(C1448="",NA(),MATCH($B1448&amp;$C1448,'[2]Smelter Look-up'!$J:$J,0))</f>
        <v>#N/A</v>
      </c>
      <c r="X1448" s="58">
        <f t="shared" si="116"/>
        <v>0</v>
      </c>
      <c r="AB1448" s="95" t="str">
        <f t="shared" si="117"/>
        <v/>
      </c>
    </row>
    <row r="1449" spans="1:28" s="58" customFormat="1" ht="20.25">
      <c r="A1449" s="232"/>
      <c r="B1449" s="224" t="s">
        <v>242</v>
      </c>
      <c r="C1449" s="225" t="s">
        <v>242</v>
      </c>
      <c r="D1449" s="226"/>
      <c r="E1449" s="224" t="s">
        <v>242</v>
      </c>
      <c r="F1449" s="224" t="s">
        <v>242</v>
      </c>
      <c r="G1449" s="224" t="s">
        <v>242</v>
      </c>
      <c r="H1449" s="227" t="s">
        <v>242</v>
      </c>
      <c r="I1449" s="228" t="s">
        <v>242</v>
      </c>
      <c r="J1449" s="228" t="s">
        <v>242</v>
      </c>
      <c r="K1449" s="229"/>
      <c r="L1449" s="229"/>
      <c r="M1449" s="229"/>
      <c r="N1449" s="229"/>
      <c r="O1449" s="229"/>
      <c r="P1449" s="230"/>
      <c r="Q1449" s="231"/>
      <c r="R1449" s="224" t="s">
        <v>242</v>
      </c>
      <c r="S1449" s="232" t="str">
        <f t="shared" ca="1" si="118"/>
        <v/>
      </c>
      <c r="T1449" s="232" t="str">
        <f ca="1">IF(B1449="","",IF(ISERROR(MATCH($J1449,[2]SorP!$B$1:$B$6230,0)),"",INDIRECT("'SorP'!$A$"&amp;MATCH($J1449,[2]SorP!$B$1:$B$6230,0))))</f>
        <v/>
      </c>
      <c r="U1449" s="184"/>
      <c r="V1449" s="94" t="e">
        <f>IF(C1449="",NA(),MATCH($B1449&amp;$C1449,'[2]Smelter Look-up'!$J:$J,0))</f>
        <v>#N/A</v>
      </c>
      <c r="X1449" s="58">
        <f t="shared" si="116"/>
        <v>0</v>
      </c>
      <c r="AB1449" s="95" t="str">
        <f t="shared" si="117"/>
        <v/>
      </c>
    </row>
    <row r="1450" spans="1:28" s="58" customFormat="1" ht="20.25">
      <c r="A1450" s="232"/>
      <c r="B1450" s="224" t="s">
        <v>242</v>
      </c>
      <c r="C1450" s="225" t="s">
        <v>242</v>
      </c>
      <c r="D1450" s="226"/>
      <c r="E1450" s="224" t="s">
        <v>242</v>
      </c>
      <c r="F1450" s="224" t="s">
        <v>242</v>
      </c>
      <c r="G1450" s="224" t="s">
        <v>242</v>
      </c>
      <c r="H1450" s="227" t="s">
        <v>242</v>
      </c>
      <c r="I1450" s="228" t="s">
        <v>242</v>
      </c>
      <c r="J1450" s="228" t="s">
        <v>242</v>
      </c>
      <c r="K1450" s="229"/>
      <c r="L1450" s="229"/>
      <c r="M1450" s="229"/>
      <c r="N1450" s="229"/>
      <c r="O1450" s="229"/>
      <c r="P1450" s="230"/>
      <c r="Q1450" s="231"/>
      <c r="R1450" s="224" t="s">
        <v>242</v>
      </c>
      <c r="S1450" s="232" t="str">
        <f t="shared" ca="1" si="118"/>
        <v/>
      </c>
      <c r="T1450" s="232" t="str">
        <f ca="1">IF(B1450="","",IF(ISERROR(MATCH($J1450,[2]SorP!$B$1:$B$6230,0)),"",INDIRECT("'SorP'!$A$"&amp;MATCH($J1450,[2]SorP!$B$1:$B$6230,0))))</f>
        <v/>
      </c>
      <c r="U1450" s="184"/>
      <c r="V1450" s="94" t="e">
        <f>IF(C1450="",NA(),MATCH($B1450&amp;$C1450,'[2]Smelter Look-up'!$J:$J,0))</f>
        <v>#N/A</v>
      </c>
      <c r="X1450" s="58">
        <f t="shared" si="116"/>
        <v>0</v>
      </c>
      <c r="AB1450" s="95" t="str">
        <f t="shared" si="117"/>
        <v/>
      </c>
    </row>
    <row r="1451" spans="1:28" s="58" customFormat="1" ht="20.25">
      <c r="A1451" s="232"/>
      <c r="B1451" s="224" t="s">
        <v>242</v>
      </c>
      <c r="C1451" s="225" t="s">
        <v>242</v>
      </c>
      <c r="D1451" s="226"/>
      <c r="E1451" s="224" t="s">
        <v>242</v>
      </c>
      <c r="F1451" s="224" t="s">
        <v>242</v>
      </c>
      <c r="G1451" s="224" t="s">
        <v>242</v>
      </c>
      <c r="H1451" s="227" t="s">
        <v>242</v>
      </c>
      <c r="I1451" s="228" t="s">
        <v>242</v>
      </c>
      <c r="J1451" s="228" t="s">
        <v>242</v>
      </c>
      <c r="K1451" s="229"/>
      <c r="L1451" s="229"/>
      <c r="M1451" s="229"/>
      <c r="N1451" s="229"/>
      <c r="O1451" s="229"/>
      <c r="P1451" s="230"/>
      <c r="Q1451" s="231"/>
      <c r="R1451" s="224" t="s">
        <v>242</v>
      </c>
      <c r="S1451" s="232" t="str">
        <f t="shared" ca="1" si="118"/>
        <v/>
      </c>
      <c r="T1451" s="232" t="str">
        <f ca="1">IF(B1451="","",IF(ISERROR(MATCH($J1451,[2]SorP!$B$1:$B$6230,0)),"",INDIRECT("'SorP'!$A$"&amp;MATCH($J1451,[2]SorP!$B$1:$B$6230,0))))</f>
        <v/>
      </c>
      <c r="U1451" s="184"/>
      <c r="V1451" s="94" t="e">
        <f>IF(C1451="",NA(),MATCH($B1451&amp;$C1451,'[2]Smelter Look-up'!$J:$J,0))</f>
        <v>#N/A</v>
      </c>
      <c r="X1451" s="58">
        <f t="shared" si="116"/>
        <v>0</v>
      </c>
      <c r="AB1451" s="95" t="str">
        <f t="shared" si="117"/>
        <v/>
      </c>
    </row>
    <row r="1452" spans="1:28" s="58" customFormat="1" ht="20.25">
      <c r="A1452" s="232"/>
      <c r="B1452" s="224" t="s">
        <v>242</v>
      </c>
      <c r="C1452" s="225" t="s">
        <v>242</v>
      </c>
      <c r="D1452" s="226"/>
      <c r="E1452" s="224" t="s">
        <v>242</v>
      </c>
      <c r="F1452" s="224" t="s">
        <v>242</v>
      </c>
      <c r="G1452" s="224" t="s">
        <v>242</v>
      </c>
      <c r="H1452" s="227" t="s">
        <v>242</v>
      </c>
      <c r="I1452" s="228" t="s">
        <v>242</v>
      </c>
      <c r="J1452" s="228" t="s">
        <v>242</v>
      </c>
      <c r="K1452" s="229"/>
      <c r="L1452" s="229"/>
      <c r="M1452" s="229"/>
      <c r="N1452" s="229"/>
      <c r="O1452" s="229"/>
      <c r="P1452" s="230"/>
      <c r="Q1452" s="231"/>
      <c r="R1452" s="224" t="s">
        <v>242</v>
      </c>
      <c r="S1452" s="232" t="str">
        <f t="shared" ca="1" si="118"/>
        <v/>
      </c>
      <c r="T1452" s="232" t="str">
        <f ca="1">IF(B1452="","",IF(ISERROR(MATCH($J1452,[2]SorP!$B$1:$B$6230,0)),"",INDIRECT("'SorP'!$A$"&amp;MATCH($J1452,[2]SorP!$B$1:$B$6230,0))))</f>
        <v/>
      </c>
      <c r="U1452" s="184"/>
      <c r="V1452" s="94" t="e">
        <f>IF(C1452="",NA(),MATCH($B1452&amp;$C1452,'[2]Smelter Look-up'!$J:$J,0))</f>
        <v>#N/A</v>
      </c>
      <c r="X1452" s="58">
        <f t="shared" si="116"/>
        <v>0</v>
      </c>
      <c r="AB1452" s="95" t="str">
        <f t="shared" si="117"/>
        <v/>
      </c>
    </row>
    <row r="1453" spans="1:28" s="58" customFormat="1" ht="20.25">
      <c r="A1453" s="232"/>
      <c r="B1453" s="224" t="s">
        <v>242</v>
      </c>
      <c r="C1453" s="225" t="s">
        <v>242</v>
      </c>
      <c r="D1453" s="226"/>
      <c r="E1453" s="224" t="s">
        <v>242</v>
      </c>
      <c r="F1453" s="224" t="s">
        <v>242</v>
      </c>
      <c r="G1453" s="224" t="s">
        <v>242</v>
      </c>
      <c r="H1453" s="227" t="s">
        <v>242</v>
      </c>
      <c r="I1453" s="228" t="s">
        <v>242</v>
      </c>
      <c r="J1453" s="228" t="s">
        <v>242</v>
      </c>
      <c r="K1453" s="229"/>
      <c r="L1453" s="229"/>
      <c r="M1453" s="229"/>
      <c r="N1453" s="229"/>
      <c r="O1453" s="229"/>
      <c r="P1453" s="230"/>
      <c r="Q1453" s="231"/>
      <c r="R1453" s="224" t="s">
        <v>242</v>
      </c>
      <c r="S1453" s="232" t="str">
        <f t="shared" ca="1" si="118"/>
        <v/>
      </c>
      <c r="T1453" s="232" t="str">
        <f ca="1">IF(B1453="","",IF(ISERROR(MATCH($J1453,[2]SorP!$B$1:$B$6230,0)),"",INDIRECT("'SorP'!$A$"&amp;MATCH($J1453,[2]SorP!$B$1:$B$6230,0))))</f>
        <v/>
      </c>
      <c r="U1453" s="184"/>
      <c r="V1453" s="94" t="e">
        <f>IF(C1453="",NA(),MATCH($B1453&amp;$C1453,'[2]Smelter Look-up'!$J:$J,0))</f>
        <v>#N/A</v>
      </c>
      <c r="X1453" s="58">
        <f t="shared" si="116"/>
        <v>0</v>
      </c>
      <c r="AB1453" s="95" t="str">
        <f t="shared" si="117"/>
        <v/>
      </c>
    </row>
    <row r="1454" spans="1:28" s="58" customFormat="1" ht="20.25">
      <c r="A1454" s="232"/>
      <c r="B1454" s="224" t="s">
        <v>242</v>
      </c>
      <c r="C1454" s="225" t="s">
        <v>242</v>
      </c>
      <c r="D1454" s="226"/>
      <c r="E1454" s="224" t="s">
        <v>242</v>
      </c>
      <c r="F1454" s="224" t="s">
        <v>242</v>
      </c>
      <c r="G1454" s="224" t="s">
        <v>242</v>
      </c>
      <c r="H1454" s="227" t="s">
        <v>242</v>
      </c>
      <c r="I1454" s="228" t="s">
        <v>242</v>
      </c>
      <c r="J1454" s="228" t="s">
        <v>242</v>
      </c>
      <c r="K1454" s="229"/>
      <c r="L1454" s="229"/>
      <c r="M1454" s="229"/>
      <c r="N1454" s="229"/>
      <c r="O1454" s="229"/>
      <c r="P1454" s="230"/>
      <c r="Q1454" s="231"/>
      <c r="R1454" s="224" t="s">
        <v>242</v>
      </c>
      <c r="S1454" s="232" t="str">
        <f t="shared" ca="1" si="118"/>
        <v/>
      </c>
      <c r="T1454" s="232" t="str">
        <f ca="1">IF(B1454="","",IF(ISERROR(MATCH($J1454,[2]SorP!$B$1:$B$6230,0)),"",INDIRECT("'SorP'!$A$"&amp;MATCH($J1454,[2]SorP!$B$1:$B$6230,0))))</f>
        <v/>
      </c>
      <c r="U1454" s="184"/>
      <c r="V1454" s="94" t="e">
        <f>IF(C1454="",NA(),MATCH($B1454&amp;$C1454,'[2]Smelter Look-up'!$J:$J,0))</f>
        <v>#N/A</v>
      </c>
      <c r="X1454" s="58">
        <f t="shared" si="116"/>
        <v>0</v>
      </c>
      <c r="AB1454" s="95" t="str">
        <f t="shared" si="117"/>
        <v/>
      </c>
    </row>
    <row r="1455" spans="1:28" s="58" customFormat="1" ht="20.25">
      <c r="A1455" s="232"/>
      <c r="B1455" s="224" t="s">
        <v>242</v>
      </c>
      <c r="C1455" s="225" t="s">
        <v>242</v>
      </c>
      <c r="D1455" s="226"/>
      <c r="E1455" s="224" t="s">
        <v>242</v>
      </c>
      <c r="F1455" s="224" t="s">
        <v>242</v>
      </c>
      <c r="G1455" s="224" t="s">
        <v>242</v>
      </c>
      <c r="H1455" s="227" t="s">
        <v>242</v>
      </c>
      <c r="I1455" s="228" t="s">
        <v>242</v>
      </c>
      <c r="J1455" s="228" t="s">
        <v>242</v>
      </c>
      <c r="K1455" s="229"/>
      <c r="L1455" s="229"/>
      <c r="M1455" s="229"/>
      <c r="N1455" s="229"/>
      <c r="O1455" s="229"/>
      <c r="P1455" s="230"/>
      <c r="Q1455" s="231"/>
      <c r="R1455" s="224" t="s">
        <v>242</v>
      </c>
      <c r="S1455" s="232" t="str">
        <f t="shared" ca="1" si="118"/>
        <v/>
      </c>
      <c r="T1455" s="232" t="str">
        <f ca="1">IF(B1455="","",IF(ISERROR(MATCH($J1455,[2]SorP!$B$1:$B$6230,0)),"",INDIRECT("'SorP'!$A$"&amp;MATCH($J1455,[2]SorP!$B$1:$B$6230,0))))</f>
        <v/>
      </c>
      <c r="U1455" s="184"/>
      <c r="V1455" s="94" t="e">
        <f>IF(C1455="",NA(),MATCH($B1455&amp;$C1455,'[2]Smelter Look-up'!$J:$J,0))</f>
        <v>#N/A</v>
      </c>
      <c r="X1455" s="58">
        <f t="shared" si="116"/>
        <v>0</v>
      </c>
      <c r="AB1455" s="95" t="str">
        <f t="shared" si="117"/>
        <v/>
      </c>
    </row>
    <row r="1456" spans="1:28" s="58" customFormat="1" ht="20.25">
      <c r="A1456" s="232"/>
      <c r="B1456" s="224" t="s">
        <v>242</v>
      </c>
      <c r="C1456" s="225" t="s">
        <v>242</v>
      </c>
      <c r="D1456" s="226"/>
      <c r="E1456" s="224" t="s">
        <v>242</v>
      </c>
      <c r="F1456" s="224" t="s">
        <v>242</v>
      </c>
      <c r="G1456" s="224" t="s">
        <v>242</v>
      </c>
      <c r="H1456" s="227" t="s">
        <v>242</v>
      </c>
      <c r="I1456" s="228" t="s">
        <v>242</v>
      </c>
      <c r="J1456" s="228" t="s">
        <v>242</v>
      </c>
      <c r="K1456" s="229"/>
      <c r="L1456" s="229"/>
      <c r="M1456" s="229"/>
      <c r="N1456" s="229"/>
      <c r="O1456" s="229"/>
      <c r="P1456" s="230"/>
      <c r="Q1456" s="231"/>
      <c r="R1456" s="224" t="s">
        <v>242</v>
      </c>
      <c r="S1456" s="232" t="str">
        <f t="shared" ca="1" si="118"/>
        <v/>
      </c>
      <c r="T1456" s="232" t="str">
        <f ca="1">IF(B1456="","",IF(ISERROR(MATCH($J1456,[2]SorP!$B$1:$B$6230,0)),"",INDIRECT("'SorP'!$A$"&amp;MATCH($J1456,[2]SorP!$B$1:$B$6230,0))))</f>
        <v/>
      </c>
      <c r="U1456" s="184"/>
      <c r="V1456" s="94" t="e">
        <f>IF(C1456="",NA(),MATCH($B1456&amp;$C1456,'[2]Smelter Look-up'!$J:$J,0))</f>
        <v>#N/A</v>
      </c>
      <c r="X1456" s="58">
        <f t="shared" si="116"/>
        <v>0</v>
      </c>
      <c r="AB1456" s="95" t="str">
        <f t="shared" si="117"/>
        <v/>
      </c>
    </row>
    <row r="1457" spans="1:28" s="58" customFormat="1" ht="20.25">
      <c r="A1457" s="232"/>
      <c r="B1457" s="224" t="s">
        <v>242</v>
      </c>
      <c r="C1457" s="225" t="s">
        <v>242</v>
      </c>
      <c r="D1457" s="226"/>
      <c r="E1457" s="224" t="s">
        <v>242</v>
      </c>
      <c r="F1457" s="224" t="s">
        <v>242</v>
      </c>
      <c r="G1457" s="224" t="s">
        <v>242</v>
      </c>
      <c r="H1457" s="227" t="s">
        <v>242</v>
      </c>
      <c r="I1457" s="228" t="s">
        <v>242</v>
      </c>
      <c r="J1457" s="228" t="s">
        <v>242</v>
      </c>
      <c r="K1457" s="229"/>
      <c r="L1457" s="229"/>
      <c r="M1457" s="229"/>
      <c r="N1457" s="229"/>
      <c r="O1457" s="229"/>
      <c r="P1457" s="230"/>
      <c r="Q1457" s="231"/>
      <c r="R1457" s="224" t="s">
        <v>242</v>
      </c>
      <c r="S1457" s="232" t="str">
        <f t="shared" ca="1" si="118"/>
        <v/>
      </c>
      <c r="T1457" s="232" t="str">
        <f ca="1">IF(B1457="","",IF(ISERROR(MATCH($J1457,[2]SorP!$B$1:$B$6230,0)),"",INDIRECT("'SorP'!$A$"&amp;MATCH($J1457,[2]SorP!$B$1:$B$6230,0))))</f>
        <v/>
      </c>
      <c r="U1457" s="184"/>
      <c r="V1457" s="94" t="e">
        <f>IF(C1457="",NA(),MATCH($B1457&amp;$C1457,'[2]Smelter Look-up'!$J:$J,0))</f>
        <v>#N/A</v>
      </c>
      <c r="X1457" s="58">
        <f t="shared" si="116"/>
        <v>0</v>
      </c>
      <c r="AB1457" s="95" t="str">
        <f t="shared" si="117"/>
        <v/>
      </c>
    </row>
    <row r="1458" spans="1:28" s="58" customFormat="1" ht="20.25">
      <c r="A1458" s="232"/>
      <c r="B1458" s="224" t="s">
        <v>242</v>
      </c>
      <c r="C1458" s="225" t="s">
        <v>242</v>
      </c>
      <c r="D1458" s="226"/>
      <c r="E1458" s="224" t="s">
        <v>242</v>
      </c>
      <c r="F1458" s="224" t="s">
        <v>242</v>
      </c>
      <c r="G1458" s="224" t="s">
        <v>242</v>
      </c>
      <c r="H1458" s="227" t="s">
        <v>242</v>
      </c>
      <c r="I1458" s="228" t="s">
        <v>242</v>
      </c>
      <c r="J1458" s="228" t="s">
        <v>242</v>
      </c>
      <c r="K1458" s="229"/>
      <c r="L1458" s="229"/>
      <c r="M1458" s="229"/>
      <c r="N1458" s="229"/>
      <c r="O1458" s="229"/>
      <c r="P1458" s="230"/>
      <c r="Q1458" s="231"/>
      <c r="R1458" s="224" t="s">
        <v>242</v>
      </c>
      <c r="S1458" s="232" t="str">
        <f t="shared" ca="1" si="118"/>
        <v/>
      </c>
      <c r="T1458" s="232" t="str">
        <f ca="1">IF(B1458="","",IF(ISERROR(MATCH($J1458,[2]SorP!$B$1:$B$6230,0)),"",INDIRECT("'SorP'!$A$"&amp;MATCH($J1458,[2]SorP!$B$1:$B$6230,0))))</f>
        <v/>
      </c>
      <c r="U1458" s="184"/>
      <c r="V1458" s="94" t="e">
        <f>IF(C1458="",NA(),MATCH($B1458&amp;$C1458,'[2]Smelter Look-up'!$J:$J,0))</f>
        <v>#N/A</v>
      </c>
      <c r="X1458" s="58">
        <f t="shared" si="116"/>
        <v>0</v>
      </c>
      <c r="AB1458" s="95" t="str">
        <f t="shared" si="117"/>
        <v/>
      </c>
    </row>
    <row r="1459" spans="1:28" s="58" customFormat="1" ht="20.25">
      <c r="A1459" s="232"/>
      <c r="B1459" s="224" t="s">
        <v>242</v>
      </c>
      <c r="C1459" s="225" t="s">
        <v>242</v>
      </c>
      <c r="D1459" s="226"/>
      <c r="E1459" s="224" t="s">
        <v>242</v>
      </c>
      <c r="F1459" s="224" t="s">
        <v>242</v>
      </c>
      <c r="G1459" s="224" t="s">
        <v>242</v>
      </c>
      <c r="H1459" s="227" t="s">
        <v>242</v>
      </c>
      <c r="I1459" s="228" t="s">
        <v>242</v>
      </c>
      <c r="J1459" s="228" t="s">
        <v>242</v>
      </c>
      <c r="K1459" s="229"/>
      <c r="L1459" s="229"/>
      <c r="M1459" s="229"/>
      <c r="N1459" s="229"/>
      <c r="O1459" s="229"/>
      <c r="P1459" s="230"/>
      <c r="Q1459" s="231"/>
      <c r="R1459" s="224" t="s">
        <v>242</v>
      </c>
      <c r="S1459" s="232" t="str">
        <f t="shared" ca="1" si="118"/>
        <v/>
      </c>
      <c r="T1459" s="232" t="str">
        <f ca="1">IF(B1459="","",IF(ISERROR(MATCH($J1459,[2]SorP!$B$1:$B$6230,0)),"",INDIRECT("'SorP'!$A$"&amp;MATCH($J1459,[2]SorP!$B$1:$B$6230,0))))</f>
        <v/>
      </c>
      <c r="U1459" s="184"/>
      <c r="V1459" s="94" t="e">
        <f>IF(C1459="",NA(),MATCH($B1459&amp;$C1459,'[2]Smelter Look-up'!$J:$J,0))</f>
        <v>#N/A</v>
      </c>
      <c r="X1459" s="58">
        <f t="shared" si="116"/>
        <v>0</v>
      </c>
      <c r="AB1459" s="95" t="str">
        <f t="shared" si="117"/>
        <v/>
      </c>
    </row>
    <row r="1460" spans="1:28" s="58" customFormat="1" ht="20.25">
      <c r="A1460" s="232"/>
      <c r="B1460" s="224" t="s">
        <v>242</v>
      </c>
      <c r="C1460" s="225" t="s">
        <v>242</v>
      </c>
      <c r="D1460" s="226"/>
      <c r="E1460" s="224" t="s">
        <v>242</v>
      </c>
      <c r="F1460" s="224" t="s">
        <v>242</v>
      </c>
      <c r="G1460" s="224" t="s">
        <v>242</v>
      </c>
      <c r="H1460" s="227" t="s">
        <v>242</v>
      </c>
      <c r="I1460" s="228" t="s">
        <v>242</v>
      </c>
      <c r="J1460" s="228" t="s">
        <v>242</v>
      </c>
      <c r="K1460" s="229"/>
      <c r="L1460" s="229"/>
      <c r="M1460" s="229"/>
      <c r="N1460" s="229"/>
      <c r="O1460" s="229"/>
      <c r="P1460" s="230"/>
      <c r="Q1460" s="231"/>
      <c r="R1460" s="224" t="s">
        <v>242</v>
      </c>
      <c r="S1460" s="232" t="str">
        <f t="shared" ca="1" si="118"/>
        <v/>
      </c>
      <c r="T1460" s="232" t="str">
        <f ca="1">IF(B1460="","",IF(ISERROR(MATCH($J1460,[2]SorP!$B$1:$B$6230,0)),"",INDIRECT("'SorP'!$A$"&amp;MATCH($J1460,[2]SorP!$B$1:$B$6230,0))))</f>
        <v/>
      </c>
      <c r="U1460" s="184"/>
      <c r="V1460" s="94" t="e">
        <f>IF(C1460="",NA(),MATCH($B1460&amp;$C1460,'[2]Smelter Look-up'!$J:$J,0))</f>
        <v>#N/A</v>
      </c>
      <c r="X1460" s="58">
        <f t="shared" si="116"/>
        <v>0</v>
      </c>
      <c r="AB1460" s="95" t="str">
        <f t="shared" si="117"/>
        <v/>
      </c>
    </row>
    <row r="1461" spans="1:28" s="58" customFormat="1" ht="20.25">
      <c r="A1461" s="232"/>
      <c r="B1461" s="224" t="s">
        <v>242</v>
      </c>
      <c r="C1461" s="225" t="s">
        <v>242</v>
      </c>
      <c r="D1461" s="226"/>
      <c r="E1461" s="224" t="s">
        <v>242</v>
      </c>
      <c r="F1461" s="224" t="s">
        <v>242</v>
      </c>
      <c r="G1461" s="224" t="s">
        <v>242</v>
      </c>
      <c r="H1461" s="227" t="s">
        <v>242</v>
      </c>
      <c r="I1461" s="228" t="s">
        <v>242</v>
      </c>
      <c r="J1461" s="228" t="s">
        <v>242</v>
      </c>
      <c r="K1461" s="229"/>
      <c r="L1461" s="229"/>
      <c r="M1461" s="229"/>
      <c r="N1461" s="229"/>
      <c r="O1461" s="229"/>
      <c r="P1461" s="230"/>
      <c r="Q1461" s="231"/>
      <c r="R1461" s="224" t="s">
        <v>242</v>
      </c>
      <c r="S1461" s="232" t="str">
        <f t="shared" ca="1" si="118"/>
        <v/>
      </c>
      <c r="T1461" s="232" t="str">
        <f ca="1">IF(B1461="","",IF(ISERROR(MATCH($J1461,[2]SorP!$B$1:$B$6230,0)),"",INDIRECT("'SorP'!$A$"&amp;MATCH($J1461,[2]SorP!$B$1:$B$6230,0))))</f>
        <v/>
      </c>
      <c r="U1461" s="184"/>
      <c r="V1461" s="94" t="e">
        <f>IF(C1461="",NA(),MATCH($B1461&amp;$C1461,'[2]Smelter Look-up'!$J:$J,0))</f>
        <v>#N/A</v>
      </c>
      <c r="X1461" s="58">
        <f t="shared" si="116"/>
        <v>0</v>
      </c>
      <c r="AB1461" s="95" t="str">
        <f t="shared" si="117"/>
        <v/>
      </c>
    </row>
    <row r="1462" spans="1:28" s="58" customFormat="1" ht="20.25">
      <c r="A1462" s="232"/>
      <c r="B1462" s="224" t="s">
        <v>242</v>
      </c>
      <c r="C1462" s="225" t="s">
        <v>242</v>
      </c>
      <c r="D1462" s="226"/>
      <c r="E1462" s="224" t="s">
        <v>242</v>
      </c>
      <c r="F1462" s="224" t="s">
        <v>242</v>
      </c>
      <c r="G1462" s="224" t="s">
        <v>242</v>
      </c>
      <c r="H1462" s="227" t="s">
        <v>242</v>
      </c>
      <c r="I1462" s="228" t="s">
        <v>242</v>
      </c>
      <c r="J1462" s="228" t="s">
        <v>242</v>
      </c>
      <c r="K1462" s="229"/>
      <c r="L1462" s="229"/>
      <c r="M1462" s="229"/>
      <c r="N1462" s="229"/>
      <c r="O1462" s="229"/>
      <c r="P1462" s="230"/>
      <c r="Q1462" s="231"/>
      <c r="R1462" s="224" t="s">
        <v>242</v>
      </c>
      <c r="S1462" s="232" t="str">
        <f t="shared" ca="1" si="118"/>
        <v/>
      </c>
      <c r="T1462" s="232" t="str">
        <f ca="1">IF(B1462="","",IF(ISERROR(MATCH($J1462,[2]SorP!$B$1:$B$6230,0)),"",INDIRECT("'SorP'!$A$"&amp;MATCH($J1462,[2]SorP!$B$1:$B$6230,0))))</f>
        <v/>
      </c>
      <c r="U1462" s="184"/>
      <c r="V1462" s="94" t="e">
        <f>IF(C1462="",NA(),MATCH($B1462&amp;$C1462,'[2]Smelter Look-up'!$J:$J,0))</f>
        <v>#N/A</v>
      </c>
      <c r="X1462" s="58">
        <f t="shared" si="116"/>
        <v>0</v>
      </c>
      <c r="AB1462" s="95" t="str">
        <f t="shared" si="117"/>
        <v/>
      </c>
    </row>
    <row r="1463" spans="1:28" s="58" customFormat="1" ht="20.25">
      <c r="A1463" s="232"/>
      <c r="B1463" s="224" t="s">
        <v>242</v>
      </c>
      <c r="C1463" s="225" t="s">
        <v>242</v>
      </c>
      <c r="D1463" s="226"/>
      <c r="E1463" s="224" t="s">
        <v>242</v>
      </c>
      <c r="F1463" s="224" t="s">
        <v>242</v>
      </c>
      <c r="G1463" s="224" t="s">
        <v>242</v>
      </c>
      <c r="H1463" s="227" t="s">
        <v>242</v>
      </c>
      <c r="I1463" s="228" t="s">
        <v>242</v>
      </c>
      <c r="J1463" s="228" t="s">
        <v>242</v>
      </c>
      <c r="K1463" s="229"/>
      <c r="L1463" s="229"/>
      <c r="M1463" s="229"/>
      <c r="N1463" s="229"/>
      <c r="O1463" s="229"/>
      <c r="P1463" s="230"/>
      <c r="Q1463" s="231"/>
      <c r="R1463" s="224" t="s">
        <v>242</v>
      </c>
      <c r="S1463" s="232" t="str">
        <f t="shared" ca="1" si="118"/>
        <v/>
      </c>
      <c r="T1463" s="232" t="str">
        <f ca="1">IF(B1463="","",IF(ISERROR(MATCH($J1463,[2]SorP!$B$1:$B$6230,0)),"",INDIRECT("'SorP'!$A$"&amp;MATCH($J1463,[2]SorP!$B$1:$B$6230,0))))</f>
        <v/>
      </c>
      <c r="U1463" s="184"/>
      <c r="V1463" s="94" t="e">
        <f>IF(C1463="",NA(),MATCH($B1463&amp;$C1463,'[2]Smelter Look-up'!$J:$J,0))</f>
        <v>#N/A</v>
      </c>
      <c r="X1463" s="58">
        <f t="shared" si="116"/>
        <v>0</v>
      </c>
      <c r="AB1463" s="95" t="str">
        <f t="shared" si="117"/>
        <v/>
      </c>
    </row>
    <row r="1464" spans="1:28" s="58" customFormat="1" ht="20.25">
      <c r="A1464" s="232"/>
      <c r="B1464" s="224" t="s">
        <v>242</v>
      </c>
      <c r="C1464" s="225" t="s">
        <v>242</v>
      </c>
      <c r="D1464" s="226"/>
      <c r="E1464" s="224" t="s">
        <v>242</v>
      </c>
      <c r="F1464" s="224" t="s">
        <v>242</v>
      </c>
      <c r="G1464" s="224" t="s">
        <v>242</v>
      </c>
      <c r="H1464" s="227" t="s">
        <v>242</v>
      </c>
      <c r="I1464" s="228" t="s">
        <v>242</v>
      </c>
      <c r="J1464" s="228" t="s">
        <v>242</v>
      </c>
      <c r="K1464" s="229"/>
      <c r="L1464" s="229"/>
      <c r="M1464" s="229"/>
      <c r="N1464" s="229"/>
      <c r="O1464" s="229"/>
      <c r="P1464" s="230"/>
      <c r="Q1464" s="231"/>
      <c r="R1464" s="224" t="s">
        <v>242</v>
      </c>
      <c r="S1464" s="232" t="str">
        <f t="shared" ca="1" si="118"/>
        <v/>
      </c>
      <c r="T1464" s="232" t="str">
        <f ca="1">IF(B1464="","",IF(ISERROR(MATCH($J1464,[2]SorP!$B$1:$B$6230,0)),"",INDIRECT("'SorP'!$A$"&amp;MATCH($J1464,[2]SorP!$B$1:$B$6230,0))))</f>
        <v/>
      </c>
      <c r="U1464" s="184"/>
      <c r="V1464" s="94" t="e">
        <f>IF(C1464="",NA(),MATCH($B1464&amp;$C1464,'[2]Smelter Look-up'!$J:$J,0))</f>
        <v>#N/A</v>
      </c>
      <c r="X1464" s="58">
        <f t="shared" si="116"/>
        <v>0</v>
      </c>
      <c r="AB1464" s="95" t="str">
        <f t="shared" si="117"/>
        <v/>
      </c>
    </row>
    <row r="1465" spans="1:28" s="58" customFormat="1" ht="20.25">
      <c r="A1465" s="232"/>
      <c r="B1465" s="224" t="s">
        <v>242</v>
      </c>
      <c r="C1465" s="225" t="s">
        <v>242</v>
      </c>
      <c r="D1465" s="226"/>
      <c r="E1465" s="224" t="s">
        <v>242</v>
      </c>
      <c r="F1465" s="224" t="s">
        <v>242</v>
      </c>
      <c r="G1465" s="224" t="s">
        <v>242</v>
      </c>
      <c r="H1465" s="227" t="s">
        <v>242</v>
      </c>
      <c r="I1465" s="228" t="s">
        <v>242</v>
      </c>
      <c r="J1465" s="228" t="s">
        <v>242</v>
      </c>
      <c r="K1465" s="229"/>
      <c r="L1465" s="229"/>
      <c r="M1465" s="229"/>
      <c r="N1465" s="229"/>
      <c r="O1465" s="229"/>
      <c r="P1465" s="230"/>
      <c r="Q1465" s="231"/>
      <c r="R1465" s="224" t="s">
        <v>242</v>
      </c>
      <c r="S1465" s="232" t="str">
        <f t="shared" ca="1" si="118"/>
        <v/>
      </c>
      <c r="T1465" s="232" t="str">
        <f ca="1">IF(B1465="","",IF(ISERROR(MATCH($J1465,[2]SorP!$B$1:$B$6230,0)),"",INDIRECT("'SorP'!$A$"&amp;MATCH($J1465,[2]SorP!$B$1:$B$6230,0))))</f>
        <v/>
      </c>
      <c r="U1465" s="184"/>
      <c r="V1465" s="94" t="e">
        <f>IF(C1465="",NA(),MATCH($B1465&amp;$C1465,'[2]Smelter Look-up'!$J:$J,0))</f>
        <v>#N/A</v>
      </c>
      <c r="X1465" s="58">
        <f t="shared" si="116"/>
        <v>0</v>
      </c>
      <c r="AB1465" s="95" t="str">
        <f t="shared" si="117"/>
        <v/>
      </c>
    </row>
    <row r="1466" spans="1:28" s="58" customFormat="1" ht="20.25">
      <c r="A1466" s="232"/>
      <c r="B1466" s="224" t="s">
        <v>242</v>
      </c>
      <c r="C1466" s="225" t="s">
        <v>242</v>
      </c>
      <c r="D1466" s="226"/>
      <c r="E1466" s="224" t="s">
        <v>242</v>
      </c>
      <c r="F1466" s="224" t="s">
        <v>242</v>
      </c>
      <c r="G1466" s="224" t="s">
        <v>242</v>
      </c>
      <c r="H1466" s="227" t="s">
        <v>242</v>
      </c>
      <c r="I1466" s="228" t="s">
        <v>242</v>
      </c>
      <c r="J1466" s="228" t="s">
        <v>242</v>
      </c>
      <c r="K1466" s="229"/>
      <c r="L1466" s="229"/>
      <c r="M1466" s="229"/>
      <c r="N1466" s="229"/>
      <c r="O1466" s="229"/>
      <c r="P1466" s="230"/>
      <c r="Q1466" s="231"/>
      <c r="R1466" s="224" t="s">
        <v>242</v>
      </c>
      <c r="S1466" s="232" t="str">
        <f t="shared" ca="1" si="118"/>
        <v/>
      </c>
      <c r="T1466" s="232" t="str">
        <f ca="1">IF(B1466="","",IF(ISERROR(MATCH($J1466,[2]SorP!$B$1:$B$6230,0)),"",INDIRECT("'SorP'!$A$"&amp;MATCH($J1466,[2]SorP!$B$1:$B$6230,0))))</f>
        <v/>
      </c>
      <c r="U1466" s="184"/>
      <c r="V1466" s="94" t="e">
        <f>IF(C1466="",NA(),MATCH($B1466&amp;$C1466,'[2]Smelter Look-up'!$J:$J,0))</f>
        <v>#N/A</v>
      </c>
      <c r="X1466" s="58">
        <f t="shared" si="116"/>
        <v>0</v>
      </c>
      <c r="AB1466" s="95" t="str">
        <f t="shared" si="117"/>
        <v/>
      </c>
    </row>
    <row r="1467" spans="1:28" s="58" customFormat="1" ht="20.25">
      <c r="A1467" s="232"/>
      <c r="B1467" s="224" t="s">
        <v>242</v>
      </c>
      <c r="C1467" s="225" t="s">
        <v>242</v>
      </c>
      <c r="D1467" s="226"/>
      <c r="E1467" s="224" t="s">
        <v>242</v>
      </c>
      <c r="F1467" s="224" t="s">
        <v>242</v>
      </c>
      <c r="G1467" s="224" t="s">
        <v>242</v>
      </c>
      <c r="H1467" s="227" t="s">
        <v>242</v>
      </c>
      <c r="I1467" s="228" t="s">
        <v>242</v>
      </c>
      <c r="J1467" s="228" t="s">
        <v>242</v>
      </c>
      <c r="K1467" s="229"/>
      <c r="L1467" s="229"/>
      <c r="M1467" s="229"/>
      <c r="N1467" s="229"/>
      <c r="O1467" s="229"/>
      <c r="P1467" s="230"/>
      <c r="Q1467" s="231"/>
      <c r="R1467" s="224" t="s">
        <v>242</v>
      </c>
      <c r="S1467" s="232" t="str">
        <f t="shared" ref="S1467" ca="1" si="119">IF(B1467="","",IF(ISERROR(MATCH($E1467,CL,0)),"Unknown",INDIRECT("'C'!$A$"&amp;MATCH($E1467,CL,0)+1)))</f>
        <v/>
      </c>
      <c r="T1467" s="232" t="str">
        <f ca="1">IF(B1467="","",IF(ISERROR(MATCH($J1467,[2]SorP!$B$1:$B$6230,0)),"",INDIRECT("'SorP'!$A$"&amp;MATCH($J1467,[2]SorP!$B$1:$B$6230,0))))</f>
        <v/>
      </c>
      <c r="U1467" s="184"/>
      <c r="V1467" s="94" t="e">
        <f>IF(C1467="",NA(),MATCH($B1467&amp;$C1467,'[2]Smelter Look-up'!$J:$J,0))</f>
        <v>#N/A</v>
      </c>
      <c r="X1467" s="58">
        <f t="shared" si="116"/>
        <v>0</v>
      </c>
      <c r="AB1467" s="95" t="str">
        <f t="shared" si="117"/>
        <v/>
      </c>
    </row>
    <row r="1468" spans="1:28" s="58" customFormat="1" ht="20.25">
      <c r="A1468" s="232"/>
      <c r="B1468" s="224" t="s">
        <v>242</v>
      </c>
      <c r="C1468" s="225" t="s">
        <v>242</v>
      </c>
      <c r="D1468" s="226"/>
      <c r="E1468" s="224" t="s">
        <v>242</v>
      </c>
      <c r="F1468" s="224" t="s">
        <v>242</v>
      </c>
      <c r="G1468" s="224" t="s">
        <v>242</v>
      </c>
      <c r="H1468" s="227" t="s">
        <v>242</v>
      </c>
      <c r="I1468" s="228" t="s">
        <v>242</v>
      </c>
      <c r="J1468" s="228" t="s">
        <v>242</v>
      </c>
      <c r="K1468" s="229"/>
      <c r="L1468" s="229"/>
      <c r="M1468" s="229"/>
      <c r="N1468" s="229"/>
      <c r="O1468" s="229"/>
      <c r="P1468" s="230"/>
      <c r="Q1468" s="231"/>
      <c r="R1468" s="224" t="s">
        <v>242</v>
      </c>
      <c r="S1468" s="232" t="str">
        <f t="shared" ref="S1468:S1499" ca="1" si="120">IF(B1468="","",IF(ISERROR(MATCH($E1468,CL,0)),"Unknown",INDIRECT("'C'!$A$"&amp;MATCH($E1468,CL,0)+1)))</f>
        <v/>
      </c>
      <c r="T1468" s="232" t="str">
        <f ca="1">IF(B1468="","",IF(ISERROR(MATCH($J1468,[2]SorP!$B$1:$B$6230,0)),"",INDIRECT("'SorP'!$A$"&amp;MATCH($J1468,[2]SorP!$B$1:$B$6230,0))))</f>
        <v/>
      </c>
      <c r="U1468" s="184"/>
      <c r="V1468" s="94" t="e">
        <f>IF(C1468="",NA(),MATCH($B1468&amp;$C1468,'[2]Smelter Look-up'!$J:$J,0))</f>
        <v>#N/A</v>
      </c>
      <c r="X1468" s="58">
        <f t="shared" si="116"/>
        <v>0</v>
      </c>
      <c r="AB1468" s="95" t="str">
        <f t="shared" si="117"/>
        <v/>
      </c>
    </row>
    <row r="1469" spans="1:28" s="58" customFormat="1" ht="20.25">
      <c r="A1469" s="232"/>
      <c r="B1469" s="224" t="s">
        <v>242</v>
      </c>
      <c r="C1469" s="225" t="s">
        <v>242</v>
      </c>
      <c r="D1469" s="226"/>
      <c r="E1469" s="224" t="s">
        <v>242</v>
      </c>
      <c r="F1469" s="224" t="s">
        <v>242</v>
      </c>
      <c r="G1469" s="224" t="s">
        <v>242</v>
      </c>
      <c r="H1469" s="227" t="s">
        <v>242</v>
      </c>
      <c r="I1469" s="228" t="s">
        <v>242</v>
      </c>
      <c r="J1469" s="228" t="s">
        <v>242</v>
      </c>
      <c r="K1469" s="229"/>
      <c r="L1469" s="229"/>
      <c r="M1469" s="229"/>
      <c r="N1469" s="229"/>
      <c r="O1469" s="229"/>
      <c r="P1469" s="230"/>
      <c r="Q1469" s="231"/>
      <c r="R1469" s="224" t="s">
        <v>242</v>
      </c>
      <c r="S1469" s="232" t="str">
        <f t="shared" ca="1" si="120"/>
        <v/>
      </c>
      <c r="T1469" s="232" t="str">
        <f ca="1">IF(B1469="","",IF(ISERROR(MATCH($J1469,[2]SorP!$B$1:$B$6230,0)),"",INDIRECT("'SorP'!$A$"&amp;MATCH($J1469,[2]SorP!$B$1:$B$6230,0))))</f>
        <v/>
      </c>
      <c r="U1469" s="184"/>
      <c r="V1469" s="94" t="e">
        <f>IF(C1469="",NA(),MATCH($B1469&amp;$C1469,'[2]Smelter Look-up'!$J:$J,0))</f>
        <v>#N/A</v>
      </c>
      <c r="X1469" s="58">
        <f t="shared" si="116"/>
        <v>0</v>
      </c>
      <c r="AB1469" s="95" t="str">
        <f t="shared" si="117"/>
        <v/>
      </c>
    </row>
    <row r="1470" spans="1:28" s="58" customFormat="1" ht="20.25">
      <c r="A1470" s="232"/>
      <c r="B1470" s="224" t="s">
        <v>242</v>
      </c>
      <c r="C1470" s="225" t="s">
        <v>242</v>
      </c>
      <c r="D1470" s="226"/>
      <c r="E1470" s="224" t="s">
        <v>242</v>
      </c>
      <c r="F1470" s="224" t="s">
        <v>242</v>
      </c>
      <c r="G1470" s="224" t="s">
        <v>242</v>
      </c>
      <c r="H1470" s="227" t="s">
        <v>242</v>
      </c>
      <c r="I1470" s="228" t="s">
        <v>242</v>
      </c>
      <c r="J1470" s="228" t="s">
        <v>242</v>
      </c>
      <c r="K1470" s="229"/>
      <c r="L1470" s="229"/>
      <c r="M1470" s="229"/>
      <c r="N1470" s="229"/>
      <c r="O1470" s="229"/>
      <c r="P1470" s="230"/>
      <c r="Q1470" s="231"/>
      <c r="R1470" s="224" t="s">
        <v>242</v>
      </c>
      <c r="S1470" s="232" t="str">
        <f t="shared" ca="1" si="120"/>
        <v/>
      </c>
      <c r="T1470" s="232" t="str">
        <f ca="1">IF(B1470="","",IF(ISERROR(MATCH($J1470,[2]SorP!$B$1:$B$6230,0)),"",INDIRECT("'SorP'!$A$"&amp;MATCH($J1470,[2]SorP!$B$1:$B$6230,0))))</f>
        <v/>
      </c>
      <c r="U1470" s="184"/>
      <c r="V1470" s="94" t="e">
        <f>IF(C1470="",NA(),MATCH($B1470&amp;$C1470,'[2]Smelter Look-up'!$J:$J,0))</f>
        <v>#N/A</v>
      </c>
      <c r="X1470" s="58">
        <f t="shared" si="116"/>
        <v>0</v>
      </c>
      <c r="AB1470" s="95" t="str">
        <f t="shared" si="117"/>
        <v/>
      </c>
    </row>
    <row r="1471" spans="1:28" s="58" customFormat="1" ht="20.25">
      <c r="A1471" s="232"/>
      <c r="B1471" s="224" t="s">
        <v>242</v>
      </c>
      <c r="C1471" s="225" t="s">
        <v>242</v>
      </c>
      <c r="D1471" s="226"/>
      <c r="E1471" s="224" t="s">
        <v>242</v>
      </c>
      <c r="F1471" s="224" t="s">
        <v>242</v>
      </c>
      <c r="G1471" s="224" t="s">
        <v>242</v>
      </c>
      <c r="H1471" s="227" t="s">
        <v>242</v>
      </c>
      <c r="I1471" s="228" t="s">
        <v>242</v>
      </c>
      <c r="J1471" s="228" t="s">
        <v>242</v>
      </c>
      <c r="K1471" s="229"/>
      <c r="L1471" s="229"/>
      <c r="M1471" s="229"/>
      <c r="N1471" s="229"/>
      <c r="O1471" s="229"/>
      <c r="P1471" s="230"/>
      <c r="Q1471" s="231"/>
      <c r="R1471" s="224" t="s">
        <v>242</v>
      </c>
      <c r="S1471" s="232" t="str">
        <f t="shared" ca="1" si="120"/>
        <v/>
      </c>
      <c r="T1471" s="232" t="str">
        <f ca="1">IF(B1471="","",IF(ISERROR(MATCH($J1471,[2]SorP!$B$1:$B$6230,0)),"",INDIRECT("'SorP'!$A$"&amp;MATCH($J1471,[2]SorP!$B$1:$B$6230,0))))</f>
        <v/>
      </c>
      <c r="U1471" s="184"/>
      <c r="V1471" s="94" t="e">
        <f>IF(C1471="",NA(),MATCH($B1471&amp;$C1471,'[2]Smelter Look-up'!$J:$J,0))</f>
        <v>#N/A</v>
      </c>
      <c r="X1471" s="58">
        <f t="shared" si="116"/>
        <v>0</v>
      </c>
      <c r="AB1471" s="95" t="str">
        <f t="shared" si="117"/>
        <v/>
      </c>
    </row>
    <row r="1472" spans="1:28" s="58" customFormat="1" ht="20.25">
      <c r="A1472" s="232"/>
      <c r="B1472" s="224" t="s">
        <v>242</v>
      </c>
      <c r="C1472" s="225" t="s">
        <v>242</v>
      </c>
      <c r="D1472" s="226"/>
      <c r="E1472" s="224" t="s">
        <v>242</v>
      </c>
      <c r="F1472" s="224" t="s">
        <v>242</v>
      </c>
      <c r="G1472" s="224" t="s">
        <v>242</v>
      </c>
      <c r="H1472" s="227" t="s">
        <v>242</v>
      </c>
      <c r="I1472" s="228" t="s">
        <v>242</v>
      </c>
      <c r="J1472" s="228" t="s">
        <v>242</v>
      </c>
      <c r="K1472" s="229"/>
      <c r="L1472" s="229"/>
      <c r="M1472" s="229"/>
      <c r="N1472" s="229"/>
      <c r="O1472" s="229"/>
      <c r="P1472" s="230"/>
      <c r="Q1472" s="231"/>
      <c r="R1472" s="224" t="s">
        <v>242</v>
      </c>
      <c r="S1472" s="232" t="str">
        <f t="shared" ca="1" si="120"/>
        <v/>
      </c>
      <c r="T1472" s="232" t="str">
        <f ca="1">IF(B1472="","",IF(ISERROR(MATCH($J1472,[2]SorP!$B$1:$B$6230,0)),"",INDIRECT("'SorP'!$A$"&amp;MATCH($J1472,[2]SorP!$B$1:$B$6230,0))))</f>
        <v/>
      </c>
      <c r="U1472" s="184"/>
      <c r="V1472" s="94" t="e">
        <f>IF(C1472="",NA(),MATCH($B1472&amp;$C1472,'[2]Smelter Look-up'!$J:$J,0))</f>
        <v>#N/A</v>
      </c>
      <c r="X1472" s="58">
        <f t="shared" si="116"/>
        <v>0</v>
      </c>
      <c r="AB1472" s="95" t="str">
        <f t="shared" si="117"/>
        <v/>
      </c>
    </row>
    <row r="1473" spans="1:28" s="58" customFormat="1" ht="20.25">
      <c r="A1473" s="232"/>
      <c r="B1473" s="224" t="s">
        <v>242</v>
      </c>
      <c r="C1473" s="225" t="s">
        <v>242</v>
      </c>
      <c r="D1473" s="226"/>
      <c r="E1473" s="224" t="s">
        <v>242</v>
      </c>
      <c r="F1473" s="224" t="s">
        <v>242</v>
      </c>
      <c r="G1473" s="224" t="s">
        <v>242</v>
      </c>
      <c r="H1473" s="227" t="s">
        <v>242</v>
      </c>
      <c r="I1473" s="228" t="s">
        <v>242</v>
      </c>
      <c r="J1473" s="228" t="s">
        <v>242</v>
      </c>
      <c r="K1473" s="229"/>
      <c r="L1473" s="229"/>
      <c r="M1473" s="229"/>
      <c r="N1473" s="229"/>
      <c r="O1473" s="229"/>
      <c r="P1473" s="230"/>
      <c r="Q1473" s="231"/>
      <c r="R1473" s="224" t="s">
        <v>242</v>
      </c>
      <c r="S1473" s="232" t="str">
        <f t="shared" ca="1" si="120"/>
        <v/>
      </c>
      <c r="T1473" s="232" t="str">
        <f ca="1">IF(B1473="","",IF(ISERROR(MATCH($J1473,[2]SorP!$B$1:$B$6230,0)),"",INDIRECT("'SorP'!$A$"&amp;MATCH($J1473,[2]SorP!$B$1:$B$6230,0))))</f>
        <v/>
      </c>
      <c r="U1473" s="184"/>
      <c r="V1473" s="94" t="e">
        <f>IF(C1473="",NA(),MATCH($B1473&amp;$C1473,'[2]Smelter Look-up'!$J:$J,0))</f>
        <v>#N/A</v>
      </c>
      <c r="X1473" s="58">
        <f t="shared" si="116"/>
        <v>0</v>
      </c>
      <c r="AB1473" s="95" t="str">
        <f t="shared" si="117"/>
        <v/>
      </c>
    </row>
    <row r="1474" spans="1:28" s="58" customFormat="1" ht="20.25">
      <c r="A1474" s="232"/>
      <c r="B1474" s="224" t="s">
        <v>242</v>
      </c>
      <c r="C1474" s="225" t="s">
        <v>242</v>
      </c>
      <c r="D1474" s="226"/>
      <c r="E1474" s="224" t="s">
        <v>242</v>
      </c>
      <c r="F1474" s="224" t="s">
        <v>242</v>
      </c>
      <c r="G1474" s="224" t="s">
        <v>242</v>
      </c>
      <c r="H1474" s="227" t="s">
        <v>242</v>
      </c>
      <c r="I1474" s="228" t="s">
        <v>242</v>
      </c>
      <c r="J1474" s="228" t="s">
        <v>242</v>
      </c>
      <c r="K1474" s="229"/>
      <c r="L1474" s="229"/>
      <c r="M1474" s="229"/>
      <c r="N1474" s="229"/>
      <c r="O1474" s="229"/>
      <c r="P1474" s="230"/>
      <c r="Q1474" s="231"/>
      <c r="R1474" s="224" t="s">
        <v>242</v>
      </c>
      <c r="S1474" s="232" t="str">
        <f t="shared" ca="1" si="120"/>
        <v/>
      </c>
      <c r="T1474" s="232" t="str">
        <f ca="1">IF(B1474="","",IF(ISERROR(MATCH($J1474,[2]SorP!$B$1:$B$6230,0)),"",INDIRECT("'SorP'!$A$"&amp;MATCH($J1474,[2]SorP!$B$1:$B$6230,0))))</f>
        <v/>
      </c>
      <c r="U1474" s="184"/>
      <c r="V1474" s="94" t="e">
        <f>IF(C1474="",NA(),MATCH($B1474&amp;$C1474,'[2]Smelter Look-up'!$J:$J,0))</f>
        <v>#N/A</v>
      </c>
      <c r="X1474" s="58">
        <f t="shared" si="116"/>
        <v>0</v>
      </c>
      <c r="AB1474" s="95" t="str">
        <f t="shared" si="117"/>
        <v/>
      </c>
    </row>
    <row r="1475" spans="1:28" s="58" customFormat="1" ht="20.25">
      <c r="A1475" s="232"/>
      <c r="B1475" s="224" t="s">
        <v>242</v>
      </c>
      <c r="C1475" s="225" t="s">
        <v>242</v>
      </c>
      <c r="D1475" s="226"/>
      <c r="E1475" s="224" t="s">
        <v>242</v>
      </c>
      <c r="F1475" s="224" t="s">
        <v>242</v>
      </c>
      <c r="G1475" s="224" t="s">
        <v>242</v>
      </c>
      <c r="H1475" s="227" t="s">
        <v>242</v>
      </c>
      <c r="I1475" s="228" t="s">
        <v>242</v>
      </c>
      <c r="J1475" s="228" t="s">
        <v>242</v>
      </c>
      <c r="K1475" s="229"/>
      <c r="L1475" s="229"/>
      <c r="M1475" s="229"/>
      <c r="N1475" s="229"/>
      <c r="O1475" s="229"/>
      <c r="P1475" s="230"/>
      <c r="Q1475" s="231"/>
      <c r="R1475" s="224" t="s">
        <v>242</v>
      </c>
      <c r="S1475" s="232" t="str">
        <f t="shared" ca="1" si="120"/>
        <v/>
      </c>
      <c r="T1475" s="232" t="str">
        <f ca="1">IF(B1475="","",IF(ISERROR(MATCH($J1475,[2]SorP!$B$1:$B$6230,0)),"",INDIRECT("'SorP'!$A$"&amp;MATCH($J1475,[2]SorP!$B$1:$B$6230,0))))</f>
        <v/>
      </c>
      <c r="U1475" s="184"/>
      <c r="V1475" s="94" t="e">
        <f>IF(C1475="",NA(),MATCH($B1475&amp;$C1475,'[2]Smelter Look-up'!$J:$J,0))</f>
        <v>#N/A</v>
      </c>
      <c r="X1475" s="58">
        <f t="shared" si="116"/>
        <v>0</v>
      </c>
      <c r="AB1475" s="95" t="str">
        <f t="shared" si="117"/>
        <v/>
      </c>
    </row>
    <row r="1476" spans="1:28" s="58" customFormat="1" ht="20.25">
      <c r="A1476" s="232"/>
      <c r="B1476" s="224" t="s">
        <v>242</v>
      </c>
      <c r="C1476" s="225" t="s">
        <v>242</v>
      </c>
      <c r="D1476" s="226"/>
      <c r="E1476" s="224" t="s">
        <v>242</v>
      </c>
      <c r="F1476" s="224" t="s">
        <v>242</v>
      </c>
      <c r="G1476" s="224" t="s">
        <v>242</v>
      </c>
      <c r="H1476" s="227" t="s">
        <v>242</v>
      </c>
      <c r="I1476" s="228" t="s">
        <v>242</v>
      </c>
      <c r="J1476" s="228" t="s">
        <v>242</v>
      </c>
      <c r="K1476" s="229"/>
      <c r="L1476" s="229"/>
      <c r="M1476" s="229"/>
      <c r="N1476" s="229"/>
      <c r="O1476" s="229"/>
      <c r="P1476" s="230"/>
      <c r="Q1476" s="231"/>
      <c r="R1476" s="224" t="s">
        <v>242</v>
      </c>
      <c r="S1476" s="232" t="str">
        <f t="shared" ca="1" si="120"/>
        <v/>
      </c>
      <c r="T1476" s="232" t="str">
        <f ca="1">IF(B1476="","",IF(ISERROR(MATCH($J1476,[2]SorP!$B$1:$B$6230,0)),"",INDIRECT("'SorP'!$A$"&amp;MATCH($J1476,[2]SorP!$B$1:$B$6230,0))))</f>
        <v/>
      </c>
      <c r="U1476" s="184"/>
      <c r="V1476" s="94" t="e">
        <f>IF(C1476="",NA(),MATCH($B1476&amp;$C1476,'[2]Smelter Look-up'!$J:$J,0))</f>
        <v>#N/A</v>
      </c>
      <c r="X1476" s="58">
        <f t="shared" si="116"/>
        <v>0</v>
      </c>
      <c r="AB1476" s="95" t="str">
        <f t="shared" si="117"/>
        <v/>
      </c>
    </row>
    <row r="1477" spans="1:28" s="58" customFormat="1" ht="20.25">
      <c r="A1477" s="232"/>
      <c r="B1477" s="224" t="s">
        <v>242</v>
      </c>
      <c r="C1477" s="225" t="s">
        <v>242</v>
      </c>
      <c r="D1477" s="226"/>
      <c r="E1477" s="224" t="s">
        <v>242</v>
      </c>
      <c r="F1477" s="224" t="s">
        <v>242</v>
      </c>
      <c r="G1477" s="224" t="s">
        <v>242</v>
      </c>
      <c r="H1477" s="227" t="s">
        <v>242</v>
      </c>
      <c r="I1477" s="228" t="s">
        <v>242</v>
      </c>
      <c r="J1477" s="228" t="s">
        <v>242</v>
      </c>
      <c r="K1477" s="229"/>
      <c r="L1477" s="229"/>
      <c r="M1477" s="229"/>
      <c r="N1477" s="229"/>
      <c r="O1477" s="229"/>
      <c r="P1477" s="230"/>
      <c r="Q1477" s="231"/>
      <c r="R1477" s="224" t="s">
        <v>242</v>
      </c>
      <c r="S1477" s="232" t="str">
        <f t="shared" ca="1" si="120"/>
        <v/>
      </c>
      <c r="T1477" s="232" t="str">
        <f ca="1">IF(B1477="","",IF(ISERROR(MATCH($J1477,[2]SorP!$B$1:$B$6230,0)),"",INDIRECT("'SorP'!$A$"&amp;MATCH($J1477,[2]SorP!$B$1:$B$6230,0))))</f>
        <v/>
      </c>
      <c r="U1477" s="184"/>
      <c r="V1477" s="94" t="e">
        <f>IF(C1477="",NA(),MATCH($B1477&amp;$C1477,'[2]Smelter Look-up'!$J:$J,0))</f>
        <v>#N/A</v>
      </c>
      <c r="X1477" s="58">
        <f t="shared" si="116"/>
        <v>0</v>
      </c>
      <c r="AB1477" s="95" t="str">
        <f t="shared" si="117"/>
        <v/>
      </c>
    </row>
    <row r="1478" spans="1:28" s="58" customFormat="1" ht="20.25">
      <c r="A1478" s="232"/>
      <c r="B1478" s="224" t="s">
        <v>242</v>
      </c>
      <c r="C1478" s="225" t="s">
        <v>242</v>
      </c>
      <c r="D1478" s="226"/>
      <c r="E1478" s="224" t="s">
        <v>242</v>
      </c>
      <c r="F1478" s="224" t="s">
        <v>242</v>
      </c>
      <c r="G1478" s="224" t="s">
        <v>242</v>
      </c>
      <c r="H1478" s="227" t="s">
        <v>242</v>
      </c>
      <c r="I1478" s="228" t="s">
        <v>242</v>
      </c>
      <c r="J1478" s="228" t="s">
        <v>242</v>
      </c>
      <c r="K1478" s="229"/>
      <c r="L1478" s="229"/>
      <c r="M1478" s="229"/>
      <c r="N1478" s="229"/>
      <c r="O1478" s="229"/>
      <c r="P1478" s="230"/>
      <c r="Q1478" s="231"/>
      <c r="R1478" s="224" t="s">
        <v>242</v>
      </c>
      <c r="S1478" s="232" t="str">
        <f t="shared" ca="1" si="120"/>
        <v/>
      </c>
      <c r="T1478" s="232" t="str">
        <f ca="1">IF(B1478="","",IF(ISERROR(MATCH($J1478,[2]SorP!$B$1:$B$6230,0)),"",INDIRECT("'SorP'!$A$"&amp;MATCH($J1478,[2]SorP!$B$1:$B$6230,0))))</f>
        <v/>
      </c>
      <c r="U1478" s="184"/>
      <c r="V1478" s="94" t="e">
        <f>IF(C1478="",NA(),MATCH($B1478&amp;$C1478,'[2]Smelter Look-up'!$J:$J,0))</f>
        <v>#N/A</v>
      </c>
      <c r="X1478" s="58">
        <f t="shared" si="116"/>
        <v>0</v>
      </c>
      <c r="AB1478" s="95" t="str">
        <f t="shared" si="117"/>
        <v/>
      </c>
    </row>
    <row r="1479" spans="1:28" s="58" customFormat="1" ht="20.25">
      <c r="A1479" s="232"/>
      <c r="B1479" s="224" t="s">
        <v>242</v>
      </c>
      <c r="C1479" s="225" t="s">
        <v>242</v>
      </c>
      <c r="D1479" s="226"/>
      <c r="E1479" s="224" t="s">
        <v>242</v>
      </c>
      <c r="F1479" s="224" t="s">
        <v>242</v>
      </c>
      <c r="G1479" s="224" t="s">
        <v>242</v>
      </c>
      <c r="H1479" s="227" t="s">
        <v>242</v>
      </c>
      <c r="I1479" s="228" t="s">
        <v>242</v>
      </c>
      <c r="J1479" s="228" t="s">
        <v>242</v>
      </c>
      <c r="K1479" s="229"/>
      <c r="L1479" s="229"/>
      <c r="M1479" s="229"/>
      <c r="N1479" s="229"/>
      <c r="O1479" s="229"/>
      <c r="P1479" s="230"/>
      <c r="Q1479" s="231"/>
      <c r="R1479" s="224" t="s">
        <v>242</v>
      </c>
      <c r="S1479" s="232" t="str">
        <f t="shared" ca="1" si="120"/>
        <v/>
      </c>
      <c r="T1479" s="232" t="str">
        <f ca="1">IF(B1479="","",IF(ISERROR(MATCH($J1479,[2]SorP!$B$1:$B$6230,0)),"",INDIRECT("'SorP'!$A$"&amp;MATCH($J1479,[2]SorP!$B$1:$B$6230,0))))</f>
        <v/>
      </c>
      <c r="U1479" s="184"/>
      <c r="V1479" s="94" t="e">
        <f>IF(C1479="",NA(),MATCH($B1479&amp;$C1479,'[2]Smelter Look-up'!$J:$J,0))</f>
        <v>#N/A</v>
      </c>
      <c r="X1479" s="58">
        <f t="shared" si="116"/>
        <v>0</v>
      </c>
      <c r="AB1479" s="95" t="str">
        <f t="shared" si="117"/>
        <v/>
      </c>
    </row>
    <row r="1480" spans="1:28" s="58" customFormat="1" ht="20.25">
      <c r="A1480" s="232"/>
      <c r="B1480" s="224" t="s">
        <v>242</v>
      </c>
      <c r="C1480" s="225" t="s">
        <v>242</v>
      </c>
      <c r="D1480" s="226"/>
      <c r="E1480" s="224" t="s">
        <v>242</v>
      </c>
      <c r="F1480" s="224" t="s">
        <v>242</v>
      </c>
      <c r="G1480" s="224" t="s">
        <v>242</v>
      </c>
      <c r="H1480" s="227" t="s">
        <v>242</v>
      </c>
      <c r="I1480" s="228" t="s">
        <v>242</v>
      </c>
      <c r="J1480" s="228" t="s">
        <v>242</v>
      </c>
      <c r="K1480" s="229"/>
      <c r="L1480" s="229"/>
      <c r="M1480" s="229"/>
      <c r="N1480" s="229"/>
      <c r="O1480" s="229"/>
      <c r="P1480" s="230"/>
      <c r="Q1480" s="231"/>
      <c r="R1480" s="224" t="s">
        <v>242</v>
      </c>
      <c r="S1480" s="232" t="str">
        <f t="shared" ca="1" si="120"/>
        <v/>
      </c>
      <c r="T1480" s="232" t="str">
        <f ca="1">IF(B1480="","",IF(ISERROR(MATCH($J1480,[2]SorP!$B$1:$B$6230,0)),"",INDIRECT("'SorP'!$A$"&amp;MATCH($J1480,[2]SorP!$B$1:$B$6230,0))))</f>
        <v/>
      </c>
      <c r="U1480" s="184"/>
      <c r="V1480" s="94" t="e">
        <f>IF(C1480="",NA(),MATCH($B1480&amp;$C1480,'[2]Smelter Look-up'!$J:$J,0))</f>
        <v>#N/A</v>
      </c>
      <c r="X1480" s="58">
        <f t="shared" si="116"/>
        <v>0</v>
      </c>
      <c r="AB1480" s="95" t="str">
        <f t="shared" si="117"/>
        <v/>
      </c>
    </row>
    <row r="1481" spans="1:28" s="58" customFormat="1" ht="20.25">
      <c r="A1481" s="232"/>
      <c r="B1481" s="224" t="s">
        <v>242</v>
      </c>
      <c r="C1481" s="225" t="s">
        <v>242</v>
      </c>
      <c r="D1481" s="226"/>
      <c r="E1481" s="224" t="s">
        <v>242</v>
      </c>
      <c r="F1481" s="224" t="s">
        <v>242</v>
      </c>
      <c r="G1481" s="224" t="s">
        <v>242</v>
      </c>
      <c r="H1481" s="227" t="s">
        <v>242</v>
      </c>
      <c r="I1481" s="228" t="s">
        <v>242</v>
      </c>
      <c r="J1481" s="228" t="s">
        <v>242</v>
      </c>
      <c r="K1481" s="229"/>
      <c r="L1481" s="229"/>
      <c r="M1481" s="229"/>
      <c r="N1481" s="229"/>
      <c r="O1481" s="229"/>
      <c r="P1481" s="230"/>
      <c r="Q1481" s="231"/>
      <c r="R1481" s="224" t="s">
        <v>242</v>
      </c>
      <c r="S1481" s="232" t="str">
        <f t="shared" ca="1" si="120"/>
        <v/>
      </c>
      <c r="T1481" s="232" t="str">
        <f ca="1">IF(B1481="","",IF(ISERROR(MATCH($J1481,[2]SorP!$B$1:$B$6230,0)),"",INDIRECT("'SorP'!$A$"&amp;MATCH($J1481,[2]SorP!$B$1:$B$6230,0))))</f>
        <v/>
      </c>
      <c r="U1481" s="184"/>
      <c r="V1481" s="94" t="e">
        <f>IF(C1481="",NA(),MATCH($B1481&amp;$C1481,'[2]Smelter Look-up'!$J:$J,0))</f>
        <v>#N/A</v>
      </c>
      <c r="X1481" s="58">
        <f t="shared" si="116"/>
        <v>0</v>
      </c>
      <c r="AB1481" s="95" t="str">
        <f t="shared" si="117"/>
        <v/>
      </c>
    </row>
    <row r="1482" spans="1:28" s="58" customFormat="1" ht="20.25">
      <c r="A1482" s="232"/>
      <c r="B1482" s="224" t="s">
        <v>242</v>
      </c>
      <c r="C1482" s="225" t="s">
        <v>242</v>
      </c>
      <c r="D1482" s="226"/>
      <c r="E1482" s="224" t="s">
        <v>242</v>
      </c>
      <c r="F1482" s="224" t="s">
        <v>242</v>
      </c>
      <c r="G1482" s="224" t="s">
        <v>242</v>
      </c>
      <c r="H1482" s="227" t="s">
        <v>242</v>
      </c>
      <c r="I1482" s="228" t="s">
        <v>242</v>
      </c>
      <c r="J1482" s="228" t="s">
        <v>242</v>
      </c>
      <c r="K1482" s="229"/>
      <c r="L1482" s="229"/>
      <c r="M1482" s="229"/>
      <c r="N1482" s="229"/>
      <c r="O1482" s="229"/>
      <c r="P1482" s="230"/>
      <c r="Q1482" s="231"/>
      <c r="R1482" s="224" t="s">
        <v>242</v>
      </c>
      <c r="S1482" s="232" t="str">
        <f t="shared" ca="1" si="120"/>
        <v/>
      </c>
      <c r="T1482" s="232" t="str">
        <f ca="1">IF(B1482="","",IF(ISERROR(MATCH($J1482,[2]SorP!$B$1:$B$6230,0)),"",INDIRECT("'SorP'!$A$"&amp;MATCH($J1482,[2]SorP!$B$1:$B$6230,0))))</f>
        <v/>
      </c>
      <c r="U1482" s="184"/>
      <c r="V1482" s="94" t="e">
        <f>IF(C1482="",NA(),MATCH($B1482&amp;$C1482,'[2]Smelter Look-up'!$J:$J,0))</f>
        <v>#N/A</v>
      </c>
      <c r="X1482" s="58">
        <f t="shared" ref="X1482:X1545" si="121">IF(AND(C1482="Smelter not listed",OR(LEN(D1482)=0,LEN(E1482)=0)),1,0)</f>
        <v>0</v>
      </c>
      <c r="AB1482" s="95" t="str">
        <f t="shared" ref="AB1482:AB1545" si="122">B1482&amp;C1482</f>
        <v/>
      </c>
    </row>
    <row r="1483" spans="1:28" s="58" customFormat="1" ht="20.25">
      <c r="A1483" s="232"/>
      <c r="B1483" s="224" t="s">
        <v>242</v>
      </c>
      <c r="C1483" s="225" t="s">
        <v>242</v>
      </c>
      <c r="D1483" s="226"/>
      <c r="E1483" s="224" t="s">
        <v>242</v>
      </c>
      <c r="F1483" s="224" t="s">
        <v>242</v>
      </c>
      <c r="G1483" s="224" t="s">
        <v>242</v>
      </c>
      <c r="H1483" s="227" t="s">
        <v>242</v>
      </c>
      <c r="I1483" s="228" t="s">
        <v>242</v>
      </c>
      <c r="J1483" s="228" t="s">
        <v>242</v>
      </c>
      <c r="K1483" s="229"/>
      <c r="L1483" s="229"/>
      <c r="M1483" s="229"/>
      <c r="N1483" s="229"/>
      <c r="O1483" s="229"/>
      <c r="P1483" s="230"/>
      <c r="Q1483" s="231"/>
      <c r="R1483" s="224" t="s">
        <v>242</v>
      </c>
      <c r="S1483" s="232" t="str">
        <f t="shared" ca="1" si="120"/>
        <v/>
      </c>
      <c r="T1483" s="232" t="str">
        <f ca="1">IF(B1483="","",IF(ISERROR(MATCH($J1483,[2]SorP!$B$1:$B$6230,0)),"",INDIRECT("'SorP'!$A$"&amp;MATCH($J1483,[2]SorP!$B$1:$B$6230,0))))</f>
        <v/>
      </c>
      <c r="U1483" s="184"/>
      <c r="V1483" s="94" t="e">
        <f>IF(C1483="",NA(),MATCH($B1483&amp;$C1483,'[2]Smelter Look-up'!$J:$J,0))</f>
        <v>#N/A</v>
      </c>
      <c r="X1483" s="58">
        <f t="shared" si="121"/>
        <v>0</v>
      </c>
      <c r="AB1483" s="95" t="str">
        <f t="shared" si="122"/>
        <v/>
      </c>
    </row>
    <row r="1484" spans="1:28" s="58" customFormat="1" ht="20.25">
      <c r="A1484" s="232"/>
      <c r="B1484" s="224" t="s">
        <v>242</v>
      </c>
      <c r="C1484" s="225" t="s">
        <v>242</v>
      </c>
      <c r="D1484" s="226"/>
      <c r="E1484" s="224" t="s">
        <v>242</v>
      </c>
      <c r="F1484" s="224" t="s">
        <v>242</v>
      </c>
      <c r="G1484" s="224" t="s">
        <v>242</v>
      </c>
      <c r="H1484" s="227" t="s">
        <v>242</v>
      </c>
      <c r="I1484" s="228" t="s">
        <v>242</v>
      </c>
      <c r="J1484" s="228" t="s">
        <v>242</v>
      </c>
      <c r="K1484" s="229"/>
      <c r="L1484" s="229"/>
      <c r="M1484" s="229"/>
      <c r="N1484" s="229"/>
      <c r="O1484" s="229"/>
      <c r="P1484" s="230"/>
      <c r="Q1484" s="231"/>
      <c r="R1484" s="224" t="s">
        <v>242</v>
      </c>
      <c r="S1484" s="232" t="str">
        <f t="shared" ca="1" si="120"/>
        <v/>
      </c>
      <c r="T1484" s="232" t="str">
        <f ca="1">IF(B1484="","",IF(ISERROR(MATCH($J1484,[2]SorP!$B$1:$B$6230,0)),"",INDIRECT("'SorP'!$A$"&amp;MATCH($J1484,[2]SorP!$B$1:$B$6230,0))))</f>
        <v/>
      </c>
      <c r="U1484" s="184"/>
      <c r="V1484" s="94" t="e">
        <f>IF(C1484="",NA(),MATCH($B1484&amp;$C1484,'[2]Smelter Look-up'!$J:$J,0))</f>
        <v>#N/A</v>
      </c>
      <c r="X1484" s="58">
        <f t="shared" si="121"/>
        <v>0</v>
      </c>
      <c r="AB1484" s="95" t="str">
        <f t="shared" si="122"/>
        <v/>
      </c>
    </row>
    <row r="1485" spans="1:28" s="58" customFormat="1" ht="20.25">
      <c r="A1485" s="232"/>
      <c r="B1485" s="224" t="s">
        <v>242</v>
      </c>
      <c r="C1485" s="225" t="s">
        <v>242</v>
      </c>
      <c r="D1485" s="226"/>
      <c r="E1485" s="224" t="s">
        <v>242</v>
      </c>
      <c r="F1485" s="224" t="s">
        <v>242</v>
      </c>
      <c r="G1485" s="224" t="s">
        <v>242</v>
      </c>
      <c r="H1485" s="227" t="s">
        <v>242</v>
      </c>
      <c r="I1485" s="228" t="s">
        <v>242</v>
      </c>
      <c r="J1485" s="228" t="s">
        <v>242</v>
      </c>
      <c r="K1485" s="229"/>
      <c r="L1485" s="229"/>
      <c r="M1485" s="229"/>
      <c r="N1485" s="229"/>
      <c r="O1485" s="229"/>
      <c r="P1485" s="230"/>
      <c r="Q1485" s="231"/>
      <c r="R1485" s="224" t="s">
        <v>242</v>
      </c>
      <c r="S1485" s="232" t="str">
        <f t="shared" ca="1" si="120"/>
        <v/>
      </c>
      <c r="T1485" s="232" t="str">
        <f ca="1">IF(B1485="","",IF(ISERROR(MATCH($J1485,[2]SorP!$B$1:$B$6230,0)),"",INDIRECT("'SorP'!$A$"&amp;MATCH($J1485,[2]SorP!$B$1:$B$6230,0))))</f>
        <v/>
      </c>
      <c r="U1485" s="184"/>
      <c r="V1485" s="94" t="e">
        <f>IF(C1485="",NA(),MATCH($B1485&amp;$C1485,'[2]Smelter Look-up'!$J:$J,0))</f>
        <v>#N/A</v>
      </c>
      <c r="X1485" s="58">
        <f t="shared" si="121"/>
        <v>0</v>
      </c>
      <c r="AB1485" s="95" t="str">
        <f t="shared" si="122"/>
        <v/>
      </c>
    </row>
    <row r="1486" spans="1:28" s="58" customFormat="1" ht="20.25">
      <c r="A1486" s="232"/>
      <c r="B1486" s="224" t="s">
        <v>242</v>
      </c>
      <c r="C1486" s="225" t="s">
        <v>242</v>
      </c>
      <c r="D1486" s="226"/>
      <c r="E1486" s="224" t="s">
        <v>242</v>
      </c>
      <c r="F1486" s="224" t="s">
        <v>242</v>
      </c>
      <c r="G1486" s="224" t="s">
        <v>242</v>
      </c>
      <c r="H1486" s="227" t="s">
        <v>242</v>
      </c>
      <c r="I1486" s="228" t="s">
        <v>242</v>
      </c>
      <c r="J1486" s="228" t="s">
        <v>242</v>
      </c>
      <c r="K1486" s="229"/>
      <c r="L1486" s="229"/>
      <c r="M1486" s="229"/>
      <c r="N1486" s="229"/>
      <c r="O1486" s="229"/>
      <c r="P1486" s="230"/>
      <c r="Q1486" s="231"/>
      <c r="R1486" s="224" t="s">
        <v>242</v>
      </c>
      <c r="S1486" s="232" t="str">
        <f t="shared" ca="1" si="120"/>
        <v/>
      </c>
      <c r="T1486" s="232" t="str">
        <f ca="1">IF(B1486="","",IF(ISERROR(MATCH($J1486,[2]SorP!$B$1:$B$6230,0)),"",INDIRECT("'SorP'!$A$"&amp;MATCH($J1486,[2]SorP!$B$1:$B$6230,0))))</f>
        <v/>
      </c>
      <c r="U1486" s="184"/>
      <c r="V1486" s="94" t="e">
        <f>IF(C1486="",NA(),MATCH($B1486&amp;$C1486,'[2]Smelter Look-up'!$J:$J,0))</f>
        <v>#N/A</v>
      </c>
      <c r="X1486" s="58">
        <f t="shared" si="121"/>
        <v>0</v>
      </c>
      <c r="AB1486" s="95" t="str">
        <f t="shared" si="122"/>
        <v/>
      </c>
    </row>
    <row r="1487" spans="1:28" s="58" customFormat="1" ht="20.25">
      <c r="A1487" s="232"/>
      <c r="B1487" s="224" t="s">
        <v>242</v>
      </c>
      <c r="C1487" s="225" t="s">
        <v>242</v>
      </c>
      <c r="D1487" s="226"/>
      <c r="E1487" s="224" t="s">
        <v>242</v>
      </c>
      <c r="F1487" s="224" t="s">
        <v>242</v>
      </c>
      <c r="G1487" s="224" t="s">
        <v>242</v>
      </c>
      <c r="H1487" s="227" t="s">
        <v>242</v>
      </c>
      <c r="I1487" s="228" t="s">
        <v>242</v>
      </c>
      <c r="J1487" s="228" t="s">
        <v>242</v>
      </c>
      <c r="K1487" s="229"/>
      <c r="L1487" s="229"/>
      <c r="M1487" s="229"/>
      <c r="N1487" s="229"/>
      <c r="O1487" s="229"/>
      <c r="P1487" s="230"/>
      <c r="Q1487" s="231"/>
      <c r="R1487" s="224" t="s">
        <v>242</v>
      </c>
      <c r="S1487" s="232" t="str">
        <f t="shared" ca="1" si="120"/>
        <v/>
      </c>
      <c r="T1487" s="232" t="str">
        <f ca="1">IF(B1487="","",IF(ISERROR(MATCH($J1487,[2]SorP!$B$1:$B$6230,0)),"",INDIRECT("'SorP'!$A$"&amp;MATCH($J1487,[2]SorP!$B$1:$B$6230,0))))</f>
        <v/>
      </c>
      <c r="U1487" s="184"/>
      <c r="V1487" s="94" t="e">
        <f>IF(C1487="",NA(),MATCH($B1487&amp;$C1487,'[2]Smelter Look-up'!$J:$J,0))</f>
        <v>#N/A</v>
      </c>
      <c r="X1487" s="58">
        <f t="shared" si="121"/>
        <v>0</v>
      </c>
      <c r="AB1487" s="95" t="str">
        <f t="shared" si="122"/>
        <v/>
      </c>
    </row>
    <row r="1488" spans="1:28" s="58" customFormat="1" ht="20.25">
      <c r="A1488" s="232"/>
      <c r="B1488" s="224" t="s">
        <v>242</v>
      </c>
      <c r="C1488" s="225" t="s">
        <v>242</v>
      </c>
      <c r="D1488" s="226"/>
      <c r="E1488" s="224" t="s">
        <v>242</v>
      </c>
      <c r="F1488" s="224" t="s">
        <v>242</v>
      </c>
      <c r="G1488" s="224" t="s">
        <v>242</v>
      </c>
      <c r="H1488" s="227" t="s">
        <v>242</v>
      </c>
      <c r="I1488" s="228" t="s">
        <v>242</v>
      </c>
      <c r="J1488" s="228" t="s">
        <v>242</v>
      </c>
      <c r="K1488" s="229"/>
      <c r="L1488" s="229"/>
      <c r="M1488" s="229"/>
      <c r="N1488" s="229"/>
      <c r="O1488" s="229"/>
      <c r="P1488" s="230"/>
      <c r="Q1488" s="231"/>
      <c r="R1488" s="224" t="s">
        <v>242</v>
      </c>
      <c r="S1488" s="232" t="str">
        <f t="shared" ca="1" si="120"/>
        <v/>
      </c>
      <c r="T1488" s="232" t="str">
        <f ca="1">IF(B1488="","",IF(ISERROR(MATCH($J1488,[2]SorP!$B$1:$B$6230,0)),"",INDIRECT("'SorP'!$A$"&amp;MATCH($J1488,[2]SorP!$B$1:$B$6230,0))))</f>
        <v/>
      </c>
      <c r="U1488" s="184"/>
      <c r="V1488" s="94" t="e">
        <f>IF(C1488="",NA(),MATCH($B1488&amp;$C1488,'[2]Smelter Look-up'!$J:$J,0))</f>
        <v>#N/A</v>
      </c>
      <c r="X1488" s="58">
        <f t="shared" si="121"/>
        <v>0</v>
      </c>
      <c r="AB1488" s="95" t="str">
        <f t="shared" si="122"/>
        <v/>
      </c>
    </row>
    <row r="1489" spans="1:28" s="58" customFormat="1" ht="20.25">
      <c r="A1489" s="232"/>
      <c r="B1489" s="224" t="s">
        <v>242</v>
      </c>
      <c r="C1489" s="225" t="s">
        <v>242</v>
      </c>
      <c r="D1489" s="226"/>
      <c r="E1489" s="224" t="s">
        <v>242</v>
      </c>
      <c r="F1489" s="224" t="s">
        <v>242</v>
      </c>
      <c r="G1489" s="224" t="s">
        <v>242</v>
      </c>
      <c r="H1489" s="227" t="s">
        <v>242</v>
      </c>
      <c r="I1489" s="228" t="s">
        <v>242</v>
      </c>
      <c r="J1489" s="228" t="s">
        <v>242</v>
      </c>
      <c r="K1489" s="229"/>
      <c r="L1489" s="229"/>
      <c r="M1489" s="229"/>
      <c r="N1489" s="229"/>
      <c r="O1489" s="229"/>
      <c r="P1489" s="230"/>
      <c r="Q1489" s="231"/>
      <c r="R1489" s="224" t="s">
        <v>242</v>
      </c>
      <c r="S1489" s="232" t="str">
        <f t="shared" ca="1" si="120"/>
        <v/>
      </c>
      <c r="T1489" s="232" t="str">
        <f ca="1">IF(B1489="","",IF(ISERROR(MATCH($J1489,[2]SorP!$B$1:$B$6230,0)),"",INDIRECT("'SorP'!$A$"&amp;MATCH($J1489,[2]SorP!$B$1:$B$6230,0))))</f>
        <v/>
      </c>
      <c r="U1489" s="184"/>
      <c r="V1489" s="94" t="e">
        <f>IF(C1489="",NA(),MATCH($B1489&amp;$C1489,'[2]Smelter Look-up'!$J:$J,0))</f>
        <v>#N/A</v>
      </c>
      <c r="X1489" s="58">
        <f t="shared" si="121"/>
        <v>0</v>
      </c>
      <c r="AB1489" s="95" t="str">
        <f t="shared" si="122"/>
        <v/>
      </c>
    </row>
    <row r="1490" spans="1:28" s="58" customFormat="1" ht="20.25">
      <c r="A1490" s="232"/>
      <c r="B1490" s="224" t="s">
        <v>242</v>
      </c>
      <c r="C1490" s="225" t="s">
        <v>242</v>
      </c>
      <c r="D1490" s="226"/>
      <c r="E1490" s="224" t="s">
        <v>242</v>
      </c>
      <c r="F1490" s="224" t="s">
        <v>242</v>
      </c>
      <c r="G1490" s="224" t="s">
        <v>242</v>
      </c>
      <c r="H1490" s="227" t="s">
        <v>242</v>
      </c>
      <c r="I1490" s="228" t="s">
        <v>242</v>
      </c>
      <c r="J1490" s="228" t="s">
        <v>242</v>
      </c>
      <c r="K1490" s="229"/>
      <c r="L1490" s="229"/>
      <c r="M1490" s="229"/>
      <c r="N1490" s="229"/>
      <c r="O1490" s="229"/>
      <c r="P1490" s="230"/>
      <c r="Q1490" s="231"/>
      <c r="R1490" s="224" t="s">
        <v>242</v>
      </c>
      <c r="S1490" s="232" t="str">
        <f t="shared" ca="1" si="120"/>
        <v/>
      </c>
      <c r="T1490" s="232" t="str">
        <f ca="1">IF(B1490="","",IF(ISERROR(MATCH($J1490,[2]SorP!$B$1:$B$6230,0)),"",INDIRECT("'SorP'!$A$"&amp;MATCH($J1490,[2]SorP!$B$1:$B$6230,0))))</f>
        <v/>
      </c>
      <c r="U1490" s="184"/>
      <c r="V1490" s="94" t="e">
        <f>IF(C1490="",NA(),MATCH($B1490&amp;$C1490,'[2]Smelter Look-up'!$J:$J,0))</f>
        <v>#N/A</v>
      </c>
      <c r="X1490" s="58">
        <f t="shared" si="121"/>
        <v>0</v>
      </c>
      <c r="AB1490" s="95" t="str">
        <f t="shared" si="122"/>
        <v/>
      </c>
    </row>
    <row r="1491" spans="1:28" s="58" customFormat="1" ht="20.25">
      <c r="A1491" s="232"/>
      <c r="B1491" s="224" t="s">
        <v>242</v>
      </c>
      <c r="C1491" s="225" t="s">
        <v>242</v>
      </c>
      <c r="D1491" s="226"/>
      <c r="E1491" s="224" t="s">
        <v>242</v>
      </c>
      <c r="F1491" s="224" t="s">
        <v>242</v>
      </c>
      <c r="G1491" s="224" t="s">
        <v>242</v>
      </c>
      <c r="H1491" s="227" t="s">
        <v>242</v>
      </c>
      <c r="I1491" s="228" t="s">
        <v>242</v>
      </c>
      <c r="J1491" s="228" t="s">
        <v>242</v>
      </c>
      <c r="K1491" s="229"/>
      <c r="L1491" s="229"/>
      <c r="M1491" s="229"/>
      <c r="N1491" s="229"/>
      <c r="O1491" s="229"/>
      <c r="P1491" s="230"/>
      <c r="Q1491" s="231"/>
      <c r="R1491" s="224" t="s">
        <v>242</v>
      </c>
      <c r="S1491" s="232" t="str">
        <f t="shared" ca="1" si="120"/>
        <v/>
      </c>
      <c r="T1491" s="232" t="str">
        <f ca="1">IF(B1491="","",IF(ISERROR(MATCH($J1491,[2]SorP!$B$1:$B$6230,0)),"",INDIRECT("'SorP'!$A$"&amp;MATCH($J1491,[2]SorP!$B$1:$B$6230,0))))</f>
        <v/>
      </c>
      <c r="U1491" s="184"/>
      <c r="V1491" s="94" t="e">
        <f>IF(C1491="",NA(),MATCH($B1491&amp;$C1491,'[2]Smelter Look-up'!$J:$J,0))</f>
        <v>#N/A</v>
      </c>
      <c r="X1491" s="58">
        <f t="shared" si="121"/>
        <v>0</v>
      </c>
      <c r="AB1491" s="95" t="str">
        <f t="shared" si="122"/>
        <v/>
      </c>
    </row>
    <row r="1492" spans="1:28" s="58" customFormat="1" ht="20.25">
      <c r="A1492" s="232"/>
      <c r="B1492" s="224" t="s">
        <v>242</v>
      </c>
      <c r="C1492" s="225" t="s">
        <v>242</v>
      </c>
      <c r="D1492" s="226"/>
      <c r="E1492" s="224" t="s">
        <v>242</v>
      </c>
      <c r="F1492" s="224" t="s">
        <v>242</v>
      </c>
      <c r="G1492" s="224" t="s">
        <v>242</v>
      </c>
      <c r="H1492" s="227" t="s">
        <v>242</v>
      </c>
      <c r="I1492" s="228" t="s">
        <v>242</v>
      </c>
      <c r="J1492" s="228" t="s">
        <v>242</v>
      </c>
      <c r="K1492" s="229"/>
      <c r="L1492" s="229"/>
      <c r="M1492" s="229"/>
      <c r="N1492" s="229"/>
      <c r="O1492" s="229"/>
      <c r="P1492" s="230"/>
      <c r="Q1492" s="231"/>
      <c r="R1492" s="224" t="s">
        <v>242</v>
      </c>
      <c r="S1492" s="232" t="str">
        <f t="shared" ca="1" si="120"/>
        <v/>
      </c>
      <c r="T1492" s="232" t="str">
        <f ca="1">IF(B1492="","",IF(ISERROR(MATCH($J1492,[2]SorP!$B$1:$B$6230,0)),"",INDIRECT("'SorP'!$A$"&amp;MATCH($J1492,[2]SorP!$B$1:$B$6230,0))))</f>
        <v/>
      </c>
      <c r="U1492" s="184"/>
      <c r="V1492" s="94" t="e">
        <f>IF(C1492="",NA(),MATCH($B1492&amp;$C1492,'[2]Smelter Look-up'!$J:$J,0))</f>
        <v>#N/A</v>
      </c>
      <c r="X1492" s="58">
        <f t="shared" si="121"/>
        <v>0</v>
      </c>
      <c r="AB1492" s="95" t="str">
        <f t="shared" si="122"/>
        <v/>
      </c>
    </row>
    <row r="1493" spans="1:28" s="58" customFormat="1" ht="20.25">
      <c r="A1493" s="232"/>
      <c r="B1493" s="224" t="s">
        <v>242</v>
      </c>
      <c r="C1493" s="225" t="s">
        <v>242</v>
      </c>
      <c r="D1493" s="226"/>
      <c r="E1493" s="224" t="s">
        <v>242</v>
      </c>
      <c r="F1493" s="224" t="s">
        <v>242</v>
      </c>
      <c r="G1493" s="224" t="s">
        <v>242</v>
      </c>
      <c r="H1493" s="227" t="s">
        <v>242</v>
      </c>
      <c r="I1493" s="228" t="s">
        <v>242</v>
      </c>
      <c r="J1493" s="228" t="s">
        <v>242</v>
      </c>
      <c r="K1493" s="229"/>
      <c r="L1493" s="229"/>
      <c r="M1493" s="229"/>
      <c r="N1493" s="229"/>
      <c r="O1493" s="229"/>
      <c r="P1493" s="230"/>
      <c r="Q1493" s="231"/>
      <c r="R1493" s="224" t="s">
        <v>242</v>
      </c>
      <c r="S1493" s="232" t="str">
        <f t="shared" ca="1" si="120"/>
        <v/>
      </c>
      <c r="T1493" s="232" t="str">
        <f ca="1">IF(B1493="","",IF(ISERROR(MATCH($J1493,[2]SorP!$B$1:$B$6230,0)),"",INDIRECT("'SorP'!$A$"&amp;MATCH($J1493,[2]SorP!$B$1:$B$6230,0))))</f>
        <v/>
      </c>
      <c r="U1493" s="184"/>
      <c r="V1493" s="94" t="e">
        <f>IF(C1493="",NA(),MATCH($B1493&amp;$C1493,'[2]Smelter Look-up'!$J:$J,0))</f>
        <v>#N/A</v>
      </c>
      <c r="X1493" s="58">
        <f t="shared" si="121"/>
        <v>0</v>
      </c>
      <c r="AB1493" s="95" t="str">
        <f t="shared" si="122"/>
        <v/>
      </c>
    </row>
    <row r="1494" spans="1:28" s="58" customFormat="1" ht="20.25">
      <c r="A1494" s="232"/>
      <c r="B1494" s="224" t="s">
        <v>242</v>
      </c>
      <c r="C1494" s="225" t="s">
        <v>242</v>
      </c>
      <c r="D1494" s="226"/>
      <c r="E1494" s="224" t="s">
        <v>242</v>
      </c>
      <c r="F1494" s="224" t="s">
        <v>242</v>
      </c>
      <c r="G1494" s="224" t="s">
        <v>242</v>
      </c>
      <c r="H1494" s="227" t="s">
        <v>242</v>
      </c>
      <c r="I1494" s="228" t="s">
        <v>242</v>
      </c>
      <c r="J1494" s="228" t="s">
        <v>242</v>
      </c>
      <c r="K1494" s="229"/>
      <c r="L1494" s="229"/>
      <c r="M1494" s="229"/>
      <c r="N1494" s="229"/>
      <c r="O1494" s="229"/>
      <c r="P1494" s="230"/>
      <c r="Q1494" s="231"/>
      <c r="R1494" s="224" t="s">
        <v>242</v>
      </c>
      <c r="S1494" s="232" t="str">
        <f t="shared" ca="1" si="120"/>
        <v/>
      </c>
      <c r="T1494" s="232" t="str">
        <f ca="1">IF(B1494="","",IF(ISERROR(MATCH($J1494,[2]SorP!$B$1:$B$6230,0)),"",INDIRECT("'SorP'!$A$"&amp;MATCH($J1494,[2]SorP!$B$1:$B$6230,0))))</f>
        <v/>
      </c>
      <c r="U1494" s="184"/>
      <c r="V1494" s="94" t="e">
        <f>IF(C1494="",NA(),MATCH($B1494&amp;$C1494,'[2]Smelter Look-up'!$J:$J,0))</f>
        <v>#N/A</v>
      </c>
      <c r="X1494" s="58">
        <f t="shared" si="121"/>
        <v>0</v>
      </c>
      <c r="AB1494" s="95" t="str">
        <f t="shared" si="122"/>
        <v/>
      </c>
    </row>
    <row r="1495" spans="1:28" s="58" customFormat="1" ht="20.25">
      <c r="A1495" s="232"/>
      <c r="B1495" s="224" t="s">
        <v>242</v>
      </c>
      <c r="C1495" s="225" t="s">
        <v>242</v>
      </c>
      <c r="D1495" s="226"/>
      <c r="E1495" s="224" t="s">
        <v>242</v>
      </c>
      <c r="F1495" s="224" t="s">
        <v>242</v>
      </c>
      <c r="G1495" s="224" t="s">
        <v>242</v>
      </c>
      <c r="H1495" s="227" t="s">
        <v>242</v>
      </c>
      <c r="I1495" s="228" t="s">
        <v>242</v>
      </c>
      <c r="J1495" s="228" t="s">
        <v>242</v>
      </c>
      <c r="K1495" s="229"/>
      <c r="L1495" s="229"/>
      <c r="M1495" s="229"/>
      <c r="N1495" s="229"/>
      <c r="O1495" s="229"/>
      <c r="P1495" s="230"/>
      <c r="Q1495" s="231"/>
      <c r="R1495" s="224" t="s">
        <v>242</v>
      </c>
      <c r="S1495" s="232" t="str">
        <f t="shared" ca="1" si="120"/>
        <v/>
      </c>
      <c r="T1495" s="232" t="str">
        <f ca="1">IF(B1495="","",IF(ISERROR(MATCH($J1495,[2]SorP!$B$1:$B$6230,0)),"",INDIRECT("'SorP'!$A$"&amp;MATCH($J1495,[2]SorP!$B$1:$B$6230,0))))</f>
        <v/>
      </c>
      <c r="U1495" s="184"/>
      <c r="V1495" s="94" t="e">
        <f>IF(C1495="",NA(),MATCH($B1495&amp;$C1495,'[2]Smelter Look-up'!$J:$J,0))</f>
        <v>#N/A</v>
      </c>
      <c r="X1495" s="58">
        <f t="shared" si="121"/>
        <v>0</v>
      </c>
      <c r="AB1495" s="95" t="str">
        <f t="shared" si="122"/>
        <v/>
      </c>
    </row>
    <row r="1496" spans="1:28" s="58" customFormat="1" ht="20.25">
      <c r="A1496" s="232"/>
      <c r="B1496" s="224" t="s">
        <v>242</v>
      </c>
      <c r="C1496" s="225" t="s">
        <v>242</v>
      </c>
      <c r="D1496" s="226"/>
      <c r="E1496" s="224" t="s">
        <v>242</v>
      </c>
      <c r="F1496" s="224" t="s">
        <v>242</v>
      </c>
      <c r="G1496" s="224" t="s">
        <v>242</v>
      </c>
      <c r="H1496" s="227" t="s">
        <v>242</v>
      </c>
      <c r="I1496" s="228" t="s">
        <v>242</v>
      </c>
      <c r="J1496" s="228" t="s">
        <v>242</v>
      </c>
      <c r="K1496" s="229"/>
      <c r="L1496" s="229"/>
      <c r="M1496" s="229"/>
      <c r="N1496" s="229"/>
      <c r="O1496" s="229"/>
      <c r="P1496" s="230"/>
      <c r="Q1496" s="231"/>
      <c r="R1496" s="224" t="s">
        <v>242</v>
      </c>
      <c r="S1496" s="232" t="str">
        <f t="shared" ca="1" si="120"/>
        <v/>
      </c>
      <c r="T1496" s="232" t="str">
        <f ca="1">IF(B1496="","",IF(ISERROR(MATCH($J1496,[2]SorP!$B$1:$B$6230,0)),"",INDIRECT("'SorP'!$A$"&amp;MATCH($J1496,[2]SorP!$B$1:$B$6230,0))))</f>
        <v/>
      </c>
      <c r="U1496" s="184"/>
      <c r="V1496" s="94" t="e">
        <f>IF(C1496="",NA(),MATCH($B1496&amp;$C1496,'[2]Smelter Look-up'!$J:$J,0))</f>
        <v>#N/A</v>
      </c>
      <c r="X1496" s="58">
        <f t="shared" si="121"/>
        <v>0</v>
      </c>
      <c r="AB1496" s="95" t="str">
        <f t="shared" si="122"/>
        <v/>
      </c>
    </row>
    <row r="1497" spans="1:28" s="58" customFormat="1" ht="20.25">
      <c r="A1497" s="232"/>
      <c r="B1497" s="224" t="s">
        <v>242</v>
      </c>
      <c r="C1497" s="225" t="s">
        <v>242</v>
      </c>
      <c r="D1497" s="226"/>
      <c r="E1497" s="224" t="s">
        <v>242</v>
      </c>
      <c r="F1497" s="224" t="s">
        <v>242</v>
      </c>
      <c r="G1497" s="224" t="s">
        <v>242</v>
      </c>
      <c r="H1497" s="227" t="s">
        <v>242</v>
      </c>
      <c r="I1497" s="228" t="s">
        <v>242</v>
      </c>
      <c r="J1497" s="228" t="s">
        <v>242</v>
      </c>
      <c r="K1497" s="229"/>
      <c r="L1497" s="229"/>
      <c r="M1497" s="229"/>
      <c r="N1497" s="229"/>
      <c r="O1497" s="229"/>
      <c r="P1497" s="230"/>
      <c r="Q1497" s="231"/>
      <c r="R1497" s="224" t="s">
        <v>242</v>
      </c>
      <c r="S1497" s="232" t="str">
        <f t="shared" ca="1" si="120"/>
        <v/>
      </c>
      <c r="T1497" s="232" t="str">
        <f ca="1">IF(B1497="","",IF(ISERROR(MATCH($J1497,[2]SorP!$B$1:$B$6230,0)),"",INDIRECT("'SorP'!$A$"&amp;MATCH($J1497,[2]SorP!$B$1:$B$6230,0))))</f>
        <v/>
      </c>
      <c r="U1497" s="184"/>
      <c r="V1497" s="94" t="e">
        <f>IF(C1497="",NA(),MATCH($B1497&amp;$C1497,'[2]Smelter Look-up'!$J:$J,0))</f>
        <v>#N/A</v>
      </c>
      <c r="X1497" s="58">
        <f t="shared" si="121"/>
        <v>0</v>
      </c>
      <c r="AB1497" s="95" t="str">
        <f t="shared" si="122"/>
        <v/>
      </c>
    </row>
    <row r="1498" spans="1:28" s="58" customFormat="1" ht="20.25">
      <c r="A1498" s="232"/>
      <c r="B1498" s="224" t="s">
        <v>242</v>
      </c>
      <c r="C1498" s="225" t="s">
        <v>242</v>
      </c>
      <c r="D1498" s="226"/>
      <c r="E1498" s="224" t="s">
        <v>242</v>
      </c>
      <c r="F1498" s="224" t="s">
        <v>242</v>
      </c>
      <c r="G1498" s="224" t="s">
        <v>242</v>
      </c>
      <c r="H1498" s="227" t="s">
        <v>242</v>
      </c>
      <c r="I1498" s="228" t="s">
        <v>242</v>
      </c>
      <c r="J1498" s="228" t="s">
        <v>242</v>
      </c>
      <c r="K1498" s="229"/>
      <c r="L1498" s="229"/>
      <c r="M1498" s="229"/>
      <c r="N1498" s="229"/>
      <c r="O1498" s="229"/>
      <c r="P1498" s="230"/>
      <c r="Q1498" s="231"/>
      <c r="R1498" s="224" t="s">
        <v>242</v>
      </c>
      <c r="S1498" s="232" t="str">
        <f t="shared" ca="1" si="120"/>
        <v/>
      </c>
      <c r="T1498" s="232" t="str">
        <f ca="1">IF(B1498="","",IF(ISERROR(MATCH($J1498,[2]SorP!$B$1:$B$6230,0)),"",INDIRECT("'SorP'!$A$"&amp;MATCH($J1498,[2]SorP!$B$1:$B$6230,0))))</f>
        <v/>
      </c>
      <c r="U1498" s="184"/>
      <c r="V1498" s="94" t="e">
        <f>IF(C1498="",NA(),MATCH($B1498&amp;$C1498,'[2]Smelter Look-up'!$J:$J,0))</f>
        <v>#N/A</v>
      </c>
      <c r="X1498" s="58">
        <f t="shared" si="121"/>
        <v>0</v>
      </c>
      <c r="AB1498" s="95" t="str">
        <f t="shared" si="122"/>
        <v/>
      </c>
    </row>
    <row r="1499" spans="1:28" s="58" customFormat="1" ht="20.25">
      <c r="A1499" s="232"/>
      <c r="B1499" s="224" t="s">
        <v>242</v>
      </c>
      <c r="C1499" s="225" t="s">
        <v>242</v>
      </c>
      <c r="D1499" s="226"/>
      <c r="E1499" s="224" t="s">
        <v>242</v>
      </c>
      <c r="F1499" s="224" t="s">
        <v>242</v>
      </c>
      <c r="G1499" s="224" t="s">
        <v>242</v>
      </c>
      <c r="H1499" s="227" t="s">
        <v>242</v>
      </c>
      <c r="I1499" s="228" t="s">
        <v>242</v>
      </c>
      <c r="J1499" s="228" t="s">
        <v>242</v>
      </c>
      <c r="K1499" s="229"/>
      <c r="L1499" s="229"/>
      <c r="M1499" s="229"/>
      <c r="N1499" s="229"/>
      <c r="O1499" s="229"/>
      <c r="P1499" s="230"/>
      <c r="Q1499" s="231"/>
      <c r="R1499" s="224" t="s">
        <v>242</v>
      </c>
      <c r="S1499" s="232" t="str">
        <f t="shared" ca="1" si="120"/>
        <v/>
      </c>
      <c r="T1499" s="232" t="str">
        <f ca="1">IF(B1499="","",IF(ISERROR(MATCH($J1499,[2]SorP!$B$1:$B$6230,0)),"",INDIRECT("'SorP'!$A$"&amp;MATCH($J1499,[2]SorP!$B$1:$B$6230,0))))</f>
        <v/>
      </c>
      <c r="U1499" s="184"/>
      <c r="V1499" s="94" t="e">
        <f>IF(C1499="",NA(),MATCH($B1499&amp;$C1499,'[2]Smelter Look-up'!$J:$J,0))</f>
        <v>#N/A</v>
      </c>
      <c r="X1499" s="58">
        <f t="shared" si="121"/>
        <v>0</v>
      </c>
      <c r="AB1499" s="95" t="str">
        <f t="shared" si="122"/>
        <v/>
      </c>
    </row>
    <row r="1500" spans="1:28" s="58" customFormat="1" ht="20.25">
      <c r="A1500" s="232"/>
      <c r="B1500" s="224" t="s">
        <v>242</v>
      </c>
      <c r="C1500" s="225" t="s">
        <v>242</v>
      </c>
      <c r="D1500" s="226"/>
      <c r="E1500" s="224" t="s">
        <v>242</v>
      </c>
      <c r="F1500" s="224" t="s">
        <v>242</v>
      </c>
      <c r="G1500" s="224" t="s">
        <v>242</v>
      </c>
      <c r="H1500" s="227" t="s">
        <v>242</v>
      </c>
      <c r="I1500" s="228" t="s">
        <v>242</v>
      </c>
      <c r="J1500" s="228" t="s">
        <v>242</v>
      </c>
      <c r="K1500" s="229"/>
      <c r="L1500" s="229"/>
      <c r="M1500" s="229"/>
      <c r="N1500" s="229"/>
      <c r="O1500" s="229"/>
      <c r="P1500" s="230"/>
      <c r="Q1500" s="231"/>
      <c r="R1500" s="224" t="s">
        <v>242</v>
      </c>
      <c r="S1500" s="232" t="str">
        <f t="shared" ref="S1500:S1530" ca="1" si="123">IF(B1500="","",IF(ISERROR(MATCH($E1500,CL,0)),"Unknown",INDIRECT("'C'!$A$"&amp;MATCH($E1500,CL,0)+1)))</f>
        <v/>
      </c>
      <c r="T1500" s="232" t="str">
        <f ca="1">IF(B1500="","",IF(ISERROR(MATCH($J1500,[2]SorP!$B$1:$B$6230,0)),"",INDIRECT("'SorP'!$A$"&amp;MATCH($J1500,[2]SorP!$B$1:$B$6230,0))))</f>
        <v/>
      </c>
      <c r="U1500" s="184"/>
      <c r="V1500" s="94" t="e">
        <f>IF(C1500="",NA(),MATCH($B1500&amp;$C1500,'[2]Smelter Look-up'!$J:$J,0))</f>
        <v>#N/A</v>
      </c>
      <c r="X1500" s="58">
        <f t="shared" si="121"/>
        <v>0</v>
      </c>
      <c r="AB1500" s="95" t="str">
        <f t="shared" si="122"/>
        <v/>
      </c>
    </row>
    <row r="1501" spans="1:28" s="58" customFormat="1" ht="20.25">
      <c r="A1501" s="232"/>
      <c r="B1501" s="224" t="s">
        <v>242</v>
      </c>
      <c r="C1501" s="225" t="s">
        <v>242</v>
      </c>
      <c r="D1501" s="226"/>
      <c r="E1501" s="224" t="s">
        <v>242</v>
      </c>
      <c r="F1501" s="224" t="s">
        <v>242</v>
      </c>
      <c r="G1501" s="224" t="s">
        <v>242</v>
      </c>
      <c r="H1501" s="227" t="s">
        <v>242</v>
      </c>
      <c r="I1501" s="228" t="s">
        <v>242</v>
      </c>
      <c r="J1501" s="228" t="s">
        <v>242</v>
      </c>
      <c r="K1501" s="229"/>
      <c r="L1501" s="229"/>
      <c r="M1501" s="229"/>
      <c r="N1501" s="229"/>
      <c r="O1501" s="229"/>
      <c r="P1501" s="230"/>
      <c r="Q1501" s="231"/>
      <c r="R1501" s="224" t="s">
        <v>242</v>
      </c>
      <c r="S1501" s="232" t="str">
        <f t="shared" ca="1" si="123"/>
        <v/>
      </c>
      <c r="T1501" s="232" t="str">
        <f ca="1">IF(B1501="","",IF(ISERROR(MATCH($J1501,[2]SorP!$B$1:$B$6230,0)),"",INDIRECT("'SorP'!$A$"&amp;MATCH($J1501,[2]SorP!$B$1:$B$6230,0))))</f>
        <v/>
      </c>
      <c r="U1501" s="184"/>
      <c r="V1501" s="94" t="e">
        <f>IF(C1501="",NA(),MATCH($B1501&amp;$C1501,'[2]Smelter Look-up'!$J:$J,0))</f>
        <v>#N/A</v>
      </c>
      <c r="X1501" s="58">
        <f t="shared" si="121"/>
        <v>0</v>
      </c>
      <c r="AB1501" s="95" t="str">
        <f t="shared" si="122"/>
        <v/>
      </c>
    </row>
    <row r="1502" spans="1:28" s="58" customFormat="1" ht="20.25">
      <c r="A1502" s="232"/>
      <c r="B1502" s="224" t="s">
        <v>242</v>
      </c>
      <c r="C1502" s="225" t="s">
        <v>242</v>
      </c>
      <c r="D1502" s="226"/>
      <c r="E1502" s="224" t="s">
        <v>242</v>
      </c>
      <c r="F1502" s="224" t="s">
        <v>242</v>
      </c>
      <c r="G1502" s="224" t="s">
        <v>242</v>
      </c>
      <c r="H1502" s="227" t="s">
        <v>242</v>
      </c>
      <c r="I1502" s="228" t="s">
        <v>242</v>
      </c>
      <c r="J1502" s="228" t="s">
        <v>242</v>
      </c>
      <c r="K1502" s="229"/>
      <c r="L1502" s="229"/>
      <c r="M1502" s="229"/>
      <c r="N1502" s="229"/>
      <c r="O1502" s="229"/>
      <c r="P1502" s="230"/>
      <c r="Q1502" s="231"/>
      <c r="R1502" s="224" t="s">
        <v>242</v>
      </c>
      <c r="S1502" s="232" t="str">
        <f t="shared" ca="1" si="123"/>
        <v/>
      </c>
      <c r="T1502" s="232" t="str">
        <f ca="1">IF(B1502="","",IF(ISERROR(MATCH($J1502,[2]SorP!$B$1:$B$6230,0)),"",INDIRECT("'SorP'!$A$"&amp;MATCH($J1502,[2]SorP!$B$1:$B$6230,0))))</f>
        <v/>
      </c>
      <c r="U1502" s="184"/>
      <c r="V1502" s="94" t="e">
        <f>IF(C1502="",NA(),MATCH($B1502&amp;$C1502,'[2]Smelter Look-up'!$J:$J,0))</f>
        <v>#N/A</v>
      </c>
      <c r="X1502" s="58">
        <f t="shared" si="121"/>
        <v>0</v>
      </c>
      <c r="AB1502" s="95" t="str">
        <f t="shared" si="122"/>
        <v/>
      </c>
    </row>
    <row r="1503" spans="1:28" s="58" customFormat="1" ht="20.25">
      <c r="A1503" s="232"/>
      <c r="B1503" s="224" t="s">
        <v>242</v>
      </c>
      <c r="C1503" s="225" t="s">
        <v>242</v>
      </c>
      <c r="D1503" s="226"/>
      <c r="E1503" s="224" t="s">
        <v>242</v>
      </c>
      <c r="F1503" s="224" t="s">
        <v>242</v>
      </c>
      <c r="G1503" s="224" t="s">
        <v>242</v>
      </c>
      <c r="H1503" s="227" t="s">
        <v>242</v>
      </c>
      <c r="I1503" s="228" t="s">
        <v>242</v>
      </c>
      <c r="J1503" s="228" t="s">
        <v>242</v>
      </c>
      <c r="K1503" s="229"/>
      <c r="L1503" s="229"/>
      <c r="M1503" s="229"/>
      <c r="N1503" s="229"/>
      <c r="O1503" s="229"/>
      <c r="P1503" s="230"/>
      <c r="Q1503" s="231"/>
      <c r="R1503" s="224" t="s">
        <v>242</v>
      </c>
      <c r="S1503" s="232" t="str">
        <f t="shared" ca="1" si="123"/>
        <v/>
      </c>
      <c r="T1503" s="232" t="str">
        <f ca="1">IF(B1503="","",IF(ISERROR(MATCH($J1503,[2]SorP!$B$1:$B$6230,0)),"",INDIRECT("'SorP'!$A$"&amp;MATCH($J1503,[2]SorP!$B$1:$B$6230,0))))</f>
        <v/>
      </c>
      <c r="U1503" s="184"/>
      <c r="V1503" s="94" t="e">
        <f>IF(C1503="",NA(),MATCH($B1503&amp;$C1503,'[2]Smelter Look-up'!$J:$J,0))</f>
        <v>#N/A</v>
      </c>
      <c r="X1503" s="58">
        <f t="shared" si="121"/>
        <v>0</v>
      </c>
      <c r="AB1503" s="95" t="str">
        <f t="shared" si="122"/>
        <v/>
      </c>
    </row>
    <row r="1504" spans="1:28" s="58" customFormat="1" ht="20.25">
      <c r="A1504" s="232"/>
      <c r="B1504" s="224" t="s">
        <v>242</v>
      </c>
      <c r="C1504" s="225" t="s">
        <v>242</v>
      </c>
      <c r="D1504" s="226"/>
      <c r="E1504" s="224" t="s">
        <v>242</v>
      </c>
      <c r="F1504" s="224" t="s">
        <v>242</v>
      </c>
      <c r="G1504" s="224" t="s">
        <v>242</v>
      </c>
      <c r="H1504" s="227" t="s">
        <v>242</v>
      </c>
      <c r="I1504" s="228" t="s">
        <v>242</v>
      </c>
      <c r="J1504" s="228" t="s">
        <v>242</v>
      </c>
      <c r="K1504" s="229"/>
      <c r="L1504" s="229"/>
      <c r="M1504" s="229"/>
      <c r="N1504" s="229"/>
      <c r="O1504" s="229"/>
      <c r="P1504" s="230"/>
      <c r="Q1504" s="231"/>
      <c r="R1504" s="224" t="s">
        <v>242</v>
      </c>
      <c r="S1504" s="232" t="str">
        <f t="shared" ca="1" si="123"/>
        <v/>
      </c>
      <c r="T1504" s="232" t="str">
        <f ca="1">IF(B1504="","",IF(ISERROR(MATCH($J1504,[2]SorP!$B$1:$B$6230,0)),"",INDIRECT("'SorP'!$A$"&amp;MATCH($J1504,[2]SorP!$B$1:$B$6230,0))))</f>
        <v/>
      </c>
      <c r="U1504" s="184"/>
      <c r="V1504" s="94" t="e">
        <f>IF(C1504="",NA(),MATCH($B1504&amp;$C1504,'[2]Smelter Look-up'!$J:$J,0))</f>
        <v>#N/A</v>
      </c>
      <c r="X1504" s="58">
        <f t="shared" si="121"/>
        <v>0</v>
      </c>
      <c r="AB1504" s="95" t="str">
        <f t="shared" si="122"/>
        <v/>
      </c>
    </row>
    <row r="1505" spans="1:28" s="58" customFormat="1" ht="20.25">
      <c r="A1505" s="232"/>
      <c r="B1505" s="224" t="s">
        <v>242</v>
      </c>
      <c r="C1505" s="225" t="s">
        <v>242</v>
      </c>
      <c r="D1505" s="226"/>
      <c r="E1505" s="224" t="s">
        <v>242</v>
      </c>
      <c r="F1505" s="224" t="s">
        <v>242</v>
      </c>
      <c r="G1505" s="224" t="s">
        <v>242</v>
      </c>
      <c r="H1505" s="227" t="s">
        <v>242</v>
      </c>
      <c r="I1505" s="228" t="s">
        <v>242</v>
      </c>
      <c r="J1505" s="228" t="s">
        <v>242</v>
      </c>
      <c r="K1505" s="229"/>
      <c r="L1505" s="229"/>
      <c r="M1505" s="229"/>
      <c r="N1505" s="229"/>
      <c r="O1505" s="229"/>
      <c r="P1505" s="230"/>
      <c r="Q1505" s="231"/>
      <c r="R1505" s="224" t="s">
        <v>242</v>
      </c>
      <c r="S1505" s="232" t="str">
        <f t="shared" ca="1" si="123"/>
        <v/>
      </c>
      <c r="T1505" s="232" t="str">
        <f ca="1">IF(B1505="","",IF(ISERROR(MATCH($J1505,[2]SorP!$B$1:$B$6230,0)),"",INDIRECT("'SorP'!$A$"&amp;MATCH($J1505,[2]SorP!$B$1:$B$6230,0))))</f>
        <v/>
      </c>
      <c r="U1505" s="184"/>
      <c r="V1505" s="94" t="e">
        <f>IF(C1505="",NA(),MATCH($B1505&amp;$C1505,'[2]Smelter Look-up'!$J:$J,0))</f>
        <v>#N/A</v>
      </c>
      <c r="X1505" s="58">
        <f t="shared" si="121"/>
        <v>0</v>
      </c>
      <c r="AB1505" s="95" t="str">
        <f t="shared" si="122"/>
        <v/>
      </c>
    </row>
    <row r="1506" spans="1:28" s="58" customFormat="1" ht="20.25">
      <c r="A1506" s="232"/>
      <c r="B1506" s="224" t="s">
        <v>242</v>
      </c>
      <c r="C1506" s="225" t="s">
        <v>242</v>
      </c>
      <c r="D1506" s="226"/>
      <c r="E1506" s="224" t="s">
        <v>242</v>
      </c>
      <c r="F1506" s="224" t="s">
        <v>242</v>
      </c>
      <c r="G1506" s="224" t="s">
        <v>242</v>
      </c>
      <c r="H1506" s="227" t="s">
        <v>242</v>
      </c>
      <c r="I1506" s="228" t="s">
        <v>242</v>
      </c>
      <c r="J1506" s="228" t="s">
        <v>242</v>
      </c>
      <c r="K1506" s="229"/>
      <c r="L1506" s="229"/>
      <c r="M1506" s="229"/>
      <c r="N1506" s="229"/>
      <c r="O1506" s="229"/>
      <c r="P1506" s="230"/>
      <c r="Q1506" s="231"/>
      <c r="R1506" s="224" t="s">
        <v>242</v>
      </c>
      <c r="S1506" s="232" t="str">
        <f t="shared" ca="1" si="123"/>
        <v/>
      </c>
      <c r="T1506" s="232" t="str">
        <f ca="1">IF(B1506="","",IF(ISERROR(MATCH($J1506,[2]SorP!$B$1:$B$6230,0)),"",INDIRECT("'SorP'!$A$"&amp;MATCH($J1506,[2]SorP!$B$1:$B$6230,0))))</f>
        <v/>
      </c>
      <c r="U1506" s="184"/>
      <c r="V1506" s="94" t="e">
        <f>IF(C1506="",NA(),MATCH($B1506&amp;$C1506,'[2]Smelter Look-up'!$J:$J,0))</f>
        <v>#N/A</v>
      </c>
      <c r="X1506" s="58">
        <f t="shared" si="121"/>
        <v>0</v>
      </c>
      <c r="AB1506" s="95" t="str">
        <f t="shared" si="122"/>
        <v/>
      </c>
    </row>
    <row r="1507" spans="1:28" s="58" customFormat="1" ht="20.25">
      <c r="A1507" s="232"/>
      <c r="B1507" s="224" t="s">
        <v>242</v>
      </c>
      <c r="C1507" s="225" t="s">
        <v>242</v>
      </c>
      <c r="D1507" s="226"/>
      <c r="E1507" s="224" t="s">
        <v>242</v>
      </c>
      <c r="F1507" s="224" t="s">
        <v>242</v>
      </c>
      <c r="G1507" s="224" t="s">
        <v>242</v>
      </c>
      <c r="H1507" s="227" t="s">
        <v>242</v>
      </c>
      <c r="I1507" s="228" t="s">
        <v>242</v>
      </c>
      <c r="J1507" s="228" t="s">
        <v>242</v>
      </c>
      <c r="K1507" s="229"/>
      <c r="L1507" s="229"/>
      <c r="M1507" s="229"/>
      <c r="N1507" s="229"/>
      <c r="O1507" s="229"/>
      <c r="P1507" s="230"/>
      <c r="Q1507" s="231"/>
      <c r="R1507" s="224" t="s">
        <v>242</v>
      </c>
      <c r="S1507" s="232" t="str">
        <f t="shared" ca="1" si="123"/>
        <v/>
      </c>
      <c r="T1507" s="232" t="str">
        <f ca="1">IF(B1507="","",IF(ISERROR(MATCH($J1507,[2]SorP!$B$1:$B$6230,0)),"",INDIRECT("'SorP'!$A$"&amp;MATCH($J1507,[2]SorP!$B$1:$B$6230,0))))</f>
        <v/>
      </c>
      <c r="U1507" s="184"/>
      <c r="V1507" s="94" t="e">
        <f>IF(C1507="",NA(),MATCH($B1507&amp;$C1507,'[2]Smelter Look-up'!$J:$J,0))</f>
        <v>#N/A</v>
      </c>
      <c r="X1507" s="58">
        <f t="shared" si="121"/>
        <v>0</v>
      </c>
      <c r="AB1507" s="95" t="str">
        <f t="shared" si="122"/>
        <v/>
      </c>
    </row>
    <row r="1508" spans="1:28" s="58" customFormat="1" ht="20.25">
      <c r="A1508" s="232"/>
      <c r="B1508" s="224" t="s">
        <v>242</v>
      </c>
      <c r="C1508" s="225" t="s">
        <v>242</v>
      </c>
      <c r="D1508" s="226"/>
      <c r="E1508" s="224" t="s">
        <v>242</v>
      </c>
      <c r="F1508" s="224" t="s">
        <v>242</v>
      </c>
      <c r="G1508" s="224" t="s">
        <v>242</v>
      </c>
      <c r="H1508" s="227" t="s">
        <v>242</v>
      </c>
      <c r="I1508" s="228" t="s">
        <v>242</v>
      </c>
      <c r="J1508" s="228" t="s">
        <v>242</v>
      </c>
      <c r="K1508" s="229"/>
      <c r="L1508" s="229"/>
      <c r="M1508" s="229"/>
      <c r="N1508" s="229"/>
      <c r="O1508" s="229"/>
      <c r="P1508" s="230"/>
      <c r="Q1508" s="231"/>
      <c r="R1508" s="224" t="s">
        <v>242</v>
      </c>
      <c r="S1508" s="232" t="str">
        <f t="shared" ca="1" si="123"/>
        <v/>
      </c>
      <c r="T1508" s="232" t="str">
        <f ca="1">IF(B1508="","",IF(ISERROR(MATCH($J1508,[2]SorP!$B$1:$B$6230,0)),"",INDIRECT("'SorP'!$A$"&amp;MATCH($J1508,[2]SorP!$B$1:$B$6230,0))))</f>
        <v/>
      </c>
      <c r="U1508" s="184"/>
      <c r="V1508" s="94" t="e">
        <f>IF(C1508="",NA(),MATCH($B1508&amp;$C1508,'[2]Smelter Look-up'!$J:$J,0))</f>
        <v>#N/A</v>
      </c>
      <c r="X1508" s="58">
        <f t="shared" si="121"/>
        <v>0</v>
      </c>
      <c r="AB1508" s="95" t="str">
        <f t="shared" si="122"/>
        <v/>
      </c>
    </row>
    <row r="1509" spans="1:28" s="58" customFormat="1" ht="20.25">
      <c r="A1509" s="232"/>
      <c r="B1509" s="224" t="s">
        <v>242</v>
      </c>
      <c r="C1509" s="225" t="s">
        <v>242</v>
      </c>
      <c r="D1509" s="226"/>
      <c r="E1509" s="224" t="s">
        <v>242</v>
      </c>
      <c r="F1509" s="224" t="s">
        <v>242</v>
      </c>
      <c r="G1509" s="224" t="s">
        <v>242</v>
      </c>
      <c r="H1509" s="227" t="s">
        <v>242</v>
      </c>
      <c r="I1509" s="228" t="s">
        <v>242</v>
      </c>
      <c r="J1509" s="228" t="s">
        <v>242</v>
      </c>
      <c r="K1509" s="229"/>
      <c r="L1509" s="229"/>
      <c r="M1509" s="229"/>
      <c r="N1509" s="229"/>
      <c r="O1509" s="229"/>
      <c r="P1509" s="230"/>
      <c r="Q1509" s="231"/>
      <c r="R1509" s="224" t="s">
        <v>242</v>
      </c>
      <c r="S1509" s="232" t="str">
        <f t="shared" ca="1" si="123"/>
        <v/>
      </c>
      <c r="T1509" s="232" t="str">
        <f ca="1">IF(B1509="","",IF(ISERROR(MATCH($J1509,[2]SorP!$B$1:$B$6230,0)),"",INDIRECT("'SorP'!$A$"&amp;MATCH($J1509,[2]SorP!$B$1:$B$6230,0))))</f>
        <v/>
      </c>
      <c r="U1509" s="184"/>
      <c r="V1509" s="94" t="e">
        <f>IF(C1509="",NA(),MATCH($B1509&amp;$C1509,'[2]Smelter Look-up'!$J:$J,0))</f>
        <v>#N/A</v>
      </c>
      <c r="X1509" s="58">
        <f t="shared" si="121"/>
        <v>0</v>
      </c>
      <c r="AB1509" s="95" t="str">
        <f t="shared" si="122"/>
        <v/>
      </c>
    </row>
    <row r="1510" spans="1:28" s="58" customFormat="1" ht="20.25">
      <c r="A1510" s="232"/>
      <c r="B1510" s="224" t="s">
        <v>242</v>
      </c>
      <c r="C1510" s="225" t="s">
        <v>242</v>
      </c>
      <c r="D1510" s="226"/>
      <c r="E1510" s="224" t="s">
        <v>242</v>
      </c>
      <c r="F1510" s="224" t="s">
        <v>242</v>
      </c>
      <c r="G1510" s="224" t="s">
        <v>242</v>
      </c>
      <c r="H1510" s="227" t="s">
        <v>242</v>
      </c>
      <c r="I1510" s="228" t="s">
        <v>242</v>
      </c>
      <c r="J1510" s="228" t="s">
        <v>242</v>
      </c>
      <c r="K1510" s="229"/>
      <c r="L1510" s="229"/>
      <c r="M1510" s="229"/>
      <c r="N1510" s="229"/>
      <c r="O1510" s="229"/>
      <c r="P1510" s="230"/>
      <c r="Q1510" s="231"/>
      <c r="R1510" s="224" t="s">
        <v>242</v>
      </c>
      <c r="S1510" s="232" t="str">
        <f t="shared" ca="1" si="123"/>
        <v/>
      </c>
      <c r="T1510" s="232" t="str">
        <f ca="1">IF(B1510="","",IF(ISERROR(MATCH($J1510,[2]SorP!$B$1:$B$6230,0)),"",INDIRECT("'SorP'!$A$"&amp;MATCH($J1510,[2]SorP!$B$1:$B$6230,0))))</f>
        <v/>
      </c>
      <c r="U1510" s="184"/>
      <c r="V1510" s="94" t="e">
        <f>IF(C1510="",NA(),MATCH($B1510&amp;$C1510,'[2]Smelter Look-up'!$J:$J,0))</f>
        <v>#N/A</v>
      </c>
      <c r="X1510" s="58">
        <f t="shared" si="121"/>
        <v>0</v>
      </c>
      <c r="AB1510" s="95" t="str">
        <f t="shared" si="122"/>
        <v/>
      </c>
    </row>
    <row r="1511" spans="1:28" s="58" customFormat="1" ht="20.25">
      <c r="A1511" s="232"/>
      <c r="B1511" s="224" t="s">
        <v>242</v>
      </c>
      <c r="C1511" s="225" t="s">
        <v>242</v>
      </c>
      <c r="D1511" s="226"/>
      <c r="E1511" s="224" t="s">
        <v>242</v>
      </c>
      <c r="F1511" s="224" t="s">
        <v>242</v>
      </c>
      <c r="G1511" s="224" t="s">
        <v>242</v>
      </c>
      <c r="H1511" s="227" t="s">
        <v>242</v>
      </c>
      <c r="I1511" s="228" t="s">
        <v>242</v>
      </c>
      <c r="J1511" s="228" t="s">
        <v>242</v>
      </c>
      <c r="K1511" s="229"/>
      <c r="L1511" s="229"/>
      <c r="M1511" s="229"/>
      <c r="N1511" s="229"/>
      <c r="O1511" s="229"/>
      <c r="P1511" s="230"/>
      <c r="Q1511" s="231"/>
      <c r="R1511" s="224" t="s">
        <v>242</v>
      </c>
      <c r="S1511" s="232" t="str">
        <f t="shared" ca="1" si="123"/>
        <v/>
      </c>
      <c r="T1511" s="232" t="str">
        <f ca="1">IF(B1511="","",IF(ISERROR(MATCH($J1511,[2]SorP!$B$1:$B$6230,0)),"",INDIRECT("'SorP'!$A$"&amp;MATCH($J1511,[2]SorP!$B$1:$B$6230,0))))</f>
        <v/>
      </c>
      <c r="U1511" s="184"/>
      <c r="V1511" s="94" t="e">
        <f>IF(C1511="",NA(),MATCH($B1511&amp;$C1511,'[2]Smelter Look-up'!$J:$J,0))</f>
        <v>#N/A</v>
      </c>
      <c r="X1511" s="58">
        <f t="shared" si="121"/>
        <v>0</v>
      </c>
      <c r="AB1511" s="95" t="str">
        <f t="shared" si="122"/>
        <v/>
      </c>
    </row>
    <row r="1512" spans="1:28" s="58" customFormat="1" ht="20.25">
      <c r="A1512" s="232"/>
      <c r="B1512" s="224" t="s">
        <v>242</v>
      </c>
      <c r="C1512" s="225" t="s">
        <v>242</v>
      </c>
      <c r="D1512" s="226"/>
      <c r="E1512" s="224" t="s">
        <v>242</v>
      </c>
      <c r="F1512" s="224" t="s">
        <v>242</v>
      </c>
      <c r="G1512" s="224" t="s">
        <v>242</v>
      </c>
      <c r="H1512" s="227" t="s">
        <v>242</v>
      </c>
      <c r="I1512" s="228" t="s">
        <v>242</v>
      </c>
      <c r="J1512" s="228" t="s">
        <v>242</v>
      </c>
      <c r="K1512" s="229"/>
      <c r="L1512" s="229"/>
      <c r="M1512" s="229"/>
      <c r="N1512" s="229"/>
      <c r="O1512" s="229"/>
      <c r="P1512" s="230"/>
      <c r="Q1512" s="231"/>
      <c r="R1512" s="224" t="s">
        <v>242</v>
      </c>
      <c r="S1512" s="232" t="str">
        <f t="shared" ca="1" si="123"/>
        <v/>
      </c>
      <c r="T1512" s="232" t="str">
        <f ca="1">IF(B1512="","",IF(ISERROR(MATCH($J1512,[2]SorP!$B$1:$B$6230,0)),"",INDIRECT("'SorP'!$A$"&amp;MATCH($J1512,[2]SorP!$B$1:$B$6230,0))))</f>
        <v/>
      </c>
      <c r="U1512" s="184"/>
      <c r="V1512" s="94" t="e">
        <f>IF(C1512="",NA(),MATCH($B1512&amp;$C1512,'[2]Smelter Look-up'!$J:$J,0))</f>
        <v>#N/A</v>
      </c>
      <c r="X1512" s="58">
        <f t="shared" si="121"/>
        <v>0</v>
      </c>
      <c r="AB1512" s="95" t="str">
        <f t="shared" si="122"/>
        <v/>
      </c>
    </row>
    <row r="1513" spans="1:28" s="58" customFormat="1" ht="20.25">
      <c r="A1513" s="232"/>
      <c r="B1513" s="224" t="s">
        <v>242</v>
      </c>
      <c r="C1513" s="225" t="s">
        <v>242</v>
      </c>
      <c r="D1513" s="226"/>
      <c r="E1513" s="224" t="s">
        <v>242</v>
      </c>
      <c r="F1513" s="224" t="s">
        <v>242</v>
      </c>
      <c r="G1513" s="224" t="s">
        <v>242</v>
      </c>
      <c r="H1513" s="227" t="s">
        <v>242</v>
      </c>
      <c r="I1513" s="228" t="s">
        <v>242</v>
      </c>
      <c r="J1513" s="228" t="s">
        <v>242</v>
      </c>
      <c r="K1513" s="229"/>
      <c r="L1513" s="229"/>
      <c r="M1513" s="229"/>
      <c r="N1513" s="229"/>
      <c r="O1513" s="229"/>
      <c r="P1513" s="230"/>
      <c r="Q1513" s="231"/>
      <c r="R1513" s="224" t="s">
        <v>242</v>
      </c>
      <c r="S1513" s="232" t="str">
        <f t="shared" ca="1" si="123"/>
        <v/>
      </c>
      <c r="T1513" s="232" t="str">
        <f ca="1">IF(B1513="","",IF(ISERROR(MATCH($J1513,[2]SorP!$B$1:$B$6230,0)),"",INDIRECT("'SorP'!$A$"&amp;MATCH($J1513,[2]SorP!$B$1:$B$6230,0))))</f>
        <v/>
      </c>
      <c r="U1513" s="184"/>
      <c r="V1513" s="94" t="e">
        <f>IF(C1513="",NA(),MATCH($B1513&amp;$C1513,'[2]Smelter Look-up'!$J:$J,0))</f>
        <v>#N/A</v>
      </c>
      <c r="X1513" s="58">
        <f t="shared" si="121"/>
        <v>0</v>
      </c>
      <c r="AB1513" s="95" t="str">
        <f t="shared" si="122"/>
        <v/>
      </c>
    </row>
    <row r="1514" spans="1:28" s="58" customFormat="1" ht="20.25">
      <c r="A1514" s="232"/>
      <c r="B1514" s="224" t="s">
        <v>242</v>
      </c>
      <c r="C1514" s="225" t="s">
        <v>242</v>
      </c>
      <c r="D1514" s="226"/>
      <c r="E1514" s="224" t="s">
        <v>242</v>
      </c>
      <c r="F1514" s="224" t="s">
        <v>242</v>
      </c>
      <c r="G1514" s="224" t="s">
        <v>242</v>
      </c>
      <c r="H1514" s="227" t="s">
        <v>242</v>
      </c>
      <c r="I1514" s="228" t="s">
        <v>242</v>
      </c>
      <c r="J1514" s="228" t="s">
        <v>242</v>
      </c>
      <c r="K1514" s="229"/>
      <c r="L1514" s="229"/>
      <c r="M1514" s="229"/>
      <c r="N1514" s="229"/>
      <c r="O1514" s="229"/>
      <c r="P1514" s="230"/>
      <c r="Q1514" s="231"/>
      <c r="R1514" s="224" t="s">
        <v>242</v>
      </c>
      <c r="S1514" s="232" t="str">
        <f t="shared" ca="1" si="123"/>
        <v/>
      </c>
      <c r="T1514" s="232" t="str">
        <f ca="1">IF(B1514="","",IF(ISERROR(MATCH($J1514,[2]SorP!$B$1:$B$6230,0)),"",INDIRECT("'SorP'!$A$"&amp;MATCH($J1514,[2]SorP!$B$1:$B$6230,0))))</f>
        <v/>
      </c>
      <c r="U1514" s="184"/>
      <c r="V1514" s="94" t="e">
        <f>IF(C1514="",NA(),MATCH($B1514&amp;$C1514,'[2]Smelter Look-up'!$J:$J,0))</f>
        <v>#N/A</v>
      </c>
      <c r="X1514" s="58">
        <f t="shared" si="121"/>
        <v>0</v>
      </c>
      <c r="AB1514" s="95" t="str">
        <f t="shared" si="122"/>
        <v/>
      </c>
    </row>
    <row r="1515" spans="1:28" s="58" customFormat="1" ht="20.25">
      <c r="A1515" s="232"/>
      <c r="B1515" s="224" t="s">
        <v>242</v>
      </c>
      <c r="C1515" s="225" t="s">
        <v>242</v>
      </c>
      <c r="D1515" s="226"/>
      <c r="E1515" s="224" t="s">
        <v>242</v>
      </c>
      <c r="F1515" s="224" t="s">
        <v>242</v>
      </c>
      <c r="G1515" s="224" t="s">
        <v>242</v>
      </c>
      <c r="H1515" s="227" t="s">
        <v>242</v>
      </c>
      <c r="I1515" s="228" t="s">
        <v>242</v>
      </c>
      <c r="J1515" s="228" t="s">
        <v>242</v>
      </c>
      <c r="K1515" s="229"/>
      <c r="L1515" s="229"/>
      <c r="M1515" s="229"/>
      <c r="N1515" s="229"/>
      <c r="O1515" s="229"/>
      <c r="P1515" s="230"/>
      <c r="Q1515" s="231"/>
      <c r="R1515" s="224" t="s">
        <v>242</v>
      </c>
      <c r="S1515" s="232" t="str">
        <f t="shared" ca="1" si="123"/>
        <v/>
      </c>
      <c r="T1515" s="232" t="str">
        <f ca="1">IF(B1515="","",IF(ISERROR(MATCH($J1515,[2]SorP!$B$1:$B$6230,0)),"",INDIRECT("'SorP'!$A$"&amp;MATCH($J1515,[2]SorP!$B$1:$B$6230,0))))</f>
        <v/>
      </c>
      <c r="U1515" s="184"/>
      <c r="V1515" s="94" t="e">
        <f>IF(C1515="",NA(),MATCH($B1515&amp;$C1515,'[2]Smelter Look-up'!$J:$J,0))</f>
        <v>#N/A</v>
      </c>
      <c r="X1515" s="58">
        <f t="shared" si="121"/>
        <v>0</v>
      </c>
      <c r="AB1515" s="95" t="str">
        <f t="shared" si="122"/>
        <v/>
      </c>
    </row>
    <row r="1516" spans="1:28" s="58" customFormat="1" ht="20.25">
      <c r="A1516" s="232"/>
      <c r="B1516" s="224" t="s">
        <v>242</v>
      </c>
      <c r="C1516" s="225" t="s">
        <v>242</v>
      </c>
      <c r="D1516" s="226"/>
      <c r="E1516" s="224" t="s">
        <v>242</v>
      </c>
      <c r="F1516" s="224" t="s">
        <v>242</v>
      </c>
      <c r="G1516" s="224" t="s">
        <v>242</v>
      </c>
      <c r="H1516" s="227" t="s">
        <v>242</v>
      </c>
      <c r="I1516" s="228" t="s">
        <v>242</v>
      </c>
      <c r="J1516" s="228" t="s">
        <v>242</v>
      </c>
      <c r="K1516" s="229"/>
      <c r="L1516" s="229"/>
      <c r="M1516" s="229"/>
      <c r="N1516" s="229"/>
      <c r="O1516" s="229"/>
      <c r="P1516" s="230"/>
      <c r="Q1516" s="231"/>
      <c r="R1516" s="224" t="s">
        <v>242</v>
      </c>
      <c r="S1516" s="232" t="str">
        <f t="shared" ca="1" si="123"/>
        <v/>
      </c>
      <c r="T1516" s="232" t="str">
        <f ca="1">IF(B1516="","",IF(ISERROR(MATCH($J1516,[2]SorP!$B$1:$B$6230,0)),"",INDIRECT("'SorP'!$A$"&amp;MATCH($J1516,[2]SorP!$B$1:$B$6230,0))))</f>
        <v/>
      </c>
      <c r="U1516" s="184"/>
      <c r="V1516" s="94" t="e">
        <f>IF(C1516="",NA(),MATCH($B1516&amp;$C1516,'[2]Smelter Look-up'!$J:$J,0))</f>
        <v>#N/A</v>
      </c>
      <c r="X1516" s="58">
        <f t="shared" si="121"/>
        <v>0</v>
      </c>
      <c r="AB1516" s="95" t="str">
        <f t="shared" si="122"/>
        <v/>
      </c>
    </row>
    <row r="1517" spans="1:28" s="58" customFormat="1" ht="20.25">
      <c r="A1517" s="232"/>
      <c r="B1517" s="224" t="s">
        <v>242</v>
      </c>
      <c r="C1517" s="225" t="s">
        <v>242</v>
      </c>
      <c r="D1517" s="226"/>
      <c r="E1517" s="224" t="s">
        <v>242</v>
      </c>
      <c r="F1517" s="224" t="s">
        <v>242</v>
      </c>
      <c r="G1517" s="224" t="s">
        <v>242</v>
      </c>
      <c r="H1517" s="227" t="s">
        <v>242</v>
      </c>
      <c r="I1517" s="228" t="s">
        <v>242</v>
      </c>
      <c r="J1517" s="228" t="s">
        <v>242</v>
      </c>
      <c r="K1517" s="229"/>
      <c r="L1517" s="229"/>
      <c r="M1517" s="229"/>
      <c r="N1517" s="229"/>
      <c r="O1517" s="229"/>
      <c r="P1517" s="230"/>
      <c r="Q1517" s="231"/>
      <c r="R1517" s="224" t="s">
        <v>242</v>
      </c>
      <c r="S1517" s="232" t="str">
        <f t="shared" ca="1" si="123"/>
        <v/>
      </c>
      <c r="T1517" s="232" t="str">
        <f ca="1">IF(B1517="","",IF(ISERROR(MATCH($J1517,[2]SorP!$B$1:$B$6230,0)),"",INDIRECT("'SorP'!$A$"&amp;MATCH($J1517,[2]SorP!$B$1:$B$6230,0))))</f>
        <v/>
      </c>
      <c r="U1517" s="184"/>
      <c r="V1517" s="94" t="e">
        <f>IF(C1517="",NA(),MATCH($B1517&amp;$C1517,'[2]Smelter Look-up'!$J:$J,0))</f>
        <v>#N/A</v>
      </c>
      <c r="X1517" s="58">
        <f t="shared" si="121"/>
        <v>0</v>
      </c>
      <c r="AB1517" s="95" t="str">
        <f t="shared" si="122"/>
        <v/>
      </c>
    </row>
    <row r="1518" spans="1:28" s="58" customFormat="1" ht="20.25">
      <c r="A1518" s="232"/>
      <c r="B1518" s="224" t="s">
        <v>242</v>
      </c>
      <c r="C1518" s="225" t="s">
        <v>242</v>
      </c>
      <c r="D1518" s="226"/>
      <c r="E1518" s="224" t="s">
        <v>242</v>
      </c>
      <c r="F1518" s="224" t="s">
        <v>242</v>
      </c>
      <c r="G1518" s="224" t="s">
        <v>242</v>
      </c>
      <c r="H1518" s="227" t="s">
        <v>242</v>
      </c>
      <c r="I1518" s="228" t="s">
        <v>242</v>
      </c>
      <c r="J1518" s="228" t="s">
        <v>242</v>
      </c>
      <c r="K1518" s="229"/>
      <c r="L1518" s="229"/>
      <c r="M1518" s="229"/>
      <c r="N1518" s="229"/>
      <c r="O1518" s="229"/>
      <c r="P1518" s="230"/>
      <c r="Q1518" s="231"/>
      <c r="R1518" s="224" t="s">
        <v>242</v>
      </c>
      <c r="S1518" s="232" t="str">
        <f t="shared" ca="1" si="123"/>
        <v/>
      </c>
      <c r="T1518" s="232" t="str">
        <f ca="1">IF(B1518="","",IF(ISERROR(MATCH($J1518,[2]SorP!$B$1:$B$6230,0)),"",INDIRECT("'SorP'!$A$"&amp;MATCH($J1518,[2]SorP!$B$1:$B$6230,0))))</f>
        <v/>
      </c>
      <c r="U1518" s="184"/>
      <c r="V1518" s="94" t="e">
        <f>IF(C1518="",NA(),MATCH($B1518&amp;$C1518,'[2]Smelter Look-up'!$J:$J,0))</f>
        <v>#N/A</v>
      </c>
      <c r="X1518" s="58">
        <f t="shared" si="121"/>
        <v>0</v>
      </c>
      <c r="AB1518" s="95" t="str">
        <f t="shared" si="122"/>
        <v/>
      </c>
    </row>
    <row r="1519" spans="1:28" s="58" customFormat="1" ht="20.25">
      <c r="A1519" s="232"/>
      <c r="B1519" s="224" t="s">
        <v>242</v>
      </c>
      <c r="C1519" s="225" t="s">
        <v>242</v>
      </c>
      <c r="D1519" s="226"/>
      <c r="E1519" s="224" t="s">
        <v>242</v>
      </c>
      <c r="F1519" s="224" t="s">
        <v>242</v>
      </c>
      <c r="G1519" s="224" t="s">
        <v>242</v>
      </c>
      <c r="H1519" s="227" t="s">
        <v>242</v>
      </c>
      <c r="I1519" s="228" t="s">
        <v>242</v>
      </c>
      <c r="J1519" s="228" t="s">
        <v>242</v>
      </c>
      <c r="K1519" s="229"/>
      <c r="L1519" s="229"/>
      <c r="M1519" s="229"/>
      <c r="N1519" s="229"/>
      <c r="O1519" s="229"/>
      <c r="P1519" s="230"/>
      <c r="Q1519" s="231"/>
      <c r="R1519" s="224" t="s">
        <v>242</v>
      </c>
      <c r="S1519" s="232" t="str">
        <f t="shared" ca="1" si="123"/>
        <v/>
      </c>
      <c r="T1519" s="232" t="str">
        <f ca="1">IF(B1519="","",IF(ISERROR(MATCH($J1519,[2]SorP!$B$1:$B$6230,0)),"",INDIRECT("'SorP'!$A$"&amp;MATCH($J1519,[2]SorP!$B$1:$B$6230,0))))</f>
        <v/>
      </c>
      <c r="U1519" s="184"/>
      <c r="V1519" s="94" t="e">
        <f>IF(C1519="",NA(),MATCH($B1519&amp;$C1519,'[2]Smelter Look-up'!$J:$J,0))</f>
        <v>#N/A</v>
      </c>
      <c r="X1519" s="58">
        <f t="shared" si="121"/>
        <v>0</v>
      </c>
      <c r="AB1519" s="95" t="str">
        <f t="shared" si="122"/>
        <v/>
      </c>
    </row>
    <row r="1520" spans="1:28" s="58" customFormat="1" ht="20.25">
      <c r="A1520" s="232"/>
      <c r="B1520" s="224" t="s">
        <v>242</v>
      </c>
      <c r="C1520" s="225" t="s">
        <v>242</v>
      </c>
      <c r="D1520" s="226"/>
      <c r="E1520" s="224" t="s">
        <v>242</v>
      </c>
      <c r="F1520" s="224" t="s">
        <v>242</v>
      </c>
      <c r="G1520" s="224" t="s">
        <v>242</v>
      </c>
      <c r="H1520" s="227" t="s">
        <v>242</v>
      </c>
      <c r="I1520" s="228" t="s">
        <v>242</v>
      </c>
      <c r="J1520" s="228" t="s">
        <v>242</v>
      </c>
      <c r="K1520" s="229"/>
      <c r="L1520" s="229"/>
      <c r="M1520" s="229"/>
      <c r="N1520" s="229"/>
      <c r="O1520" s="229"/>
      <c r="P1520" s="230"/>
      <c r="Q1520" s="231"/>
      <c r="R1520" s="224" t="s">
        <v>242</v>
      </c>
      <c r="S1520" s="232" t="str">
        <f t="shared" ca="1" si="123"/>
        <v/>
      </c>
      <c r="T1520" s="232" t="str">
        <f ca="1">IF(B1520="","",IF(ISERROR(MATCH($J1520,[2]SorP!$B$1:$B$6230,0)),"",INDIRECT("'SorP'!$A$"&amp;MATCH($J1520,[2]SorP!$B$1:$B$6230,0))))</f>
        <v/>
      </c>
      <c r="U1520" s="184"/>
      <c r="V1520" s="94" t="e">
        <f>IF(C1520="",NA(),MATCH($B1520&amp;$C1520,'[2]Smelter Look-up'!$J:$J,0))</f>
        <v>#N/A</v>
      </c>
      <c r="X1520" s="58">
        <f t="shared" si="121"/>
        <v>0</v>
      </c>
      <c r="AB1520" s="95" t="str">
        <f t="shared" si="122"/>
        <v/>
      </c>
    </row>
    <row r="1521" spans="1:28" s="58" customFormat="1" ht="20.25">
      <c r="A1521" s="232"/>
      <c r="B1521" s="224" t="s">
        <v>242</v>
      </c>
      <c r="C1521" s="225" t="s">
        <v>242</v>
      </c>
      <c r="D1521" s="226"/>
      <c r="E1521" s="224" t="s">
        <v>242</v>
      </c>
      <c r="F1521" s="224" t="s">
        <v>242</v>
      </c>
      <c r="G1521" s="224" t="s">
        <v>242</v>
      </c>
      <c r="H1521" s="227" t="s">
        <v>242</v>
      </c>
      <c r="I1521" s="228" t="s">
        <v>242</v>
      </c>
      <c r="J1521" s="228" t="s">
        <v>242</v>
      </c>
      <c r="K1521" s="229"/>
      <c r="L1521" s="229"/>
      <c r="M1521" s="229"/>
      <c r="N1521" s="229"/>
      <c r="O1521" s="229"/>
      <c r="P1521" s="230"/>
      <c r="Q1521" s="231"/>
      <c r="R1521" s="224" t="s">
        <v>242</v>
      </c>
      <c r="S1521" s="232" t="str">
        <f t="shared" ca="1" si="123"/>
        <v/>
      </c>
      <c r="T1521" s="232" t="str">
        <f ca="1">IF(B1521="","",IF(ISERROR(MATCH($J1521,[2]SorP!$B$1:$B$6230,0)),"",INDIRECT("'SorP'!$A$"&amp;MATCH($J1521,[2]SorP!$B$1:$B$6230,0))))</f>
        <v/>
      </c>
      <c r="U1521" s="184"/>
      <c r="V1521" s="94" t="e">
        <f>IF(C1521="",NA(),MATCH($B1521&amp;$C1521,'[2]Smelter Look-up'!$J:$J,0))</f>
        <v>#N/A</v>
      </c>
      <c r="X1521" s="58">
        <f t="shared" si="121"/>
        <v>0</v>
      </c>
      <c r="AB1521" s="95" t="str">
        <f t="shared" si="122"/>
        <v/>
      </c>
    </row>
    <row r="1522" spans="1:28" s="58" customFormat="1" ht="20.25">
      <c r="A1522" s="232"/>
      <c r="B1522" s="224" t="s">
        <v>242</v>
      </c>
      <c r="C1522" s="225" t="s">
        <v>242</v>
      </c>
      <c r="D1522" s="226"/>
      <c r="E1522" s="224" t="s">
        <v>242</v>
      </c>
      <c r="F1522" s="224" t="s">
        <v>242</v>
      </c>
      <c r="G1522" s="224" t="s">
        <v>242</v>
      </c>
      <c r="H1522" s="227" t="s">
        <v>242</v>
      </c>
      <c r="I1522" s="228" t="s">
        <v>242</v>
      </c>
      <c r="J1522" s="228" t="s">
        <v>242</v>
      </c>
      <c r="K1522" s="229"/>
      <c r="L1522" s="229"/>
      <c r="M1522" s="229"/>
      <c r="N1522" s="229"/>
      <c r="O1522" s="229"/>
      <c r="P1522" s="230"/>
      <c r="Q1522" s="231"/>
      <c r="R1522" s="224" t="s">
        <v>242</v>
      </c>
      <c r="S1522" s="232" t="str">
        <f t="shared" ca="1" si="123"/>
        <v/>
      </c>
      <c r="T1522" s="232" t="str">
        <f ca="1">IF(B1522="","",IF(ISERROR(MATCH($J1522,[2]SorP!$B$1:$B$6230,0)),"",INDIRECT("'SorP'!$A$"&amp;MATCH($J1522,[2]SorP!$B$1:$B$6230,0))))</f>
        <v/>
      </c>
      <c r="U1522" s="184"/>
      <c r="V1522" s="94" t="e">
        <f>IF(C1522="",NA(),MATCH($B1522&amp;$C1522,'[2]Smelter Look-up'!$J:$J,0))</f>
        <v>#N/A</v>
      </c>
      <c r="X1522" s="58">
        <f t="shared" si="121"/>
        <v>0</v>
      </c>
      <c r="AB1522" s="95" t="str">
        <f t="shared" si="122"/>
        <v/>
      </c>
    </row>
    <row r="1523" spans="1:28" s="58" customFormat="1" ht="20.25">
      <c r="A1523" s="232"/>
      <c r="B1523" s="224" t="s">
        <v>242</v>
      </c>
      <c r="C1523" s="225" t="s">
        <v>242</v>
      </c>
      <c r="D1523" s="226"/>
      <c r="E1523" s="224" t="s">
        <v>242</v>
      </c>
      <c r="F1523" s="224" t="s">
        <v>242</v>
      </c>
      <c r="G1523" s="224" t="s">
        <v>242</v>
      </c>
      <c r="H1523" s="227" t="s">
        <v>242</v>
      </c>
      <c r="I1523" s="228" t="s">
        <v>242</v>
      </c>
      <c r="J1523" s="228" t="s">
        <v>242</v>
      </c>
      <c r="K1523" s="229"/>
      <c r="L1523" s="229"/>
      <c r="M1523" s="229"/>
      <c r="N1523" s="229"/>
      <c r="O1523" s="229"/>
      <c r="P1523" s="230"/>
      <c r="Q1523" s="231"/>
      <c r="R1523" s="224" t="s">
        <v>242</v>
      </c>
      <c r="S1523" s="232" t="str">
        <f t="shared" ca="1" si="123"/>
        <v/>
      </c>
      <c r="T1523" s="232" t="str">
        <f ca="1">IF(B1523="","",IF(ISERROR(MATCH($J1523,[2]SorP!$B$1:$B$6230,0)),"",INDIRECT("'SorP'!$A$"&amp;MATCH($J1523,[2]SorP!$B$1:$B$6230,0))))</f>
        <v/>
      </c>
      <c r="U1523" s="184"/>
      <c r="V1523" s="94" t="e">
        <f>IF(C1523="",NA(),MATCH($B1523&amp;$C1523,'[2]Smelter Look-up'!$J:$J,0))</f>
        <v>#N/A</v>
      </c>
      <c r="X1523" s="58">
        <f t="shared" si="121"/>
        <v>0</v>
      </c>
      <c r="AB1523" s="95" t="str">
        <f t="shared" si="122"/>
        <v/>
      </c>
    </row>
    <row r="1524" spans="1:28" s="58" customFormat="1" ht="20.25">
      <c r="A1524" s="232"/>
      <c r="B1524" s="224" t="s">
        <v>242</v>
      </c>
      <c r="C1524" s="225" t="s">
        <v>242</v>
      </c>
      <c r="D1524" s="226"/>
      <c r="E1524" s="224" t="s">
        <v>242</v>
      </c>
      <c r="F1524" s="224" t="s">
        <v>242</v>
      </c>
      <c r="G1524" s="224" t="s">
        <v>242</v>
      </c>
      <c r="H1524" s="227" t="s">
        <v>242</v>
      </c>
      <c r="I1524" s="228" t="s">
        <v>242</v>
      </c>
      <c r="J1524" s="228" t="s">
        <v>242</v>
      </c>
      <c r="K1524" s="229"/>
      <c r="L1524" s="229"/>
      <c r="M1524" s="229"/>
      <c r="N1524" s="229"/>
      <c r="O1524" s="229"/>
      <c r="P1524" s="230"/>
      <c r="Q1524" s="231"/>
      <c r="R1524" s="224" t="s">
        <v>242</v>
      </c>
      <c r="S1524" s="232" t="str">
        <f t="shared" ca="1" si="123"/>
        <v/>
      </c>
      <c r="T1524" s="232" t="str">
        <f ca="1">IF(B1524="","",IF(ISERROR(MATCH($J1524,[2]SorP!$B$1:$B$6230,0)),"",INDIRECT("'SorP'!$A$"&amp;MATCH($J1524,[2]SorP!$B$1:$B$6230,0))))</f>
        <v/>
      </c>
      <c r="U1524" s="184"/>
      <c r="V1524" s="94" t="e">
        <f>IF(C1524="",NA(),MATCH($B1524&amp;$C1524,'[2]Smelter Look-up'!$J:$J,0))</f>
        <v>#N/A</v>
      </c>
      <c r="X1524" s="58">
        <f t="shared" si="121"/>
        <v>0</v>
      </c>
      <c r="AB1524" s="95" t="str">
        <f t="shared" si="122"/>
        <v/>
      </c>
    </row>
    <row r="1525" spans="1:28" s="58" customFormat="1" ht="20.25">
      <c r="A1525" s="232"/>
      <c r="B1525" s="224" t="s">
        <v>242</v>
      </c>
      <c r="C1525" s="225" t="s">
        <v>242</v>
      </c>
      <c r="D1525" s="226"/>
      <c r="E1525" s="224" t="s">
        <v>242</v>
      </c>
      <c r="F1525" s="224" t="s">
        <v>242</v>
      </c>
      <c r="G1525" s="224" t="s">
        <v>242</v>
      </c>
      <c r="H1525" s="227" t="s">
        <v>242</v>
      </c>
      <c r="I1525" s="228" t="s">
        <v>242</v>
      </c>
      <c r="J1525" s="228" t="s">
        <v>242</v>
      </c>
      <c r="K1525" s="229"/>
      <c r="L1525" s="229"/>
      <c r="M1525" s="229"/>
      <c r="N1525" s="229"/>
      <c r="O1525" s="229"/>
      <c r="P1525" s="230"/>
      <c r="Q1525" s="231"/>
      <c r="R1525" s="224" t="s">
        <v>242</v>
      </c>
      <c r="S1525" s="232" t="str">
        <f t="shared" ca="1" si="123"/>
        <v/>
      </c>
      <c r="T1525" s="232" t="str">
        <f ca="1">IF(B1525="","",IF(ISERROR(MATCH($J1525,[2]SorP!$B$1:$B$6230,0)),"",INDIRECT("'SorP'!$A$"&amp;MATCH($J1525,[2]SorP!$B$1:$B$6230,0))))</f>
        <v/>
      </c>
      <c r="U1525" s="184"/>
      <c r="V1525" s="94" t="e">
        <f>IF(C1525="",NA(),MATCH($B1525&amp;$C1525,'[2]Smelter Look-up'!$J:$J,0))</f>
        <v>#N/A</v>
      </c>
      <c r="X1525" s="58">
        <f t="shared" si="121"/>
        <v>0</v>
      </c>
      <c r="AB1525" s="95" t="str">
        <f t="shared" si="122"/>
        <v/>
      </c>
    </row>
    <row r="1526" spans="1:28" s="58" customFormat="1" ht="20.25">
      <c r="A1526" s="232"/>
      <c r="B1526" s="224" t="s">
        <v>242</v>
      </c>
      <c r="C1526" s="225" t="s">
        <v>242</v>
      </c>
      <c r="D1526" s="226"/>
      <c r="E1526" s="224" t="s">
        <v>242</v>
      </c>
      <c r="F1526" s="224" t="s">
        <v>242</v>
      </c>
      <c r="G1526" s="224" t="s">
        <v>242</v>
      </c>
      <c r="H1526" s="227" t="s">
        <v>242</v>
      </c>
      <c r="I1526" s="228" t="s">
        <v>242</v>
      </c>
      <c r="J1526" s="228" t="s">
        <v>242</v>
      </c>
      <c r="K1526" s="229"/>
      <c r="L1526" s="229"/>
      <c r="M1526" s="229"/>
      <c r="N1526" s="229"/>
      <c r="O1526" s="229"/>
      <c r="P1526" s="230"/>
      <c r="Q1526" s="231"/>
      <c r="R1526" s="224" t="s">
        <v>242</v>
      </c>
      <c r="S1526" s="232" t="str">
        <f t="shared" ca="1" si="123"/>
        <v/>
      </c>
      <c r="T1526" s="232" t="str">
        <f ca="1">IF(B1526="","",IF(ISERROR(MATCH($J1526,[2]SorP!$B$1:$B$6230,0)),"",INDIRECT("'SorP'!$A$"&amp;MATCH($J1526,[2]SorP!$B$1:$B$6230,0))))</f>
        <v/>
      </c>
      <c r="U1526" s="184"/>
      <c r="V1526" s="94" t="e">
        <f>IF(C1526="",NA(),MATCH($B1526&amp;$C1526,'[2]Smelter Look-up'!$J:$J,0))</f>
        <v>#N/A</v>
      </c>
      <c r="X1526" s="58">
        <f t="shared" si="121"/>
        <v>0</v>
      </c>
      <c r="AB1526" s="95" t="str">
        <f t="shared" si="122"/>
        <v/>
      </c>
    </row>
    <row r="1527" spans="1:28" s="58" customFormat="1" ht="20.25">
      <c r="A1527" s="232"/>
      <c r="B1527" s="224" t="s">
        <v>242</v>
      </c>
      <c r="C1527" s="225" t="s">
        <v>242</v>
      </c>
      <c r="D1527" s="226"/>
      <c r="E1527" s="224" t="s">
        <v>242</v>
      </c>
      <c r="F1527" s="224" t="s">
        <v>242</v>
      </c>
      <c r="G1527" s="224" t="s">
        <v>242</v>
      </c>
      <c r="H1527" s="227" t="s">
        <v>242</v>
      </c>
      <c r="I1527" s="228" t="s">
        <v>242</v>
      </c>
      <c r="J1527" s="228" t="s">
        <v>242</v>
      </c>
      <c r="K1527" s="229"/>
      <c r="L1527" s="229"/>
      <c r="M1527" s="229"/>
      <c r="N1527" s="229"/>
      <c r="O1527" s="229"/>
      <c r="P1527" s="230"/>
      <c r="Q1527" s="231"/>
      <c r="R1527" s="224" t="s">
        <v>242</v>
      </c>
      <c r="S1527" s="232" t="str">
        <f t="shared" ca="1" si="123"/>
        <v/>
      </c>
      <c r="T1527" s="232" t="str">
        <f ca="1">IF(B1527="","",IF(ISERROR(MATCH($J1527,[2]SorP!$B$1:$B$6230,0)),"",INDIRECT("'SorP'!$A$"&amp;MATCH($J1527,[2]SorP!$B$1:$B$6230,0))))</f>
        <v/>
      </c>
      <c r="U1527" s="184"/>
      <c r="V1527" s="94" t="e">
        <f>IF(C1527="",NA(),MATCH($B1527&amp;$C1527,'[2]Smelter Look-up'!$J:$J,0))</f>
        <v>#N/A</v>
      </c>
      <c r="X1527" s="58">
        <f t="shared" si="121"/>
        <v>0</v>
      </c>
      <c r="AB1527" s="95" t="str">
        <f t="shared" si="122"/>
        <v/>
      </c>
    </row>
    <row r="1528" spans="1:28" s="58" customFormat="1" ht="20.25">
      <c r="A1528" s="232"/>
      <c r="B1528" s="224" t="s">
        <v>242</v>
      </c>
      <c r="C1528" s="225" t="s">
        <v>242</v>
      </c>
      <c r="D1528" s="226"/>
      <c r="E1528" s="224" t="s">
        <v>242</v>
      </c>
      <c r="F1528" s="224" t="s">
        <v>242</v>
      </c>
      <c r="G1528" s="224" t="s">
        <v>242</v>
      </c>
      <c r="H1528" s="227" t="s">
        <v>242</v>
      </c>
      <c r="I1528" s="228" t="s">
        <v>242</v>
      </c>
      <c r="J1528" s="228" t="s">
        <v>242</v>
      </c>
      <c r="K1528" s="229"/>
      <c r="L1528" s="229"/>
      <c r="M1528" s="229"/>
      <c r="N1528" s="229"/>
      <c r="O1528" s="229"/>
      <c r="P1528" s="230"/>
      <c r="Q1528" s="231"/>
      <c r="R1528" s="224" t="s">
        <v>242</v>
      </c>
      <c r="S1528" s="232" t="str">
        <f t="shared" ca="1" si="123"/>
        <v/>
      </c>
      <c r="T1528" s="232" t="str">
        <f ca="1">IF(B1528="","",IF(ISERROR(MATCH($J1528,[2]SorP!$B$1:$B$6230,0)),"",INDIRECT("'SorP'!$A$"&amp;MATCH($J1528,[2]SorP!$B$1:$B$6230,0))))</f>
        <v/>
      </c>
      <c r="U1528" s="184"/>
      <c r="V1528" s="94" t="e">
        <f>IF(C1528="",NA(),MATCH($B1528&amp;$C1528,'[2]Smelter Look-up'!$J:$J,0))</f>
        <v>#N/A</v>
      </c>
      <c r="X1528" s="58">
        <f t="shared" si="121"/>
        <v>0</v>
      </c>
      <c r="AB1528" s="95" t="str">
        <f t="shared" si="122"/>
        <v/>
      </c>
    </row>
    <row r="1529" spans="1:28" s="58" customFormat="1" ht="20.25">
      <c r="A1529" s="232"/>
      <c r="B1529" s="224" t="s">
        <v>242</v>
      </c>
      <c r="C1529" s="225" t="s">
        <v>242</v>
      </c>
      <c r="D1529" s="226"/>
      <c r="E1529" s="224" t="s">
        <v>242</v>
      </c>
      <c r="F1529" s="224" t="s">
        <v>242</v>
      </c>
      <c r="G1529" s="224" t="s">
        <v>242</v>
      </c>
      <c r="H1529" s="227" t="s">
        <v>242</v>
      </c>
      <c r="I1529" s="228" t="s">
        <v>242</v>
      </c>
      <c r="J1529" s="228" t="s">
        <v>242</v>
      </c>
      <c r="K1529" s="229"/>
      <c r="L1529" s="229"/>
      <c r="M1529" s="229"/>
      <c r="N1529" s="229"/>
      <c r="O1529" s="229"/>
      <c r="P1529" s="230"/>
      <c r="Q1529" s="231"/>
      <c r="R1529" s="224" t="s">
        <v>242</v>
      </c>
      <c r="S1529" s="232" t="str">
        <f t="shared" ca="1" si="123"/>
        <v/>
      </c>
      <c r="T1529" s="232" t="str">
        <f ca="1">IF(B1529="","",IF(ISERROR(MATCH($J1529,[2]SorP!$B$1:$B$6230,0)),"",INDIRECT("'SorP'!$A$"&amp;MATCH($J1529,[2]SorP!$B$1:$B$6230,0))))</f>
        <v/>
      </c>
      <c r="U1529" s="184"/>
      <c r="V1529" s="94" t="e">
        <f>IF(C1529="",NA(),MATCH($B1529&amp;$C1529,'[2]Smelter Look-up'!$J:$J,0))</f>
        <v>#N/A</v>
      </c>
      <c r="X1529" s="58">
        <f t="shared" si="121"/>
        <v>0</v>
      </c>
      <c r="AB1529" s="95" t="str">
        <f t="shared" si="122"/>
        <v/>
      </c>
    </row>
    <row r="1530" spans="1:28" s="58" customFormat="1" ht="20.25">
      <c r="A1530" s="232"/>
      <c r="B1530" s="224" t="s">
        <v>242</v>
      </c>
      <c r="C1530" s="225" t="s">
        <v>242</v>
      </c>
      <c r="D1530" s="226"/>
      <c r="E1530" s="224" t="s">
        <v>242</v>
      </c>
      <c r="F1530" s="224" t="s">
        <v>242</v>
      </c>
      <c r="G1530" s="224" t="s">
        <v>242</v>
      </c>
      <c r="H1530" s="227" t="s">
        <v>242</v>
      </c>
      <c r="I1530" s="228" t="s">
        <v>242</v>
      </c>
      <c r="J1530" s="228" t="s">
        <v>242</v>
      </c>
      <c r="K1530" s="229"/>
      <c r="L1530" s="229"/>
      <c r="M1530" s="229"/>
      <c r="N1530" s="229"/>
      <c r="O1530" s="229"/>
      <c r="P1530" s="230"/>
      <c r="Q1530" s="231"/>
      <c r="R1530" s="224" t="s">
        <v>242</v>
      </c>
      <c r="S1530" s="232" t="str">
        <f t="shared" ca="1" si="123"/>
        <v/>
      </c>
      <c r="T1530" s="232" t="str">
        <f ca="1">IF(B1530="","",IF(ISERROR(MATCH($J1530,[2]SorP!$B$1:$B$6230,0)),"",INDIRECT("'SorP'!$A$"&amp;MATCH($J1530,[2]SorP!$B$1:$B$6230,0))))</f>
        <v/>
      </c>
      <c r="U1530" s="184"/>
      <c r="V1530" s="94" t="e">
        <f>IF(C1530="",NA(),MATCH($B1530&amp;$C1530,'[2]Smelter Look-up'!$J:$J,0))</f>
        <v>#N/A</v>
      </c>
      <c r="X1530" s="58">
        <f t="shared" si="121"/>
        <v>0</v>
      </c>
      <c r="AB1530" s="95" t="str">
        <f t="shared" si="122"/>
        <v/>
      </c>
    </row>
    <row r="1531" spans="1:28" s="58" customFormat="1" ht="20.25">
      <c r="A1531" s="232"/>
      <c r="B1531" s="224" t="s">
        <v>242</v>
      </c>
      <c r="C1531" s="225" t="s">
        <v>242</v>
      </c>
      <c r="D1531" s="226"/>
      <c r="E1531" s="224" t="s">
        <v>242</v>
      </c>
      <c r="F1531" s="224" t="s">
        <v>242</v>
      </c>
      <c r="G1531" s="224" t="s">
        <v>242</v>
      </c>
      <c r="H1531" s="227" t="s">
        <v>242</v>
      </c>
      <c r="I1531" s="228" t="s">
        <v>242</v>
      </c>
      <c r="J1531" s="228" t="s">
        <v>242</v>
      </c>
      <c r="K1531" s="229"/>
      <c r="L1531" s="229"/>
      <c r="M1531" s="229"/>
      <c r="N1531" s="229"/>
      <c r="O1531" s="229"/>
      <c r="P1531" s="230"/>
      <c r="Q1531" s="231"/>
      <c r="R1531" s="224" t="s">
        <v>242</v>
      </c>
      <c r="S1531" s="232" t="str">
        <f t="shared" ref="S1531" ca="1" si="124">IF(B1531="","",IF(ISERROR(MATCH($E1531,CL,0)),"Unknown",INDIRECT("'C'!$A$"&amp;MATCH($E1531,CL,0)+1)))</f>
        <v/>
      </c>
      <c r="T1531" s="232" t="str">
        <f ca="1">IF(B1531="","",IF(ISERROR(MATCH($J1531,[2]SorP!$B$1:$B$6230,0)),"",INDIRECT("'SorP'!$A$"&amp;MATCH($J1531,[2]SorP!$B$1:$B$6230,0))))</f>
        <v/>
      </c>
      <c r="U1531" s="184"/>
      <c r="V1531" s="94" t="e">
        <f>IF(C1531="",NA(),MATCH($B1531&amp;$C1531,'[2]Smelter Look-up'!$J:$J,0))</f>
        <v>#N/A</v>
      </c>
      <c r="X1531" s="58">
        <f t="shared" si="121"/>
        <v>0</v>
      </c>
      <c r="AB1531" s="95" t="str">
        <f t="shared" si="122"/>
        <v/>
      </c>
    </row>
    <row r="1532" spans="1:28" s="58" customFormat="1" ht="20.25">
      <c r="A1532" s="232"/>
      <c r="B1532" s="224" t="s">
        <v>242</v>
      </c>
      <c r="C1532" s="225" t="s">
        <v>242</v>
      </c>
      <c r="D1532" s="226"/>
      <c r="E1532" s="224" t="s">
        <v>242</v>
      </c>
      <c r="F1532" s="224" t="s">
        <v>242</v>
      </c>
      <c r="G1532" s="224" t="s">
        <v>242</v>
      </c>
      <c r="H1532" s="227" t="s">
        <v>242</v>
      </c>
      <c r="I1532" s="228" t="s">
        <v>242</v>
      </c>
      <c r="J1532" s="228" t="s">
        <v>242</v>
      </c>
      <c r="K1532" s="229"/>
      <c r="L1532" s="229"/>
      <c r="M1532" s="229"/>
      <c r="N1532" s="229"/>
      <c r="O1532" s="229"/>
      <c r="P1532" s="230"/>
      <c r="Q1532" s="231"/>
      <c r="R1532" s="224" t="s">
        <v>242</v>
      </c>
      <c r="S1532" s="232" t="str">
        <f t="shared" ref="S1532:S1563" ca="1" si="125">IF(B1532="","",IF(ISERROR(MATCH($E1532,CL,0)),"Unknown",INDIRECT("'C'!$A$"&amp;MATCH($E1532,CL,0)+1)))</f>
        <v/>
      </c>
      <c r="T1532" s="232" t="str">
        <f ca="1">IF(B1532="","",IF(ISERROR(MATCH($J1532,[2]SorP!$B$1:$B$6230,0)),"",INDIRECT("'SorP'!$A$"&amp;MATCH($J1532,[2]SorP!$B$1:$B$6230,0))))</f>
        <v/>
      </c>
      <c r="U1532" s="184"/>
      <c r="V1532" s="94" t="e">
        <f>IF(C1532="",NA(),MATCH($B1532&amp;$C1532,'[2]Smelter Look-up'!$J:$J,0))</f>
        <v>#N/A</v>
      </c>
      <c r="X1532" s="58">
        <f t="shared" si="121"/>
        <v>0</v>
      </c>
      <c r="AB1532" s="95" t="str">
        <f t="shared" si="122"/>
        <v/>
      </c>
    </row>
    <row r="1533" spans="1:28" s="58" customFormat="1" ht="20.25">
      <c r="A1533" s="232"/>
      <c r="B1533" s="224" t="s">
        <v>242</v>
      </c>
      <c r="C1533" s="225" t="s">
        <v>242</v>
      </c>
      <c r="D1533" s="226"/>
      <c r="E1533" s="224" t="s">
        <v>242</v>
      </c>
      <c r="F1533" s="224" t="s">
        <v>242</v>
      </c>
      <c r="G1533" s="224" t="s">
        <v>242</v>
      </c>
      <c r="H1533" s="227" t="s">
        <v>242</v>
      </c>
      <c r="I1533" s="228" t="s">
        <v>242</v>
      </c>
      <c r="J1533" s="228" t="s">
        <v>242</v>
      </c>
      <c r="K1533" s="229"/>
      <c r="L1533" s="229"/>
      <c r="M1533" s="229"/>
      <c r="N1533" s="229"/>
      <c r="O1533" s="229"/>
      <c r="P1533" s="230"/>
      <c r="Q1533" s="231"/>
      <c r="R1533" s="224" t="s">
        <v>242</v>
      </c>
      <c r="S1533" s="232" t="str">
        <f t="shared" ca="1" si="125"/>
        <v/>
      </c>
      <c r="T1533" s="232" t="str">
        <f ca="1">IF(B1533="","",IF(ISERROR(MATCH($J1533,[2]SorP!$B$1:$B$6230,0)),"",INDIRECT("'SorP'!$A$"&amp;MATCH($J1533,[2]SorP!$B$1:$B$6230,0))))</f>
        <v/>
      </c>
      <c r="U1533" s="184"/>
      <c r="V1533" s="94" t="e">
        <f>IF(C1533="",NA(),MATCH($B1533&amp;$C1533,'[2]Smelter Look-up'!$J:$J,0))</f>
        <v>#N/A</v>
      </c>
      <c r="X1533" s="58">
        <f t="shared" si="121"/>
        <v>0</v>
      </c>
      <c r="AB1533" s="95" t="str">
        <f t="shared" si="122"/>
        <v/>
      </c>
    </row>
    <row r="1534" spans="1:28" s="58" customFormat="1" ht="20.25">
      <c r="A1534" s="232"/>
      <c r="B1534" s="224" t="s">
        <v>242</v>
      </c>
      <c r="C1534" s="225" t="s">
        <v>242</v>
      </c>
      <c r="D1534" s="226"/>
      <c r="E1534" s="224" t="s">
        <v>242</v>
      </c>
      <c r="F1534" s="224" t="s">
        <v>242</v>
      </c>
      <c r="G1534" s="224" t="s">
        <v>242</v>
      </c>
      <c r="H1534" s="227" t="s">
        <v>242</v>
      </c>
      <c r="I1534" s="228" t="s">
        <v>242</v>
      </c>
      <c r="J1534" s="228" t="s">
        <v>242</v>
      </c>
      <c r="K1534" s="229"/>
      <c r="L1534" s="229"/>
      <c r="M1534" s="229"/>
      <c r="N1534" s="229"/>
      <c r="O1534" s="229"/>
      <c r="P1534" s="230"/>
      <c r="Q1534" s="231"/>
      <c r="R1534" s="224" t="s">
        <v>242</v>
      </c>
      <c r="S1534" s="232" t="str">
        <f t="shared" ca="1" si="125"/>
        <v/>
      </c>
      <c r="T1534" s="232" t="str">
        <f ca="1">IF(B1534="","",IF(ISERROR(MATCH($J1534,[2]SorP!$B$1:$B$6230,0)),"",INDIRECT("'SorP'!$A$"&amp;MATCH($J1534,[2]SorP!$B$1:$B$6230,0))))</f>
        <v/>
      </c>
      <c r="U1534" s="184"/>
      <c r="V1534" s="94" t="e">
        <f>IF(C1534="",NA(),MATCH($B1534&amp;$C1534,'[2]Smelter Look-up'!$J:$J,0))</f>
        <v>#N/A</v>
      </c>
      <c r="X1534" s="58">
        <f t="shared" si="121"/>
        <v>0</v>
      </c>
      <c r="AB1534" s="95" t="str">
        <f t="shared" si="122"/>
        <v/>
      </c>
    </row>
    <row r="1535" spans="1:28" s="58" customFormat="1" ht="20.25">
      <c r="A1535" s="232"/>
      <c r="B1535" s="224" t="s">
        <v>242</v>
      </c>
      <c r="C1535" s="225" t="s">
        <v>242</v>
      </c>
      <c r="D1535" s="226"/>
      <c r="E1535" s="224" t="s">
        <v>242</v>
      </c>
      <c r="F1535" s="224" t="s">
        <v>242</v>
      </c>
      <c r="G1535" s="224" t="s">
        <v>242</v>
      </c>
      <c r="H1535" s="227" t="s">
        <v>242</v>
      </c>
      <c r="I1535" s="228" t="s">
        <v>242</v>
      </c>
      <c r="J1535" s="228" t="s">
        <v>242</v>
      </c>
      <c r="K1535" s="229"/>
      <c r="L1535" s="229"/>
      <c r="M1535" s="229"/>
      <c r="N1535" s="229"/>
      <c r="O1535" s="229"/>
      <c r="P1535" s="230"/>
      <c r="Q1535" s="231"/>
      <c r="R1535" s="224" t="s">
        <v>242</v>
      </c>
      <c r="S1535" s="232" t="str">
        <f t="shared" ca="1" si="125"/>
        <v/>
      </c>
      <c r="T1535" s="232" t="str">
        <f ca="1">IF(B1535="","",IF(ISERROR(MATCH($J1535,[2]SorP!$B$1:$B$6230,0)),"",INDIRECT("'SorP'!$A$"&amp;MATCH($J1535,[2]SorP!$B$1:$B$6230,0))))</f>
        <v/>
      </c>
      <c r="U1535" s="184"/>
      <c r="V1535" s="94" t="e">
        <f>IF(C1535="",NA(),MATCH($B1535&amp;$C1535,'[2]Smelter Look-up'!$J:$J,0))</f>
        <v>#N/A</v>
      </c>
      <c r="X1535" s="58">
        <f t="shared" si="121"/>
        <v>0</v>
      </c>
      <c r="AB1535" s="95" t="str">
        <f t="shared" si="122"/>
        <v/>
      </c>
    </row>
    <row r="1536" spans="1:28" s="58" customFormat="1" ht="20.25">
      <c r="A1536" s="232"/>
      <c r="B1536" s="224" t="s">
        <v>242</v>
      </c>
      <c r="C1536" s="225" t="s">
        <v>242</v>
      </c>
      <c r="D1536" s="226"/>
      <c r="E1536" s="224" t="s">
        <v>242</v>
      </c>
      <c r="F1536" s="224" t="s">
        <v>242</v>
      </c>
      <c r="G1536" s="224" t="s">
        <v>242</v>
      </c>
      <c r="H1536" s="227" t="s">
        <v>242</v>
      </c>
      <c r="I1536" s="228" t="s">
        <v>242</v>
      </c>
      <c r="J1536" s="228" t="s">
        <v>242</v>
      </c>
      <c r="K1536" s="229"/>
      <c r="L1536" s="229"/>
      <c r="M1536" s="229"/>
      <c r="N1536" s="229"/>
      <c r="O1536" s="229"/>
      <c r="P1536" s="230"/>
      <c r="Q1536" s="231"/>
      <c r="R1536" s="224" t="s">
        <v>242</v>
      </c>
      <c r="S1536" s="232" t="str">
        <f t="shared" ca="1" si="125"/>
        <v/>
      </c>
      <c r="T1536" s="232" t="str">
        <f ca="1">IF(B1536="","",IF(ISERROR(MATCH($J1536,[2]SorP!$B$1:$B$6230,0)),"",INDIRECT("'SorP'!$A$"&amp;MATCH($J1536,[2]SorP!$B$1:$B$6230,0))))</f>
        <v/>
      </c>
      <c r="U1536" s="184"/>
      <c r="V1536" s="94" t="e">
        <f>IF(C1536="",NA(),MATCH($B1536&amp;$C1536,'[2]Smelter Look-up'!$J:$J,0))</f>
        <v>#N/A</v>
      </c>
      <c r="X1536" s="58">
        <f t="shared" si="121"/>
        <v>0</v>
      </c>
      <c r="AB1536" s="95" t="str">
        <f t="shared" si="122"/>
        <v/>
      </c>
    </row>
    <row r="1537" spans="1:28" s="58" customFormat="1" ht="20.25">
      <c r="A1537" s="232"/>
      <c r="B1537" s="224" t="s">
        <v>242</v>
      </c>
      <c r="C1537" s="225" t="s">
        <v>242</v>
      </c>
      <c r="D1537" s="226"/>
      <c r="E1537" s="224" t="s">
        <v>242</v>
      </c>
      <c r="F1537" s="224" t="s">
        <v>242</v>
      </c>
      <c r="G1537" s="224" t="s">
        <v>242</v>
      </c>
      <c r="H1537" s="227" t="s">
        <v>242</v>
      </c>
      <c r="I1537" s="228" t="s">
        <v>242</v>
      </c>
      <c r="J1537" s="228" t="s">
        <v>242</v>
      </c>
      <c r="K1537" s="229"/>
      <c r="L1537" s="229"/>
      <c r="M1537" s="229"/>
      <c r="N1537" s="229"/>
      <c r="O1537" s="229"/>
      <c r="P1537" s="230"/>
      <c r="Q1537" s="231"/>
      <c r="R1537" s="224" t="s">
        <v>242</v>
      </c>
      <c r="S1537" s="232" t="str">
        <f t="shared" ca="1" si="125"/>
        <v/>
      </c>
      <c r="T1537" s="232" t="str">
        <f ca="1">IF(B1537="","",IF(ISERROR(MATCH($J1537,[2]SorP!$B$1:$B$6230,0)),"",INDIRECT("'SorP'!$A$"&amp;MATCH($J1537,[2]SorP!$B$1:$B$6230,0))))</f>
        <v/>
      </c>
      <c r="U1537" s="184"/>
      <c r="V1537" s="94" t="e">
        <f>IF(C1537="",NA(),MATCH($B1537&amp;$C1537,'[2]Smelter Look-up'!$J:$J,0))</f>
        <v>#N/A</v>
      </c>
      <c r="X1537" s="58">
        <f t="shared" si="121"/>
        <v>0</v>
      </c>
      <c r="AB1537" s="95" t="str">
        <f t="shared" si="122"/>
        <v/>
      </c>
    </row>
    <row r="1538" spans="1:28" s="58" customFormat="1" ht="20.25">
      <c r="A1538" s="232"/>
      <c r="B1538" s="224" t="s">
        <v>242</v>
      </c>
      <c r="C1538" s="225" t="s">
        <v>242</v>
      </c>
      <c r="D1538" s="226"/>
      <c r="E1538" s="224" t="s">
        <v>242</v>
      </c>
      <c r="F1538" s="224" t="s">
        <v>242</v>
      </c>
      <c r="G1538" s="224" t="s">
        <v>242</v>
      </c>
      <c r="H1538" s="227" t="s">
        <v>242</v>
      </c>
      <c r="I1538" s="228" t="s">
        <v>242</v>
      </c>
      <c r="J1538" s="228" t="s">
        <v>242</v>
      </c>
      <c r="K1538" s="229"/>
      <c r="L1538" s="229"/>
      <c r="M1538" s="229"/>
      <c r="N1538" s="229"/>
      <c r="O1538" s="229"/>
      <c r="P1538" s="230"/>
      <c r="Q1538" s="231"/>
      <c r="R1538" s="224" t="s">
        <v>242</v>
      </c>
      <c r="S1538" s="232" t="str">
        <f t="shared" ca="1" si="125"/>
        <v/>
      </c>
      <c r="T1538" s="232" t="str">
        <f ca="1">IF(B1538="","",IF(ISERROR(MATCH($J1538,[2]SorP!$B$1:$B$6230,0)),"",INDIRECT("'SorP'!$A$"&amp;MATCH($J1538,[2]SorP!$B$1:$B$6230,0))))</f>
        <v/>
      </c>
      <c r="U1538" s="184"/>
      <c r="V1538" s="94" t="e">
        <f>IF(C1538="",NA(),MATCH($B1538&amp;$C1538,'[2]Smelter Look-up'!$J:$J,0))</f>
        <v>#N/A</v>
      </c>
      <c r="X1538" s="58">
        <f t="shared" si="121"/>
        <v>0</v>
      </c>
      <c r="AB1538" s="95" t="str">
        <f t="shared" si="122"/>
        <v/>
      </c>
    </row>
    <row r="1539" spans="1:28" s="58" customFormat="1" ht="20.25">
      <c r="A1539" s="232"/>
      <c r="B1539" s="224" t="s">
        <v>242</v>
      </c>
      <c r="C1539" s="225" t="s">
        <v>242</v>
      </c>
      <c r="D1539" s="226"/>
      <c r="E1539" s="224" t="s">
        <v>242</v>
      </c>
      <c r="F1539" s="224" t="s">
        <v>242</v>
      </c>
      <c r="G1539" s="224" t="s">
        <v>242</v>
      </c>
      <c r="H1539" s="227" t="s">
        <v>242</v>
      </c>
      <c r="I1539" s="228" t="s">
        <v>242</v>
      </c>
      <c r="J1539" s="228" t="s">
        <v>242</v>
      </c>
      <c r="K1539" s="229"/>
      <c r="L1539" s="229"/>
      <c r="M1539" s="229"/>
      <c r="N1539" s="229"/>
      <c r="O1539" s="229"/>
      <c r="P1539" s="230"/>
      <c r="Q1539" s="231"/>
      <c r="R1539" s="224" t="s">
        <v>242</v>
      </c>
      <c r="S1539" s="232" t="str">
        <f t="shared" ca="1" si="125"/>
        <v/>
      </c>
      <c r="T1539" s="232" t="str">
        <f ca="1">IF(B1539="","",IF(ISERROR(MATCH($J1539,[2]SorP!$B$1:$B$6230,0)),"",INDIRECT("'SorP'!$A$"&amp;MATCH($J1539,[2]SorP!$B$1:$B$6230,0))))</f>
        <v/>
      </c>
      <c r="U1539" s="184"/>
      <c r="V1539" s="94" t="e">
        <f>IF(C1539="",NA(),MATCH($B1539&amp;$C1539,'[2]Smelter Look-up'!$J:$J,0))</f>
        <v>#N/A</v>
      </c>
      <c r="X1539" s="58">
        <f t="shared" si="121"/>
        <v>0</v>
      </c>
      <c r="AB1539" s="95" t="str">
        <f t="shared" si="122"/>
        <v/>
      </c>
    </row>
    <row r="1540" spans="1:28" s="58" customFormat="1" ht="20.25">
      <c r="A1540" s="232"/>
      <c r="B1540" s="224" t="s">
        <v>242</v>
      </c>
      <c r="C1540" s="225" t="s">
        <v>242</v>
      </c>
      <c r="D1540" s="226"/>
      <c r="E1540" s="224" t="s">
        <v>242</v>
      </c>
      <c r="F1540" s="224" t="s">
        <v>242</v>
      </c>
      <c r="G1540" s="224" t="s">
        <v>242</v>
      </c>
      <c r="H1540" s="227" t="s">
        <v>242</v>
      </c>
      <c r="I1540" s="228" t="s">
        <v>242</v>
      </c>
      <c r="J1540" s="228" t="s">
        <v>242</v>
      </c>
      <c r="K1540" s="229"/>
      <c r="L1540" s="229"/>
      <c r="M1540" s="229"/>
      <c r="N1540" s="229"/>
      <c r="O1540" s="229"/>
      <c r="P1540" s="230"/>
      <c r="Q1540" s="231"/>
      <c r="R1540" s="224" t="s">
        <v>242</v>
      </c>
      <c r="S1540" s="232" t="str">
        <f t="shared" ca="1" si="125"/>
        <v/>
      </c>
      <c r="T1540" s="232" t="str">
        <f ca="1">IF(B1540="","",IF(ISERROR(MATCH($J1540,[2]SorP!$B$1:$B$6230,0)),"",INDIRECT("'SorP'!$A$"&amp;MATCH($J1540,[2]SorP!$B$1:$B$6230,0))))</f>
        <v/>
      </c>
      <c r="U1540" s="184"/>
      <c r="V1540" s="94" t="e">
        <f>IF(C1540="",NA(),MATCH($B1540&amp;$C1540,'[2]Smelter Look-up'!$J:$J,0))</f>
        <v>#N/A</v>
      </c>
      <c r="X1540" s="58">
        <f t="shared" si="121"/>
        <v>0</v>
      </c>
      <c r="AB1540" s="95" t="str">
        <f t="shared" si="122"/>
        <v/>
      </c>
    </row>
    <row r="1541" spans="1:28" s="58" customFormat="1" ht="20.25">
      <c r="A1541" s="232"/>
      <c r="B1541" s="224" t="s">
        <v>242</v>
      </c>
      <c r="C1541" s="225" t="s">
        <v>242</v>
      </c>
      <c r="D1541" s="226"/>
      <c r="E1541" s="224" t="s">
        <v>242</v>
      </c>
      <c r="F1541" s="224" t="s">
        <v>242</v>
      </c>
      <c r="G1541" s="224" t="s">
        <v>242</v>
      </c>
      <c r="H1541" s="227" t="s">
        <v>242</v>
      </c>
      <c r="I1541" s="228" t="s">
        <v>242</v>
      </c>
      <c r="J1541" s="228" t="s">
        <v>242</v>
      </c>
      <c r="K1541" s="229"/>
      <c r="L1541" s="229"/>
      <c r="M1541" s="229"/>
      <c r="N1541" s="229"/>
      <c r="O1541" s="229"/>
      <c r="P1541" s="230"/>
      <c r="Q1541" s="231"/>
      <c r="R1541" s="224" t="s">
        <v>242</v>
      </c>
      <c r="S1541" s="232" t="str">
        <f t="shared" ca="1" si="125"/>
        <v/>
      </c>
      <c r="T1541" s="232" t="str">
        <f ca="1">IF(B1541="","",IF(ISERROR(MATCH($J1541,[2]SorP!$B$1:$B$6230,0)),"",INDIRECT("'SorP'!$A$"&amp;MATCH($J1541,[2]SorP!$B$1:$B$6230,0))))</f>
        <v/>
      </c>
      <c r="U1541" s="184"/>
      <c r="V1541" s="94" t="e">
        <f>IF(C1541="",NA(),MATCH($B1541&amp;$C1541,'[2]Smelter Look-up'!$J:$J,0))</f>
        <v>#N/A</v>
      </c>
      <c r="X1541" s="58">
        <f t="shared" si="121"/>
        <v>0</v>
      </c>
      <c r="AB1541" s="95" t="str">
        <f t="shared" si="122"/>
        <v/>
      </c>
    </row>
    <row r="1542" spans="1:28" s="58" customFormat="1" ht="20.25">
      <c r="A1542" s="232"/>
      <c r="B1542" s="224" t="s">
        <v>242</v>
      </c>
      <c r="C1542" s="225" t="s">
        <v>242</v>
      </c>
      <c r="D1542" s="226"/>
      <c r="E1542" s="224" t="s">
        <v>242</v>
      </c>
      <c r="F1542" s="224" t="s">
        <v>242</v>
      </c>
      <c r="G1542" s="224" t="s">
        <v>242</v>
      </c>
      <c r="H1542" s="227" t="s">
        <v>242</v>
      </c>
      <c r="I1542" s="228" t="s">
        <v>242</v>
      </c>
      <c r="J1542" s="228" t="s">
        <v>242</v>
      </c>
      <c r="K1542" s="229"/>
      <c r="L1542" s="229"/>
      <c r="M1542" s="229"/>
      <c r="N1542" s="229"/>
      <c r="O1542" s="229"/>
      <c r="P1542" s="230"/>
      <c r="Q1542" s="231"/>
      <c r="R1542" s="224" t="s">
        <v>242</v>
      </c>
      <c r="S1542" s="232" t="str">
        <f t="shared" ca="1" si="125"/>
        <v/>
      </c>
      <c r="T1542" s="232" t="str">
        <f ca="1">IF(B1542="","",IF(ISERROR(MATCH($J1542,[2]SorP!$B$1:$B$6230,0)),"",INDIRECT("'SorP'!$A$"&amp;MATCH($J1542,[2]SorP!$B$1:$B$6230,0))))</f>
        <v/>
      </c>
      <c r="U1542" s="184"/>
      <c r="V1542" s="94" t="e">
        <f>IF(C1542="",NA(),MATCH($B1542&amp;$C1542,'[2]Smelter Look-up'!$J:$J,0))</f>
        <v>#N/A</v>
      </c>
      <c r="X1542" s="58">
        <f t="shared" si="121"/>
        <v>0</v>
      </c>
      <c r="AB1542" s="95" t="str">
        <f t="shared" si="122"/>
        <v/>
      </c>
    </row>
    <row r="1543" spans="1:28" s="58" customFormat="1" ht="20.25">
      <c r="A1543" s="232"/>
      <c r="B1543" s="224" t="s">
        <v>242</v>
      </c>
      <c r="C1543" s="225" t="s">
        <v>242</v>
      </c>
      <c r="D1543" s="226"/>
      <c r="E1543" s="224" t="s">
        <v>242</v>
      </c>
      <c r="F1543" s="224" t="s">
        <v>242</v>
      </c>
      <c r="G1543" s="224" t="s">
        <v>242</v>
      </c>
      <c r="H1543" s="227" t="s">
        <v>242</v>
      </c>
      <c r="I1543" s="228" t="s">
        <v>242</v>
      </c>
      <c r="J1543" s="228" t="s">
        <v>242</v>
      </c>
      <c r="K1543" s="229"/>
      <c r="L1543" s="229"/>
      <c r="M1543" s="229"/>
      <c r="N1543" s="229"/>
      <c r="O1543" s="229"/>
      <c r="P1543" s="230"/>
      <c r="Q1543" s="231"/>
      <c r="R1543" s="224" t="s">
        <v>242</v>
      </c>
      <c r="S1543" s="232" t="str">
        <f t="shared" ca="1" si="125"/>
        <v/>
      </c>
      <c r="T1543" s="232" t="str">
        <f ca="1">IF(B1543="","",IF(ISERROR(MATCH($J1543,[2]SorP!$B$1:$B$6230,0)),"",INDIRECT("'SorP'!$A$"&amp;MATCH($J1543,[2]SorP!$B$1:$B$6230,0))))</f>
        <v/>
      </c>
      <c r="U1543" s="184"/>
      <c r="V1543" s="94" t="e">
        <f>IF(C1543="",NA(),MATCH($B1543&amp;$C1543,'[2]Smelter Look-up'!$J:$J,0))</f>
        <v>#N/A</v>
      </c>
      <c r="X1543" s="58">
        <f t="shared" si="121"/>
        <v>0</v>
      </c>
      <c r="AB1543" s="95" t="str">
        <f t="shared" si="122"/>
        <v/>
      </c>
    </row>
    <row r="1544" spans="1:28" s="58" customFormat="1" ht="20.25">
      <c r="A1544" s="232"/>
      <c r="B1544" s="224" t="s">
        <v>242</v>
      </c>
      <c r="C1544" s="225" t="s">
        <v>242</v>
      </c>
      <c r="D1544" s="226"/>
      <c r="E1544" s="224" t="s">
        <v>242</v>
      </c>
      <c r="F1544" s="224" t="s">
        <v>242</v>
      </c>
      <c r="G1544" s="224" t="s">
        <v>242</v>
      </c>
      <c r="H1544" s="227" t="s">
        <v>242</v>
      </c>
      <c r="I1544" s="228" t="s">
        <v>242</v>
      </c>
      <c r="J1544" s="228" t="s">
        <v>242</v>
      </c>
      <c r="K1544" s="229"/>
      <c r="L1544" s="229"/>
      <c r="M1544" s="229"/>
      <c r="N1544" s="229"/>
      <c r="O1544" s="229"/>
      <c r="P1544" s="230"/>
      <c r="Q1544" s="231"/>
      <c r="R1544" s="224" t="s">
        <v>242</v>
      </c>
      <c r="S1544" s="232" t="str">
        <f t="shared" ca="1" si="125"/>
        <v/>
      </c>
      <c r="T1544" s="232" t="str">
        <f ca="1">IF(B1544="","",IF(ISERROR(MATCH($J1544,[2]SorP!$B$1:$B$6230,0)),"",INDIRECT("'SorP'!$A$"&amp;MATCH($J1544,[2]SorP!$B$1:$B$6230,0))))</f>
        <v/>
      </c>
      <c r="U1544" s="184"/>
      <c r="V1544" s="94" t="e">
        <f>IF(C1544="",NA(),MATCH($B1544&amp;$C1544,'[2]Smelter Look-up'!$J:$J,0))</f>
        <v>#N/A</v>
      </c>
      <c r="X1544" s="58">
        <f t="shared" si="121"/>
        <v>0</v>
      </c>
      <c r="AB1544" s="95" t="str">
        <f t="shared" si="122"/>
        <v/>
      </c>
    </row>
    <row r="1545" spans="1:28" s="58" customFormat="1" ht="20.25">
      <c r="A1545" s="232"/>
      <c r="B1545" s="224" t="s">
        <v>242</v>
      </c>
      <c r="C1545" s="225" t="s">
        <v>242</v>
      </c>
      <c r="D1545" s="226"/>
      <c r="E1545" s="224" t="s">
        <v>242</v>
      </c>
      <c r="F1545" s="224" t="s">
        <v>242</v>
      </c>
      <c r="G1545" s="224" t="s">
        <v>242</v>
      </c>
      <c r="H1545" s="227" t="s">
        <v>242</v>
      </c>
      <c r="I1545" s="228" t="s">
        <v>242</v>
      </c>
      <c r="J1545" s="228" t="s">
        <v>242</v>
      </c>
      <c r="K1545" s="229"/>
      <c r="L1545" s="229"/>
      <c r="M1545" s="229"/>
      <c r="N1545" s="229"/>
      <c r="O1545" s="229"/>
      <c r="P1545" s="230"/>
      <c r="Q1545" s="231"/>
      <c r="R1545" s="224" t="s">
        <v>242</v>
      </c>
      <c r="S1545" s="232" t="str">
        <f t="shared" ca="1" si="125"/>
        <v/>
      </c>
      <c r="T1545" s="232" t="str">
        <f ca="1">IF(B1545="","",IF(ISERROR(MATCH($J1545,[2]SorP!$B$1:$B$6230,0)),"",INDIRECT("'SorP'!$A$"&amp;MATCH($J1545,[2]SorP!$B$1:$B$6230,0))))</f>
        <v/>
      </c>
      <c r="U1545" s="184"/>
      <c r="V1545" s="94" t="e">
        <f>IF(C1545="",NA(),MATCH($B1545&amp;$C1545,'[2]Smelter Look-up'!$J:$J,0))</f>
        <v>#N/A</v>
      </c>
      <c r="X1545" s="58">
        <f t="shared" si="121"/>
        <v>0</v>
      </c>
      <c r="AB1545" s="95" t="str">
        <f t="shared" si="122"/>
        <v/>
      </c>
    </row>
    <row r="1546" spans="1:28" s="58" customFormat="1" ht="20.25">
      <c r="A1546" s="232"/>
      <c r="B1546" s="224" t="s">
        <v>242</v>
      </c>
      <c r="C1546" s="225" t="s">
        <v>242</v>
      </c>
      <c r="D1546" s="226"/>
      <c r="E1546" s="224" t="s">
        <v>242</v>
      </c>
      <c r="F1546" s="224" t="s">
        <v>242</v>
      </c>
      <c r="G1546" s="224" t="s">
        <v>242</v>
      </c>
      <c r="H1546" s="227" t="s">
        <v>242</v>
      </c>
      <c r="I1546" s="228" t="s">
        <v>242</v>
      </c>
      <c r="J1546" s="228" t="s">
        <v>242</v>
      </c>
      <c r="K1546" s="229"/>
      <c r="L1546" s="229"/>
      <c r="M1546" s="229"/>
      <c r="N1546" s="229"/>
      <c r="O1546" s="229"/>
      <c r="P1546" s="230"/>
      <c r="Q1546" s="231"/>
      <c r="R1546" s="224" t="s">
        <v>242</v>
      </c>
      <c r="S1546" s="232" t="str">
        <f t="shared" ca="1" si="125"/>
        <v/>
      </c>
      <c r="T1546" s="232" t="str">
        <f ca="1">IF(B1546="","",IF(ISERROR(MATCH($J1546,[2]SorP!$B$1:$B$6230,0)),"",INDIRECT("'SorP'!$A$"&amp;MATCH($J1546,[2]SorP!$B$1:$B$6230,0))))</f>
        <v/>
      </c>
      <c r="U1546" s="184"/>
      <c r="V1546" s="94" t="e">
        <f>IF(C1546="",NA(),MATCH($B1546&amp;$C1546,'[2]Smelter Look-up'!$J:$J,0))</f>
        <v>#N/A</v>
      </c>
      <c r="X1546" s="58">
        <f t="shared" ref="X1546:X1609" si="126">IF(AND(C1546="Smelter not listed",OR(LEN(D1546)=0,LEN(E1546)=0)),1,0)</f>
        <v>0</v>
      </c>
      <c r="AB1546" s="95" t="str">
        <f t="shared" ref="AB1546:AB1609" si="127">B1546&amp;C1546</f>
        <v/>
      </c>
    </row>
    <row r="1547" spans="1:28" s="58" customFormat="1" ht="20.25">
      <c r="A1547" s="232"/>
      <c r="B1547" s="224" t="s">
        <v>242</v>
      </c>
      <c r="C1547" s="225" t="s">
        <v>242</v>
      </c>
      <c r="D1547" s="226"/>
      <c r="E1547" s="224" t="s">
        <v>242</v>
      </c>
      <c r="F1547" s="224" t="s">
        <v>242</v>
      </c>
      <c r="G1547" s="224" t="s">
        <v>242</v>
      </c>
      <c r="H1547" s="227" t="s">
        <v>242</v>
      </c>
      <c r="I1547" s="228" t="s">
        <v>242</v>
      </c>
      <c r="J1547" s="228" t="s">
        <v>242</v>
      </c>
      <c r="K1547" s="229"/>
      <c r="L1547" s="229"/>
      <c r="M1547" s="229"/>
      <c r="N1547" s="229"/>
      <c r="O1547" s="229"/>
      <c r="P1547" s="230"/>
      <c r="Q1547" s="231"/>
      <c r="R1547" s="224" t="s">
        <v>242</v>
      </c>
      <c r="S1547" s="232" t="str">
        <f t="shared" ca="1" si="125"/>
        <v/>
      </c>
      <c r="T1547" s="232" t="str">
        <f ca="1">IF(B1547="","",IF(ISERROR(MATCH($J1547,[2]SorP!$B$1:$B$6230,0)),"",INDIRECT("'SorP'!$A$"&amp;MATCH($J1547,[2]SorP!$B$1:$B$6230,0))))</f>
        <v/>
      </c>
      <c r="U1547" s="184"/>
      <c r="V1547" s="94" t="e">
        <f>IF(C1547="",NA(),MATCH($B1547&amp;$C1547,'[2]Smelter Look-up'!$J:$J,0))</f>
        <v>#N/A</v>
      </c>
      <c r="X1547" s="58">
        <f t="shared" si="126"/>
        <v>0</v>
      </c>
      <c r="AB1547" s="95" t="str">
        <f t="shared" si="127"/>
        <v/>
      </c>
    </row>
    <row r="1548" spans="1:28" s="58" customFormat="1" ht="20.25">
      <c r="A1548" s="232"/>
      <c r="B1548" s="224" t="s">
        <v>242</v>
      </c>
      <c r="C1548" s="225" t="s">
        <v>242</v>
      </c>
      <c r="D1548" s="226"/>
      <c r="E1548" s="224" t="s">
        <v>242</v>
      </c>
      <c r="F1548" s="224" t="s">
        <v>242</v>
      </c>
      <c r="G1548" s="224" t="s">
        <v>242</v>
      </c>
      <c r="H1548" s="227" t="s">
        <v>242</v>
      </c>
      <c r="I1548" s="228" t="s">
        <v>242</v>
      </c>
      <c r="J1548" s="228" t="s">
        <v>242</v>
      </c>
      <c r="K1548" s="229"/>
      <c r="L1548" s="229"/>
      <c r="M1548" s="229"/>
      <c r="N1548" s="229"/>
      <c r="O1548" s="229"/>
      <c r="P1548" s="230"/>
      <c r="Q1548" s="231"/>
      <c r="R1548" s="224" t="s">
        <v>242</v>
      </c>
      <c r="S1548" s="232" t="str">
        <f t="shared" ca="1" si="125"/>
        <v/>
      </c>
      <c r="T1548" s="232" t="str">
        <f ca="1">IF(B1548="","",IF(ISERROR(MATCH($J1548,[2]SorP!$B$1:$B$6230,0)),"",INDIRECT("'SorP'!$A$"&amp;MATCH($J1548,[2]SorP!$B$1:$B$6230,0))))</f>
        <v/>
      </c>
      <c r="U1548" s="184"/>
      <c r="V1548" s="94" t="e">
        <f>IF(C1548="",NA(),MATCH($B1548&amp;$C1548,'[2]Smelter Look-up'!$J:$J,0))</f>
        <v>#N/A</v>
      </c>
      <c r="X1548" s="58">
        <f t="shared" si="126"/>
        <v>0</v>
      </c>
      <c r="AB1548" s="95" t="str">
        <f t="shared" si="127"/>
        <v/>
      </c>
    </row>
    <row r="1549" spans="1:28" s="58" customFormat="1" ht="20.25">
      <c r="A1549" s="232"/>
      <c r="B1549" s="224" t="s">
        <v>242</v>
      </c>
      <c r="C1549" s="225" t="s">
        <v>242</v>
      </c>
      <c r="D1549" s="226"/>
      <c r="E1549" s="224" t="s">
        <v>242</v>
      </c>
      <c r="F1549" s="224" t="s">
        <v>242</v>
      </c>
      <c r="G1549" s="224" t="s">
        <v>242</v>
      </c>
      <c r="H1549" s="227" t="s">
        <v>242</v>
      </c>
      <c r="I1549" s="228" t="s">
        <v>242</v>
      </c>
      <c r="J1549" s="228" t="s">
        <v>242</v>
      </c>
      <c r="K1549" s="229"/>
      <c r="L1549" s="229"/>
      <c r="M1549" s="229"/>
      <c r="N1549" s="229"/>
      <c r="O1549" s="229"/>
      <c r="P1549" s="230"/>
      <c r="Q1549" s="231"/>
      <c r="R1549" s="224" t="s">
        <v>242</v>
      </c>
      <c r="S1549" s="232" t="str">
        <f t="shared" ca="1" si="125"/>
        <v/>
      </c>
      <c r="T1549" s="232" t="str">
        <f ca="1">IF(B1549="","",IF(ISERROR(MATCH($J1549,[2]SorP!$B$1:$B$6230,0)),"",INDIRECT("'SorP'!$A$"&amp;MATCH($J1549,[2]SorP!$B$1:$B$6230,0))))</f>
        <v/>
      </c>
      <c r="U1549" s="184"/>
      <c r="V1549" s="94" t="e">
        <f>IF(C1549="",NA(),MATCH($B1549&amp;$C1549,'[2]Smelter Look-up'!$J:$J,0))</f>
        <v>#N/A</v>
      </c>
      <c r="X1549" s="58">
        <f t="shared" si="126"/>
        <v>0</v>
      </c>
      <c r="AB1549" s="95" t="str">
        <f t="shared" si="127"/>
        <v/>
      </c>
    </row>
    <row r="1550" spans="1:28" s="58" customFormat="1" ht="20.25">
      <c r="A1550" s="232"/>
      <c r="B1550" s="224" t="s">
        <v>242</v>
      </c>
      <c r="C1550" s="225" t="s">
        <v>242</v>
      </c>
      <c r="D1550" s="226"/>
      <c r="E1550" s="224" t="s">
        <v>242</v>
      </c>
      <c r="F1550" s="224" t="s">
        <v>242</v>
      </c>
      <c r="G1550" s="224" t="s">
        <v>242</v>
      </c>
      <c r="H1550" s="227" t="s">
        <v>242</v>
      </c>
      <c r="I1550" s="228" t="s">
        <v>242</v>
      </c>
      <c r="J1550" s="228" t="s">
        <v>242</v>
      </c>
      <c r="K1550" s="229"/>
      <c r="L1550" s="229"/>
      <c r="M1550" s="229"/>
      <c r="N1550" s="229"/>
      <c r="O1550" s="229"/>
      <c r="P1550" s="230"/>
      <c r="Q1550" s="231"/>
      <c r="R1550" s="224" t="s">
        <v>242</v>
      </c>
      <c r="S1550" s="232" t="str">
        <f t="shared" ca="1" si="125"/>
        <v/>
      </c>
      <c r="T1550" s="232" t="str">
        <f ca="1">IF(B1550="","",IF(ISERROR(MATCH($J1550,[2]SorP!$B$1:$B$6230,0)),"",INDIRECT("'SorP'!$A$"&amp;MATCH($J1550,[2]SorP!$B$1:$B$6230,0))))</f>
        <v/>
      </c>
      <c r="U1550" s="184"/>
      <c r="V1550" s="94" t="e">
        <f>IF(C1550="",NA(),MATCH($B1550&amp;$C1550,'[2]Smelter Look-up'!$J:$J,0))</f>
        <v>#N/A</v>
      </c>
      <c r="X1550" s="58">
        <f t="shared" si="126"/>
        <v>0</v>
      </c>
      <c r="AB1550" s="95" t="str">
        <f t="shared" si="127"/>
        <v/>
      </c>
    </row>
    <row r="1551" spans="1:28" s="58" customFormat="1" ht="20.25">
      <c r="A1551" s="232"/>
      <c r="B1551" s="224" t="s">
        <v>242</v>
      </c>
      <c r="C1551" s="225" t="s">
        <v>242</v>
      </c>
      <c r="D1551" s="226"/>
      <c r="E1551" s="224" t="s">
        <v>242</v>
      </c>
      <c r="F1551" s="224" t="s">
        <v>242</v>
      </c>
      <c r="G1551" s="224" t="s">
        <v>242</v>
      </c>
      <c r="H1551" s="227" t="s">
        <v>242</v>
      </c>
      <c r="I1551" s="228" t="s">
        <v>242</v>
      </c>
      <c r="J1551" s="228" t="s">
        <v>242</v>
      </c>
      <c r="K1551" s="229"/>
      <c r="L1551" s="229"/>
      <c r="M1551" s="229"/>
      <c r="N1551" s="229"/>
      <c r="O1551" s="229"/>
      <c r="P1551" s="230"/>
      <c r="Q1551" s="231"/>
      <c r="R1551" s="224" t="s">
        <v>242</v>
      </c>
      <c r="S1551" s="232" t="str">
        <f t="shared" ca="1" si="125"/>
        <v/>
      </c>
      <c r="T1551" s="232" t="str">
        <f ca="1">IF(B1551="","",IF(ISERROR(MATCH($J1551,[2]SorP!$B$1:$B$6230,0)),"",INDIRECT("'SorP'!$A$"&amp;MATCH($J1551,[2]SorP!$B$1:$B$6230,0))))</f>
        <v/>
      </c>
      <c r="U1551" s="184"/>
      <c r="V1551" s="94" t="e">
        <f>IF(C1551="",NA(),MATCH($B1551&amp;$C1551,'[2]Smelter Look-up'!$J:$J,0))</f>
        <v>#N/A</v>
      </c>
      <c r="X1551" s="58">
        <f t="shared" si="126"/>
        <v>0</v>
      </c>
      <c r="AB1551" s="95" t="str">
        <f t="shared" si="127"/>
        <v/>
      </c>
    </row>
    <row r="1552" spans="1:28" s="58" customFormat="1" ht="20.25">
      <c r="A1552" s="232"/>
      <c r="B1552" s="224" t="s">
        <v>242</v>
      </c>
      <c r="C1552" s="225" t="s">
        <v>242</v>
      </c>
      <c r="D1552" s="226"/>
      <c r="E1552" s="224" t="s">
        <v>242</v>
      </c>
      <c r="F1552" s="224" t="s">
        <v>242</v>
      </c>
      <c r="G1552" s="224" t="s">
        <v>242</v>
      </c>
      <c r="H1552" s="227" t="s">
        <v>242</v>
      </c>
      <c r="I1552" s="228" t="s">
        <v>242</v>
      </c>
      <c r="J1552" s="228" t="s">
        <v>242</v>
      </c>
      <c r="K1552" s="229"/>
      <c r="L1552" s="229"/>
      <c r="M1552" s="229"/>
      <c r="N1552" s="229"/>
      <c r="O1552" s="229"/>
      <c r="P1552" s="230"/>
      <c r="Q1552" s="231"/>
      <c r="R1552" s="224" t="s">
        <v>242</v>
      </c>
      <c r="S1552" s="232" t="str">
        <f t="shared" ca="1" si="125"/>
        <v/>
      </c>
      <c r="T1552" s="232" t="str">
        <f ca="1">IF(B1552="","",IF(ISERROR(MATCH($J1552,[2]SorP!$B$1:$B$6230,0)),"",INDIRECT("'SorP'!$A$"&amp;MATCH($J1552,[2]SorP!$B$1:$B$6230,0))))</f>
        <v/>
      </c>
      <c r="U1552" s="184"/>
      <c r="V1552" s="94" t="e">
        <f>IF(C1552="",NA(),MATCH($B1552&amp;$C1552,'[2]Smelter Look-up'!$J:$J,0))</f>
        <v>#N/A</v>
      </c>
      <c r="X1552" s="58">
        <f t="shared" si="126"/>
        <v>0</v>
      </c>
      <c r="AB1552" s="95" t="str">
        <f t="shared" si="127"/>
        <v/>
      </c>
    </row>
    <row r="1553" spans="1:28" s="58" customFormat="1" ht="20.25">
      <c r="A1553" s="232"/>
      <c r="B1553" s="224" t="s">
        <v>242</v>
      </c>
      <c r="C1553" s="225" t="s">
        <v>242</v>
      </c>
      <c r="D1553" s="226"/>
      <c r="E1553" s="224" t="s">
        <v>242</v>
      </c>
      <c r="F1553" s="224" t="s">
        <v>242</v>
      </c>
      <c r="G1553" s="224" t="s">
        <v>242</v>
      </c>
      <c r="H1553" s="227" t="s">
        <v>242</v>
      </c>
      <c r="I1553" s="228" t="s">
        <v>242</v>
      </c>
      <c r="J1553" s="228" t="s">
        <v>242</v>
      </c>
      <c r="K1553" s="229"/>
      <c r="L1553" s="229"/>
      <c r="M1553" s="229"/>
      <c r="N1553" s="229"/>
      <c r="O1553" s="229"/>
      <c r="P1553" s="230"/>
      <c r="Q1553" s="231"/>
      <c r="R1553" s="224" t="s">
        <v>242</v>
      </c>
      <c r="S1553" s="232" t="str">
        <f t="shared" ca="1" si="125"/>
        <v/>
      </c>
      <c r="T1553" s="232" t="str">
        <f ca="1">IF(B1553="","",IF(ISERROR(MATCH($J1553,[2]SorP!$B$1:$B$6230,0)),"",INDIRECT("'SorP'!$A$"&amp;MATCH($J1553,[2]SorP!$B$1:$B$6230,0))))</f>
        <v/>
      </c>
      <c r="U1553" s="184"/>
      <c r="V1553" s="94" t="e">
        <f>IF(C1553="",NA(),MATCH($B1553&amp;$C1553,'[2]Smelter Look-up'!$J:$J,0))</f>
        <v>#N/A</v>
      </c>
      <c r="X1553" s="58">
        <f t="shared" si="126"/>
        <v>0</v>
      </c>
      <c r="AB1553" s="95" t="str">
        <f t="shared" si="127"/>
        <v/>
      </c>
    </row>
    <row r="1554" spans="1:28" s="58" customFormat="1" ht="20.25">
      <c r="A1554" s="232"/>
      <c r="B1554" s="224" t="s">
        <v>242</v>
      </c>
      <c r="C1554" s="225" t="s">
        <v>242</v>
      </c>
      <c r="D1554" s="226"/>
      <c r="E1554" s="224" t="s">
        <v>242</v>
      </c>
      <c r="F1554" s="224" t="s">
        <v>242</v>
      </c>
      <c r="G1554" s="224" t="s">
        <v>242</v>
      </c>
      <c r="H1554" s="227" t="s">
        <v>242</v>
      </c>
      <c r="I1554" s="228" t="s">
        <v>242</v>
      </c>
      <c r="J1554" s="228" t="s">
        <v>242</v>
      </c>
      <c r="K1554" s="229"/>
      <c r="L1554" s="229"/>
      <c r="M1554" s="229"/>
      <c r="N1554" s="229"/>
      <c r="O1554" s="229"/>
      <c r="P1554" s="230"/>
      <c r="Q1554" s="231"/>
      <c r="R1554" s="224" t="s">
        <v>242</v>
      </c>
      <c r="S1554" s="232" t="str">
        <f t="shared" ca="1" si="125"/>
        <v/>
      </c>
      <c r="T1554" s="232" t="str">
        <f ca="1">IF(B1554="","",IF(ISERROR(MATCH($J1554,[2]SorP!$B$1:$B$6230,0)),"",INDIRECT("'SorP'!$A$"&amp;MATCH($J1554,[2]SorP!$B$1:$B$6230,0))))</f>
        <v/>
      </c>
      <c r="U1554" s="184"/>
      <c r="V1554" s="94" t="e">
        <f>IF(C1554="",NA(),MATCH($B1554&amp;$C1554,'[2]Smelter Look-up'!$J:$J,0))</f>
        <v>#N/A</v>
      </c>
      <c r="X1554" s="58">
        <f t="shared" si="126"/>
        <v>0</v>
      </c>
      <c r="AB1554" s="95" t="str">
        <f t="shared" si="127"/>
        <v/>
      </c>
    </row>
    <row r="1555" spans="1:28" s="58" customFormat="1" ht="20.25">
      <c r="A1555" s="232"/>
      <c r="B1555" s="224" t="s">
        <v>242</v>
      </c>
      <c r="C1555" s="225" t="s">
        <v>242</v>
      </c>
      <c r="D1555" s="226"/>
      <c r="E1555" s="224" t="s">
        <v>242</v>
      </c>
      <c r="F1555" s="224" t="s">
        <v>242</v>
      </c>
      <c r="G1555" s="224" t="s">
        <v>242</v>
      </c>
      <c r="H1555" s="227" t="s">
        <v>242</v>
      </c>
      <c r="I1555" s="228" t="s">
        <v>242</v>
      </c>
      <c r="J1555" s="228" t="s">
        <v>242</v>
      </c>
      <c r="K1555" s="229"/>
      <c r="L1555" s="229"/>
      <c r="M1555" s="229"/>
      <c r="N1555" s="229"/>
      <c r="O1555" s="229"/>
      <c r="P1555" s="230"/>
      <c r="Q1555" s="231"/>
      <c r="R1555" s="224" t="s">
        <v>242</v>
      </c>
      <c r="S1555" s="232" t="str">
        <f t="shared" ca="1" si="125"/>
        <v/>
      </c>
      <c r="T1555" s="232" t="str">
        <f ca="1">IF(B1555="","",IF(ISERROR(MATCH($J1555,[2]SorP!$B$1:$B$6230,0)),"",INDIRECT("'SorP'!$A$"&amp;MATCH($J1555,[2]SorP!$B$1:$B$6230,0))))</f>
        <v/>
      </c>
      <c r="U1555" s="184"/>
      <c r="V1555" s="94" t="e">
        <f>IF(C1555="",NA(),MATCH($B1555&amp;$C1555,'[2]Smelter Look-up'!$J:$J,0))</f>
        <v>#N/A</v>
      </c>
      <c r="X1555" s="58">
        <f t="shared" si="126"/>
        <v>0</v>
      </c>
      <c r="AB1555" s="95" t="str">
        <f t="shared" si="127"/>
        <v/>
      </c>
    </row>
    <row r="1556" spans="1:28" s="58" customFormat="1" ht="20.25">
      <c r="A1556" s="232"/>
      <c r="B1556" s="224" t="s">
        <v>242</v>
      </c>
      <c r="C1556" s="225" t="s">
        <v>242</v>
      </c>
      <c r="D1556" s="226"/>
      <c r="E1556" s="224" t="s">
        <v>242</v>
      </c>
      <c r="F1556" s="224" t="s">
        <v>242</v>
      </c>
      <c r="G1556" s="224" t="s">
        <v>242</v>
      </c>
      <c r="H1556" s="227" t="s">
        <v>242</v>
      </c>
      <c r="I1556" s="228" t="s">
        <v>242</v>
      </c>
      <c r="J1556" s="228" t="s">
        <v>242</v>
      </c>
      <c r="K1556" s="229"/>
      <c r="L1556" s="229"/>
      <c r="M1556" s="229"/>
      <c r="N1556" s="229"/>
      <c r="O1556" s="229"/>
      <c r="P1556" s="230"/>
      <c r="Q1556" s="231"/>
      <c r="R1556" s="224" t="s">
        <v>242</v>
      </c>
      <c r="S1556" s="232" t="str">
        <f t="shared" ca="1" si="125"/>
        <v/>
      </c>
      <c r="T1556" s="232" t="str">
        <f ca="1">IF(B1556="","",IF(ISERROR(MATCH($J1556,[2]SorP!$B$1:$B$6230,0)),"",INDIRECT("'SorP'!$A$"&amp;MATCH($J1556,[2]SorP!$B$1:$B$6230,0))))</f>
        <v/>
      </c>
      <c r="U1556" s="184"/>
      <c r="V1556" s="94" t="e">
        <f>IF(C1556="",NA(),MATCH($B1556&amp;$C1556,'[2]Smelter Look-up'!$J:$J,0))</f>
        <v>#N/A</v>
      </c>
      <c r="X1556" s="58">
        <f t="shared" si="126"/>
        <v>0</v>
      </c>
      <c r="AB1556" s="95" t="str">
        <f t="shared" si="127"/>
        <v/>
      </c>
    </row>
    <row r="1557" spans="1:28" s="58" customFormat="1" ht="20.25">
      <c r="A1557" s="232"/>
      <c r="B1557" s="224" t="s">
        <v>242</v>
      </c>
      <c r="C1557" s="225" t="s">
        <v>242</v>
      </c>
      <c r="D1557" s="226"/>
      <c r="E1557" s="224" t="s">
        <v>242</v>
      </c>
      <c r="F1557" s="224" t="s">
        <v>242</v>
      </c>
      <c r="G1557" s="224" t="s">
        <v>242</v>
      </c>
      <c r="H1557" s="227" t="s">
        <v>242</v>
      </c>
      <c r="I1557" s="228" t="s">
        <v>242</v>
      </c>
      <c r="J1557" s="228" t="s">
        <v>242</v>
      </c>
      <c r="K1557" s="229"/>
      <c r="L1557" s="229"/>
      <c r="M1557" s="229"/>
      <c r="N1557" s="229"/>
      <c r="O1557" s="229"/>
      <c r="P1557" s="230"/>
      <c r="Q1557" s="231"/>
      <c r="R1557" s="224" t="s">
        <v>242</v>
      </c>
      <c r="S1557" s="232" t="str">
        <f t="shared" ca="1" si="125"/>
        <v/>
      </c>
      <c r="T1557" s="232" t="str">
        <f ca="1">IF(B1557="","",IF(ISERROR(MATCH($J1557,[2]SorP!$B$1:$B$6230,0)),"",INDIRECT("'SorP'!$A$"&amp;MATCH($J1557,[2]SorP!$B$1:$B$6230,0))))</f>
        <v/>
      </c>
      <c r="U1557" s="184"/>
      <c r="V1557" s="94" t="e">
        <f>IF(C1557="",NA(),MATCH($B1557&amp;$C1557,'[2]Smelter Look-up'!$J:$J,0))</f>
        <v>#N/A</v>
      </c>
      <c r="X1557" s="58">
        <f t="shared" si="126"/>
        <v>0</v>
      </c>
      <c r="AB1557" s="95" t="str">
        <f t="shared" si="127"/>
        <v/>
      </c>
    </row>
    <row r="1558" spans="1:28" s="58" customFormat="1" ht="20.25">
      <c r="A1558" s="232"/>
      <c r="B1558" s="224" t="s">
        <v>242</v>
      </c>
      <c r="C1558" s="225" t="s">
        <v>242</v>
      </c>
      <c r="D1558" s="226"/>
      <c r="E1558" s="224" t="s">
        <v>242</v>
      </c>
      <c r="F1558" s="224" t="s">
        <v>242</v>
      </c>
      <c r="G1558" s="224" t="s">
        <v>242</v>
      </c>
      <c r="H1558" s="227" t="s">
        <v>242</v>
      </c>
      <c r="I1558" s="228" t="s">
        <v>242</v>
      </c>
      <c r="J1558" s="228" t="s">
        <v>242</v>
      </c>
      <c r="K1558" s="229"/>
      <c r="L1558" s="229"/>
      <c r="M1558" s="229"/>
      <c r="N1558" s="229"/>
      <c r="O1558" s="229"/>
      <c r="P1558" s="230"/>
      <c r="Q1558" s="231"/>
      <c r="R1558" s="224" t="s">
        <v>242</v>
      </c>
      <c r="S1558" s="232" t="str">
        <f t="shared" ca="1" si="125"/>
        <v/>
      </c>
      <c r="T1558" s="232" t="str">
        <f ca="1">IF(B1558="","",IF(ISERROR(MATCH($J1558,[2]SorP!$B$1:$B$6230,0)),"",INDIRECT("'SorP'!$A$"&amp;MATCH($J1558,[2]SorP!$B$1:$B$6230,0))))</f>
        <v/>
      </c>
      <c r="U1558" s="184"/>
      <c r="V1558" s="94" t="e">
        <f>IF(C1558="",NA(),MATCH($B1558&amp;$C1558,'[2]Smelter Look-up'!$J:$J,0))</f>
        <v>#N/A</v>
      </c>
      <c r="X1558" s="58">
        <f t="shared" si="126"/>
        <v>0</v>
      </c>
      <c r="AB1558" s="95" t="str">
        <f t="shared" si="127"/>
        <v/>
      </c>
    </row>
    <row r="1559" spans="1:28" s="58" customFormat="1" ht="20.25">
      <c r="A1559" s="232"/>
      <c r="B1559" s="224" t="s">
        <v>242</v>
      </c>
      <c r="C1559" s="225" t="s">
        <v>242</v>
      </c>
      <c r="D1559" s="226"/>
      <c r="E1559" s="224" t="s">
        <v>242</v>
      </c>
      <c r="F1559" s="224" t="s">
        <v>242</v>
      </c>
      <c r="G1559" s="224" t="s">
        <v>242</v>
      </c>
      <c r="H1559" s="227" t="s">
        <v>242</v>
      </c>
      <c r="I1559" s="228" t="s">
        <v>242</v>
      </c>
      <c r="J1559" s="228" t="s">
        <v>242</v>
      </c>
      <c r="K1559" s="229"/>
      <c r="L1559" s="229"/>
      <c r="M1559" s="229"/>
      <c r="N1559" s="229"/>
      <c r="O1559" s="229"/>
      <c r="P1559" s="230"/>
      <c r="Q1559" s="231"/>
      <c r="R1559" s="224" t="s">
        <v>242</v>
      </c>
      <c r="S1559" s="232" t="str">
        <f t="shared" ca="1" si="125"/>
        <v/>
      </c>
      <c r="T1559" s="232" t="str">
        <f ca="1">IF(B1559="","",IF(ISERROR(MATCH($J1559,[2]SorP!$B$1:$B$6230,0)),"",INDIRECT("'SorP'!$A$"&amp;MATCH($J1559,[2]SorP!$B$1:$B$6230,0))))</f>
        <v/>
      </c>
      <c r="U1559" s="184"/>
      <c r="V1559" s="94" t="e">
        <f>IF(C1559="",NA(),MATCH($B1559&amp;$C1559,'[2]Smelter Look-up'!$J:$J,0))</f>
        <v>#N/A</v>
      </c>
      <c r="X1559" s="58">
        <f t="shared" si="126"/>
        <v>0</v>
      </c>
      <c r="AB1559" s="95" t="str">
        <f t="shared" si="127"/>
        <v/>
      </c>
    </row>
    <row r="1560" spans="1:28" s="58" customFormat="1" ht="20.25">
      <c r="A1560" s="232"/>
      <c r="B1560" s="224" t="s">
        <v>242</v>
      </c>
      <c r="C1560" s="225" t="s">
        <v>242</v>
      </c>
      <c r="D1560" s="226"/>
      <c r="E1560" s="224" t="s">
        <v>242</v>
      </c>
      <c r="F1560" s="224" t="s">
        <v>242</v>
      </c>
      <c r="G1560" s="224" t="s">
        <v>242</v>
      </c>
      <c r="H1560" s="227" t="s">
        <v>242</v>
      </c>
      <c r="I1560" s="228" t="s">
        <v>242</v>
      </c>
      <c r="J1560" s="228" t="s">
        <v>242</v>
      </c>
      <c r="K1560" s="229"/>
      <c r="L1560" s="229"/>
      <c r="M1560" s="229"/>
      <c r="N1560" s="229"/>
      <c r="O1560" s="229"/>
      <c r="P1560" s="230"/>
      <c r="Q1560" s="231"/>
      <c r="R1560" s="224" t="s">
        <v>242</v>
      </c>
      <c r="S1560" s="232" t="str">
        <f t="shared" ca="1" si="125"/>
        <v/>
      </c>
      <c r="T1560" s="232" t="str">
        <f ca="1">IF(B1560="","",IF(ISERROR(MATCH($J1560,[2]SorP!$B$1:$B$6230,0)),"",INDIRECT("'SorP'!$A$"&amp;MATCH($J1560,[2]SorP!$B$1:$B$6230,0))))</f>
        <v/>
      </c>
      <c r="U1560" s="184"/>
      <c r="V1560" s="94" t="e">
        <f>IF(C1560="",NA(),MATCH($B1560&amp;$C1560,'[2]Smelter Look-up'!$J:$J,0))</f>
        <v>#N/A</v>
      </c>
      <c r="X1560" s="58">
        <f t="shared" si="126"/>
        <v>0</v>
      </c>
      <c r="AB1560" s="95" t="str">
        <f t="shared" si="127"/>
        <v/>
      </c>
    </row>
    <row r="1561" spans="1:28" s="58" customFormat="1" ht="20.25">
      <c r="A1561" s="232"/>
      <c r="B1561" s="224" t="s">
        <v>242</v>
      </c>
      <c r="C1561" s="225" t="s">
        <v>242</v>
      </c>
      <c r="D1561" s="226"/>
      <c r="E1561" s="224" t="s">
        <v>242</v>
      </c>
      <c r="F1561" s="224" t="s">
        <v>242</v>
      </c>
      <c r="G1561" s="224" t="s">
        <v>242</v>
      </c>
      <c r="H1561" s="227" t="s">
        <v>242</v>
      </c>
      <c r="I1561" s="228" t="s">
        <v>242</v>
      </c>
      <c r="J1561" s="228" t="s">
        <v>242</v>
      </c>
      <c r="K1561" s="229"/>
      <c r="L1561" s="229"/>
      <c r="M1561" s="229"/>
      <c r="N1561" s="229"/>
      <c r="O1561" s="229"/>
      <c r="P1561" s="230"/>
      <c r="Q1561" s="231"/>
      <c r="R1561" s="224" t="s">
        <v>242</v>
      </c>
      <c r="S1561" s="232" t="str">
        <f t="shared" ca="1" si="125"/>
        <v/>
      </c>
      <c r="T1561" s="232" t="str">
        <f ca="1">IF(B1561="","",IF(ISERROR(MATCH($J1561,[2]SorP!$B$1:$B$6230,0)),"",INDIRECT("'SorP'!$A$"&amp;MATCH($J1561,[2]SorP!$B$1:$B$6230,0))))</f>
        <v/>
      </c>
      <c r="U1561" s="184"/>
      <c r="V1561" s="94" t="e">
        <f>IF(C1561="",NA(),MATCH($B1561&amp;$C1561,'[2]Smelter Look-up'!$J:$J,0))</f>
        <v>#N/A</v>
      </c>
      <c r="X1561" s="58">
        <f t="shared" si="126"/>
        <v>0</v>
      </c>
      <c r="AB1561" s="95" t="str">
        <f t="shared" si="127"/>
        <v/>
      </c>
    </row>
    <row r="1562" spans="1:28" s="58" customFormat="1" ht="20.25">
      <c r="A1562" s="232"/>
      <c r="B1562" s="224" t="s">
        <v>242</v>
      </c>
      <c r="C1562" s="225" t="s">
        <v>242</v>
      </c>
      <c r="D1562" s="226"/>
      <c r="E1562" s="224" t="s">
        <v>242</v>
      </c>
      <c r="F1562" s="224" t="s">
        <v>242</v>
      </c>
      <c r="G1562" s="224" t="s">
        <v>242</v>
      </c>
      <c r="H1562" s="227" t="s">
        <v>242</v>
      </c>
      <c r="I1562" s="228" t="s">
        <v>242</v>
      </c>
      <c r="J1562" s="228" t="s">
        <v>242</v>
      </c>
      <c r="K1562" s="229"/>
      <c r="L1562" s="229"/>
      <c r="M1562" s="229"/>
      <c r="N1562" s="229"/>
      <c r="O1562" s="229"/>
      <c r="P1562" s="230"/>
      <c r="Q1562" s="231"/>
      <c r="R1562" s="224" t="s">
        <v>242</v>
      </c>
      <c r="S1562" s="232" t="str">
        <f t="shared" ca="1" si="125"/>
        <v/>
      </c>
      <c r="T1562" s="232" t="str">
        <f ca="1">IF(B1562="","",IF(ISERROR(MATCH($J1562,[2]SorP!$B$1:$B$6230,0)),"",INDIRECT("'SorP'!$A$"&amp;MATCH($J1562,[2]SorP!$B$1:$B$6230,0))))</f>
        <v/>
      </c>
      <c r="U1562" s="184"/>
      <c r="V1562" s="94" t="e">
        <f>IF(C1562="",NA(),MATCH($B1562&amp;$C1562,'[2]Smelter Look-up'!$J:$J,0))</f>
        <v>#N/A</v>
      </c>
      <c r="X1562" s="58">
        <f t="shared" si="126"/>
        <v>0</v>
      </c>
      <c r="AB1562" s="95" t="str">
        <f t="shared" si="127"/>
        <v/>
      </c>
    </row>
    <row r="1563" spans="1:28" s="58" customFormat="1" ht="20.25">
      <c r="A1563" s="232"/>
      <c r="B1563" s="224" t="s">
        <v>242</v>
      </c>
      <c r="C1563" s="225" t="s">
        <v>242</v>
      </c>
      <c r="D1563" s="226"/>
      <c r="E1563" s="224" t="s">
        <v>242</v>
      </c>
      <c r="F1563" s="224" t="s">
        <v>242</v>
      </c>
      <c r="G1563" s="224" t="s">
        <v>242</v>
      </c>
      <c r="H1563" s="227" t="s">
        <v>242</v>
      </c>
      <c r="I1563" s="228" t="s">
        <v>242</v>
      </c>
      <c r="J1563" s="228" t="s">
        <v>242</v>
      </c>
      <c r="K1563" s="229"/>
      <c r="L1563" s="229"/>
      <c r="M1563" s="229"/>
      <c r="N1563" s="229"/>
      <c r="O1563" s="229"/>
      <c r="P1563" s="230"/>
      <c r="Q1563" s="231"/>
      <c r="R1563" s="224" t="s">
        <v>242</v>
      </c>
      <c r="S1563" s="232" t="str">
        <f t="shared" ca="1" si="125"/>
        <v/>
      </c>
      <c r="T1563" s="232" t="str">
        <f ca="1">IF(B1563="","",IF(ISERROR(MATCH($J1563,[2]SorP!$B$1:$B$6230,0)),"",INDIRECT("'SorP'!$A$"&amp;MATCH($J1563,[2]SorP!$B$1:$B$6230,0))))</f>
        <v/>
      </c>
      <c r="U1563" s="184"/>
      <c r="V1563" s="94" t="e">
        <f>IF(C1563="",NA(),MATCH($B1563&amp;$C1563,'[2]Smelter Look-up'!$J:$J,0))</f>
        <v>#N/A</v>
      </c>
      <c r="X1563" s="58">
        <f t="shared" si="126"/>
        <v>0</v>
      </c>
      <c r="AB1563" s="95" t="str">
        <f t="shared" si="127"/>
        <v/>
      </c>
    </row>
    <row r="1564" spans="1:28" s="58" customFormat="1" ht="20.25">
      <c r="A1564" s="232"/>
      <c r="B1564" s="224" t="s">
        <v>242</v>
      </c>
      <c r="C1564" s="225" t="s">
        <v>242</v>
      </c>
      <c r="D1564" s="226"/>
      <c r="E1564" s="224" t="s">
        <v>242</v>
      </c>
      <c r="F1564" s="224" t="s">
        <v>242</v>
      </c>
      <c r="G1564" s="224" t="s">
        <v>242</v>
      </c>
      <c r="H1564" s="227" t="s">
        <v>242</v>
      </c>
      <c r="I1564" s="228" t="s">
        <v>242</v>
      </c>
      <c r="J1564" s="228" t="s">
        <v>242</v>
      </c>
      <c r="K1564" s="229"/>
      <c r="L1564" s="229"/>
      <c r="M1564" s="229"/>
      <c r="N1564" s="229"/>
      <c r="O1564" s="229"/>
      <c r="P1564" s="230"/>
      <c r="Q1564" s="231"/>
      <c r="R1564" s="224" t="s">
        <v>242</v>
      </c>
      <c r="S1564" s="232" t="str">
        <f t="shared" ref="S1564:S1594" ca="1" si="128">IF(B1564="","",IF(ISERROR(MATCH($E1564,CL,0)),"Unknown",INDIRECT("'C'!$A$"&amp;MATCH($E1564,CL,0)+1)))</f>
        <v/>
      </c>
      <c r="T1564" s="232" t="str">
        <f ca="1">IF(B1564="","",IF(ISERROR(MATCH($J1564,[2]SorP!$B$1:$B$6230,0)),"",INDIRECT("'SorP'!$A$"&amp;MATCH($J1564,[2]SorP!$B$1:$B$6230,0))))</f>
        <v/>
      </c>
      <c r="U1564" s="184"/>
      <c r="V1564" s="94" t="e">
        <f>IF(C1564="",NA(),MATCH($B1564&amp;$C1564,'[2]Smelter Look-up'!$J:$J,0))</f>
        <v>#N/A</v>
      </c>
      <c r="X1564" s="58">
        <f t="shared" si="126"/>
        <v>0</v>
      </c>
      <c r="AB1564" s="95" t="str">
        <f t="shared" si="127"/>
        <v/>
      </c>
    </row>
    <row r="1565" spans="1:28" s="58" customFormat="1" ht="20.25">
      <c r="A1565" s="232"/>
      <c r="B1565" s="224" t="s">
        <v>242</v>
      </c>
      <c r="C1565" s="225" t="s">
        <v>242</v>
      </c>
      <c r="D1565" s="226"/>
      <c r="E1565" s="224" t="s">
        <v>242</v>
      </c>
      <c r="F1565" s="224" t="s">
        <v>242</v>
      </c>
      <c r="G1565" s="224" t="s">
        <v>242</v>
      </c>
      <c r="H1565" s="227" t="s">
        <v>242</v>
      </c>
      <c r="I1565" s="228" t="s">
        <v>242</v>
      </c>
      <c r="J1565" s="228" t="s">
        <v>242</v>
      </c>
      <c r="K1565" s="229"/>
      <c r="L1565" s="229"/>
      <c r="M1565" s="229"/>
      <c r="N1565" s="229"/>
      <c r="O1565" s="229"/>
      <c r="P1565" s="230"/>
      <c r="Q1565" s="231"/>
      <c r="R1565" s="224" t="s">
        <v>242</v>
      </c>
      <c r="S1565" s="232" t="str">
        <f t="shared" ca="1" si="128"/>
        <v/>
      </c>
      <c r="T1565" s="232" t="str">
        <f ca="1">IF(B1565="","",IF(ISERROR(MATCH($J1565,[2]SorP!$B$1:$B$6230,0)),"",INDIRECT("'SorP'!$A$"&amp;MATCH($J1565,[2]SorP!$B$1:$B$6230,0))))</f>
        <v/>
      </c>
      <c r="U1565" s="184"/>
      <c r="V1565" s="94" t="e">
        <f>IF(C1565="",NA(),MATCH($B1565&amp;$C1565,'[2]Smelter Look-up'!$J:$J,0))</f>
        <v>#N/A</v>
      </c>
      <c r="X1565" s="58">
        <f t="shared" si="126"/>
        <v>0</v>
      </c>
      <c r="AB1565" s="95" t="str">
        <f t="shared" si="127"/>
        <v/>
      </c>
    </row>
    <row r="1566" spans="1:28" s="58" customFormat="1" ht="20.25">
      <c r="A1566" s="232"/>
      <c r="B1566" s="224" t="s">
        <v>242</v>
      </c>
      <c r="C1566" s="225" t="s">
        <v>242</v>
      </c>
      <c r="D1566" s="226"/>
      <c r="E1566" s="224" t="s">
        <v>242</v>
      </c>
      <c r="F1566" s="224" t="s">
        <v>242</v>
      </c>
      <c r="G1566" s="224" t="s">
        <v>242</v>
      </c>
      <c r="H1566" s="227" t="s">
        <v>242</v>
      </c>
      <c r="I1566" s="228" t="s">
        <v>242</v>
      </c>
      <c r="J1566" s="228" t="s">
        <v>242</v>
      </c>
      <c r="K1566" s="229"/>
      <c r="L1566" s="229"/>
      <c r="M1566" s="229"/>
      <c r="N1566" s="229"/>
      <c r="O1566" s="229"/>
      <c r="P1566" s="230"/>
      <c r="Q1566" s="231"/>
      <c r="R1566" s="224" t="s">
        <v>242</v>
      </c>
      <c r="S1566" s="232" t="str">
        <f t="shared" ca="1" si="128"/>
        <v/>
      </c>
      <c r="T1566" s="232" t="str">
        <f ca="1">IF(B1566="","",IF(ISERROR(MATCH($J1566,[2]SorP!$B$1:$B$6230,0)),"",INDIRECT("'SorP'!$A$"&amp;MATCH($J1566,[2]SorP!$B$1:$B$6230,0))))</f>
        <v/>
      </c>
      <c r="U1566" s="184"/>
      <c r="V1566" s="94" t="e">
        <f>IF(C1566="",NA(),MATCH($B1566&amp;$C1566,'[2]Smelter Look-up'!$J:$J,0))</f>
        <v>#N/A</v>
      </c>
      <c r="X1566" s="58">
        <f t="shared" si="126"/>
        <v>0</v>
      </c>
      <c r="AB1566" s="95" t="str">
        <f t="shared" si="127"/>
        <v/>
      </c>
    </row>
    <row r="1567" spans="1:28" s="58" customFormat="1" ht="20.25">
      <c r="A1567" s="232"/>
      <c r="B1567" s="224" t="s">
        <v>242</v>
      </c>
      <c r="C1567" s="225" t="s">
        <v>242</v>
      </c>
      <c r="D1567" s="226"/>
      <c r="E1567" s="224" t="s">
        <v>242</v>
      </c>
      <c r="F1567" s="224" t="s">
        <v>242</v>
      </c>
      <c r="G1567" s="224" t="s">
        <v>242</v>
      </c>
      <c r="H1567" s="227" t="s">
        <v>242</v>
      </c>
      <c r="I1567" s="228" t="s">
        <v>242</v>
      </c>
      <c r="J1567" s="228" t="s">
        <v>242</v>
      </c>
      <c r="K1567" s="229"/>
      <c r="L1567" s="229"/>
      <c r="M1567" s="229"/>
      <c r="N1567" s="229"/>
      <c r="O1567" s="229"/>
      <c r="P1567" s="230"/>
      <c r="Q1567" s="231"/>
      <c r="R1567" s="224" t="s">
        <v>242</v>
      </c>
      <c r="S1567" s="232" t="str">
        <f t="shared" ca="1" si="128"/>
        <v/>
      </c>
      <c r="T1567" s="232" t="str">
        <f ca="1">IF(B1567="","",IF(ISERROR(MATCH($J1567,[2]SorP!$B$1:$B$6230,0)),"",INDIRECT("'SorP'!$A$"&amp;MATCH($J1567,[2]SorP!$B$1:$B$6230,0))))</f>
        <v/>
      </c>
      <c r="U1567" s="184"/>
      <c r="V1567" s="94" t="e">
        <f>IF(C1567="",NA(),MATCH($B1567&amp;$C1567,'[2]Smelter Look-up'!$J:$J,0))</f>
        <v>#N/A</v>
      </c>
      <c r="X1567" s="58">
        <f t="shared" si="126"/>
        <v>0</v>
      </c>
      <c r="AB1567" s="95" t="str">
        <f t="shared" si="127"/>
        <v/>
      </c>
    </row>
    <row r="1568" spans="1:28" s="58" customFormat="1" ht="20.25">
      <c r="A1568" s="232"/>
      <c r="B1568" s="224" t="s">
        <v>242</v>
      </c>
      <c r="C1568" s="225" t="s">
        <v>242</v>
      </c>
      <c r="D1568" s="226"/>
      <c r="E1568" s="224" t="s">
        <v>242</v>
      </c>
      <c r="F1568" s="224" t="s">
        <v>242</v>
      </c>
      <c r="G1568" s="224" t="s">
        <v>242</v>
      </c>
      <c r="H1568" s="227" t="s">
        <v>242</v>
      </c>
      <c r="I1568" s="228" t="s">
        <v>242</v>
      </c>
      <c r="J1568" s="228" t="s">
        <v>242</v>
      </c>
      <c r="K1568" s="229"/>
      <c r="L1568" s="229"/>
      <c r="M1568" s="229"/>
      <c r="N1568" s="229"/>
      <c r="O1568" s="229"/>
      <c r="P1568" s="230"/>
      <c r="Q1568" s="231"/>
      <c r="R1568" s="224" t="s">
        <v>242</v>
      </c>
      <c r="S1568" s="232" t="str">
        <f t="shared" ca="1" si="128"/>
        <v/>
      </c>
      <c r="T1568" s="232" t="str">
        <f ca="1">IF(B1568="","",IF(ISERROR(MATCH($J1568,[2]SorP!$B$1:$B$6230,0)),"",INDIRECT("'SorP'!$A$"&amp;MATCH($J1568,[2]SorP!$B$1:$B$6230,0))))</f>
        <v/>
      </c>
      <c r="U1568" s="184"/>
      <c r="V1568" s="94" t="e">
        <f>IF(C1568="",NA(),MATCH($B1568&amp;$C1568,'[2]Smelter Look-up'!$J:$J,0))</f>
        <v>#N/A</v>
      </c>
      <c r="X1568" s="58">
        <f t="shared" si="126"/>
        <v>0</v>
      </c>
      <c r="AB1568" s="95" t="str">
        <f t="shared" si="127"/>
        <v/>
      </c>
    </row>
    <row r="1569" spans="1:28" s="58" customFormat="1" ht="20.25">
      <c r="A1569" s="232"/>
      <c r="B1569" s="224" t="s">
        <v>242</v>
      </c>
      <c r="C1569" s="225" t="s">
        <v>242</v>
      </c>
      <c r="D1569" s="226"/>
      <c r="E1569" s="224" t="s">
        <v>242</v>
      </c>
      <c r="F1569" s="224" t="s">
        <v>242</v>
      </c>
      <c r="G1569" s="224" t="s">
        <v>242</v>
      </c>
      <c r="H1569" s="227" t="s">
        <v>242</v>
      </c>
      <c r="I1569" s="228" t="s">
        <v>242</v>
      </c>
      <c r="J1569" s="228" t="s">
        <v>242</v>
      </c>
      <c r="K1569" s="229"/>
      <c r="L1569" s="229"/>
      <c r="M1569" s="229"/>
      <c r="N1569" s="229"/>
      <c r="O1569" s="229"/>
      <c r="P1569" s="230"/>
      <c r="Q1569" s="231"/>
      <c r="R1569" s="224" t="s">
        <v>242</v>
      </c>
      <c r="S1569" s="232" t="str">
        <f t="shared" ca="1" si="128"/>
        <v/>
      </c>
      <c r="T1569" s="232" t="str">
        <f ca="1">IF(B1569="","",IF(ISERROR(MATCH($J1569,[2]SorP!$B$1:$B$6230,0)),"",INDIRECT("'SorP'!$A$"&amp;MATCH($J1569,[2]SorP!$B$1:$B$6230,0))))</f>
        <v/>
      </c>
      <c r="U1569" s="184"/>
      <c r="V1569" s="94" t="e">
        <f>IF(C1569="",NA(),MATCH($B1569&amp;$C1569,'[2]Smelter Look-up'!$J:$J,0))</f>
        <v>#N/A</v>
      </c>
      <c r="X1569" s="58">
        <f t="shared" si="126"/>
        <v>0</v>
      </c>
      <c r="AB1569" s="95" t="str">
        <f t="shared" si="127"/>
        <v/>
      </c>
    </row>
    <row r="1570" spans="1:28" s="58" customFormat="1" ht="20.25">
      <c r="A1570" s="232"/>
      <c r="B1570" s="224" t="s">
        <v>242</v>
      </c>
      <c r="C1570" s="225" t="s">
        <v>242</v>
      </c>
      <c r="D1570" s="226"/>
      <c r="E1570" s="224" t="s">
        <v>242</v>
      </c>
      <c r="F1570" s="224" t="s">
        <v>242</v>
      </c>
      <c r="G1570" s="224" t="s">
        <v>242</v>
      </c>
      <c r="H1570" s="227" t="s">
        <v>242</v>
      </c>
      <c r="I1570" s="228" t="s">
        <v>242</v>
      </c>
      <c r="J1570" s="228" t="s">
        <v>242</v>
      </c>
      <c r="K1570" s="229"/>
      <c r="L1570" s="229"/>
      <c r="M1570" s="229"/>
      <c r="N1570" s="229"/>
      <c r="O1570" s="229"/>
      <c r="P1570" s="230"/>
      <c r="Q1570" s="231"/>
      <c r="R1570" s="224" t="s">
        <v>242</v>
      </c>
      <c r="S1570" s="232" t="str">
        <f t="shared" ca="1" si="128"/>
        <v/>
      </c>
      <c r="T1570" s="232" t="str">
        <f ca="1">IF(B1570="","",IF(ISERROR(MATCH($J1570,[2]SorP!$B$1:$B$6230,0)),"",INDIRECT("'SorP'!$A$"&amp;MATCH($J1570,[2]SorP!$B$1:$B$6230,0))))</f>
        <v/>
      </c>
      <c r="U1570" s="184"/>
      <c r="V1570" s="94" t="e">
        <f>IF(C1570="",NA(),MATCH($B1570&amp;$C1570,'[2]Smelter Look-up'!$J:$J,0))</f>
        <v>#N/A</v>
      </c>
      <c r="X1570" s="58">
        <f t="shared" si="126"/>
        <v>0</v>
      </c>
      <c r="AB1570" s="95" t="str">
        <f t="shared" si="127"/>
        <v/>
      </c>
    </row>
    <row r="1571" spans="1:28" s="58" customFormat="1" ht="20.25">
      <c r="A1571" s="232"/>
      <c r="B1571" s="224" t="s">
        <v>242</v>
      </c>
      <c r="C1571" s="225" t="s">
        <v>242</v>
      </c>
      <c r="D1571" s="226"/>
      <c r="E1571" s="224" t="s">
        <v>242</v>
      </c>
      <c r="F1571" s="224" t="s">
        <v>242</v>
      </c>
      <c r="G1571" s="224" t="s">
        <v>242</v>
      </c>
      <c r="H1571" s="227" t="s">
        <v>242</v>
      </c>
      <c r="I1571" s="228" t="s">
        <v>242</v>
      </c>
      <c r="J1571" s="228" t="s">
        <v>242</v>
      </c>
      <c r="K1571" s="229"/>
      <c r="L1571" s="229"/>
      <c r="M1571" s="229"/>
      <c r="N1571" s="229"/>
      <c r="O1571" s="229"/>
      <c r="P1571" s="230"/>
      <c r="Q1571" s="231"/>
      <c r="R1571" s="224" t="s">
        <v>242</v>
      </c>
      <c r="S1571" s="232" t="str">
        <f t="shared" ca="1" si="128"/>
        <v/>
      </c>
      <c r="T1571" s="232" t="str">
        <f ca="1">IF(B1571="","",IF(ISERROR(MATCH($J1571,[2]SorP!$B$1:$B$6230,0)),"",INDIRECT("'SorP'!$A$"&amp;MATCH($J1571,[2]SorP!$B$1:$B$6230,0))))</f>
        <v/>
      </c>
      <c r="U1571" s="184"/>
      <c r="V1571" s="94" t="e">
        <f>IF(C1571="",NA(),MATCH($B1571&amp;$C1571,'[2]Smelter Look-up'!$J:$J,0))</f>
        <v>#N/A</v>
      </c>
      <c r="X1571" s="58">
        <f t="shared" si="126"/>
        <v>0</v>
      </c>
      <c r="AB1571" s="95" t="str">
        <f t="shared" si="127"/>
        <v/>
      </c>
    </row>
    <row r="1572" spans="1:28" s="58" customFormat="1" ht="20.25">
      <c r="A1572" s="232"/>
      <c r="B1572" s="224" t="s">
        <v>242</v>
      </c>
      <c r="C1572" s="225" t="s">
        <v>242</v>
      </c>
      <c r="D1572" s="226"/>
      <c r="E1572" s="224" t="s">
        <v>242</v>
      </c>
      <c r="F1572" s="224" t="s">
        <v>242</v>
      </c>
      <c r="G1572" s="224" t="s">
        <v>242</v>
      </c>
      <c r="H1572" s="227" t="s">
        <v>242</v>
      </c>
      <c r="I1572" s="228" t="s">
        <v>242</v>
      </c>
      <c r="J1572" s="228" t="s">
        <v>242</v>
      </c>
      <c r="K1572" s="229"/>
      <c r="L1572" s="229"/>
      <c r="M1572" s="229"/>
      <c r="N1572" s="229"/>
      <c r="O1572" s="229"/>
      <c r="P1572" s="230"/>
      <c r="Q1572" s="231"/>
      <c r="R1572" s="224" t="s">
        <v>242</v>
      </c>
      <c r="S1572" s="232" t="str">
        <f t="shared" ca="1" si="128"/>
        <v/>
      </c>
      <c r="T1572" s="232" t="str">
        <f ca="1">IF(B1572="","",IF(ISERROR(MATCH($J1572,[2]SorP!$B$1:$B$6230,0)),"",INDIRECT("'SorP'!$A$"&amp;MATCH($J1572,[2]SorP!$B$1:$B$6230,0))))</f>
        <v/>
      </c>
      <c r="U1572" s="184"/>
      <c r="V1572" s="94" t="e">
        <f>IF(C1572="",NA(),MATCH($B1572&amp;$C1572,'[2]Smelter Look-up'!$J:$J,0))</f>
        <v>#N/A</v>
      </c>
      <c r="X1572" s="58">
        <f t="shared" si="126"/>
        <v>0</v>
      </c>
      <c r="AB1572" s="95" t="str">
        <f t="shared" si="127"/>
        <v/>
      </c>
    </row>
    <row r="1573" spans="1:28" s="58" customFormat="1" ht="20.25">
      <c r="A1573" s="232"/>
      <c r="B1573" s="224" t="s">
        <v>242</v>
      </c>
      <c r="C1573" s="225" t="s">
        <v>242</v>
      </c>
      <c r="D1573" s="226"/>
      <c r="E1573" s="224" t="s">
        <v>242</v>
      </c>
      <c r="F1573" s="224" t="s">
        <v>242</v>
      </c>
      <c r="G1573" s="224" t="s">
        <v>242</v>
      </c>
      <c r="H1573" s="227" t="s">
        <v>242</v>
      </c>
      <c r="I1573" s="228" t="s">
        <v>242</v>
      </c>
      <c r="J1573" s="228" t="s">
        <v>242</v>
      </c>
      <c r="K1573" s="229"/>
      <c r="L1573" s="229"/>
      <c r="M1573" s="229"/>
      <c r="N1573" s="229"/>
      <c r="O1573" s="229"/>
      <c r="P1573" s="230"/>
      <c r="Q1573" s="231"/>
      <c r="R1573" s="224" t="s">
        <v>242</v>
      </c>
      <c r="S1573" s="232" t="str">
        <f t="shared" ca="1" si="128"/>
        <v/>
      </c>
      <c r="T1573" s="232" t="str">
        <f ca="1">IF(B1573="","",IF(ISERROR(MATCH($J1573,[2]SorP!$B$1:$B$6230,0)),"",INDIRECT("'SorP'!$A$"&amp;MATCH($J1573,[2]SorP!$B$1:$B$6230,0))))</f>
        <v/>
      </c>
      <c r="U1573" s="184"/>
      <c r="V1573" s="94" t="e">
        <f>IF(C1573="",NA(),MATCH($B1573&amp;$C1573,'[2]Smelter Look-up'!$J:$J,0))</f>
        <v>#N/A</v>
      </c>
      <c r="X1573" s="58">
        <f t="shared" si="126"/>
        <v>0</v>
      </c>
      <c r="AB1573" s="95" t="str">
        <f t="shared" si="127"/>
        <v/>
      </c>
    </row>
    <row r="1574" spans="1:28" s="58" customFormat="1" ht="20.25">
      <c r="A1574" s="232"/>
      <c r="B1574" s="224" t="s">
        <v>242</v>
      </c>
      <c r="C1574" s="225" t="s">
        <v>242</v>
      </c>
      <c r="D1574" s="226"/>
      <c r="E1574" s="224" t="s">
        <v>242</v>
      </c>
      <c r="F1574" s="224" t="s">
        <v>242</v>
      </c>
      <c r="G1574" s="224" t="s">
        <v>242</v>
      </c>
      <c r="H1574" s="227" t="s">
        <v>242</v>
      </c>
      <c r="I1574" s="228" t="s">
        <v>242</v>
      </c>
      <c r="J1574" s="228" t="s">
        <v>242</v>
      </c>
      <c r="K1574" s="229"/>
      <c r="L1574" s="229"/>
      <c r="M1574" s="229"/>
      <c r="N1574" s="229"/>
      <c r="O1574" s="229"/>
      <c r="P1574" s="230"/>
      <c r="Q1574" s="231"/>
      <c r="R1574" s="224" t="s">
        <v>242</v>
      </c>
      <c r="S1574" s="232" t="str">
        <f t="shared" ca="1" si="128"/>
        <v/>
      </c>
      <c r="T1574" s="232" t="str">
        <f ca="1">IF(B1574="","",IF(ISERROR(MATCH($J1574,[2]SorP!$B$1:$B$6230,0)),"",INDIRECT("'SorP'!$A$"&amp;MATCH($J1574,[2]SorP!$B$1:$B$6230,0))))</f>
        <v/>
      </c>
      <c r="U1574" s="184"/>
      <c r="V1574" s="94" t="e">
        <f>IF(C1574="",NA(),MATCH($B1574&amp;$C1574,'[2]Smelter Look-up'!$J:$J,0))</f>
        <v>#N/A</v>
      </c>
      <c r="X1574" s="58">
        <f t="shared" si="126"/>
        <v>0</v>
      </c>
      <c r="AB1574" s="95" t="str">
        <f t="shared" si="127"/>
        <v/>
      </c>
    </row>
    <row r="1575" spans="1:28" s="58" customFormat="1" ht="20.25">
      <c r="A1575" s="232"/>
      <c r="B1575" s="224" t="s">
        <v>242</v>
      </c>
      <c r="C1575" s="225" t="s">
        <v>242</v>
      </c>
      <c r="D1575" s="226"/>
      <c r="E1575" s="224" t="s">
        <v>242</v>
      </c>
      <c r="F1575" s="224" t="s">
        <v>242</v>
      </c>
      <c r="G1575" s="224" t="s">
        <v>242</v>
      </c>
      <c r="H1575" s="227" t="s">
        <v>242</v>
      </c>
      <c r="I1575" s="228" t="s">
        <v>242</v>
      </c>
      <c r="J1575" s="228" t="s">
        <v>242</v>
      </c>
      <c r="K1575" s="229"/>
      <c r="L1575" s="229"/>
      <c r="M1575" s="229"/>
      <c r="N1575" s="229"/>
      <c r="O1575" s="229"/>
      <c r="P1575" s="230"/>
      <c r="Q1575" s="231"/>
      <c r="R1575" s="224" t="s">
        <v>242</v>
      </c>
      <c r="S1575" s="232" t="str">
        <f t="shared" ca="1" si="128"/>
        <v/>
      </c>
      <c r="T1575" s="232" t="str">
        <f ca="1">IF(B1575="","",IF(ISERROR(MATCH($J1575,[2]SorP!$B$1:$B$6230,0)),"",INDIRECT("'SorP'!$A$"&amp;MATCH($J1575,[2]SorP!$B$1:$B$6230,0))))</f>
        <v/>
      </c>
      <c r="U1575" s="184"/>
      <c r="V1575" s="94" t="e">
        <f>IF(C1575="",NA(),MATCH($B1575&amp;$C1575,'[2]Smelter Look-up'!$J:$J,0))</f>
        <v>#N/A</v>
      </c>
      <c r="X1575" s="58">
        <f t="shared" si="126"/>
        <v>0</v>
      </c>
      <c r="AB1575" s="95" t="str">
        <f t="shared" si="127"/>
        <v/>
      </c>
    </row>
    <row r="1576" spans="1:28" s="58" customFormat="1" ht="20.25">
      <c r="A1576" s="232"/>
      <c r="B1576" s="224" t="s">
        <v>242</v>
      </c>
      <c r="C1576" s="225" t="s">
        <v>242</v>
      </c>
      <c r="D1576" s="226"/>
      <c r="E1576" s="224" t="s">
        <v>242</v>
      </c>
      <c r="F1576" s="224" t="s">
        <v>242</v>
      </c>
      <c r="G1576" s="224" t="s">
        <v>242</v>
      </c>
      <c r="H1576" s="227" t="s">
        <v>242</v>
      </c>
      <c r="I1576" s="228" t="s">
        <v>242</v>
      </c>
      <c r="J1576" s="228" t="s">
        <v>242</v>
      </c>
      <c r="K1576" s="229"/>
      <c r="L1576" s="229"/>
      <c r="M1576" s="229"/>
      <c r="N1576" s="229"/>
      <c r="O1576" s="229"/>
      <c r="P1576" s="230"/>
      <c r="Q1576" s="231"/>
      <c r="R1576" s="224" t="s">
        <v>242</v>
      </c>
      <c r="S1576" s="232" t="str">
        <f t="shared" ca="1" si="128"/>
        <v/>
      </c>
      <c r="T1576" s="232" t="str">
        <f ca="1">IF(B1576="","",IF(ISERROR(MATCH($J1576,[2]SorP!$B$1:$B$6230,0)),"",INDIRECT("'SorP'!$A$"&amp;MATCH($J1576,[2]SorP!$B$1:$B$6230,0))))</f>
        <v/>
      </c>
      <c r="U1576" s="184"/>
      <c r="V1576" s="94" t="e">
        <f>IF(C1576="",NA(),MATCH($B1576&amp;$C1576,'[2]Smelter Look-up'!$J:$J,0))</f>
        <v>#N/A</v>
      </c>
      <c r="X1576" s="58">
        <f t="shared" si="126"/>
        <v>0</v>
      </c>
      <c r="AB1576" s="95" t="str">
        <f t="shared" si="127"/>
        <v/>
      </c>
    </row>
    <row r="1577" spans="1:28" s="58" customFormat="1" ht="20.25">
      <c r="A1577" s="232"/>
      <c r="B1577" s="224" t="s">
        <v>242</v>
      </c>
      <c r="C1577" s="225" t="s">
        <v>242</v>
      </c>
      <c r="D1577" s="226"/>
      <c r="E1577" s="224" t="s">
        <v>242</v>
      </c>
      <c r="F1577" s="224" t="s">
        <v>242</v>
      </c>
      <c r="G1577" s="224" t="s">
        <v>242</v>
      </c>
      <c r="H1577" s="227" t="s">
        <v>242</v>
      </c>
      <c r="I1577" s="228" t="s">
        <v>242</v>
      </c>
      <c r="J1577" s="228" t="s">
        <v>242</v>
      </c>
      <c r="K1577" s="229"/>
      <c r="L1577" s="229"/>
      <c r="M1577" s="229"/>
      <c r="N1577" s="229"/>
      <c r="O1577" s="229"/>
      <c r="P1577" s="230"/>
      <c r="Q1577" s="231"/>
      <c r="R1577" s="224" t="s">
        <v>242</v>
      </c>
      <c r="S1577" s="232" t="str">
        <f t="shared" ca="1" si="128"/>
        <v/>
      </c>
      <c r="T1577" s="232" t="str">
        <f ca="1">IF(B1577="","",IF(ISERROR(MATCH($J1577,[2]SorP!$B$1:$B$6230,0)),"",INDIRECT("'SorP'!$A$"&amp;MATCH($J1577,[2]SorP!$B$1:$B$6230,0))))</f>
        <v/>
      </c>
      <c r="U1577" s="184"/>
      <c r="V1577" s="94" t="e">
        <f>IF(C1577="",NA(),MATCH($B1577&amp;$C1577,'[2]Smelter Look-up'!$J:$J,0))</f>
        <v>#N/A</v>
      </c>
      <c r="X1577" s="58">
        <f t="shared" si="126"/>
        <v>0</v>
      </c>
      <c r="AB1577" s="95" t="str">
        <f t="shared" si="127"/>
        <v/>
      </c>
    </row>
    <row r="1578" spans="1:28" s="58" customFormat="1" ht="20.25">
      <c r="A1578" s="232"/>
      <c r="B1578" s="224" t="s">
        <v>242</v>
      </c>
      <c r="C1578" s="225" t="s">
        <v>242</v>
      </c>
      <c r="D1578" s="226"/>
      <c r="E1578" s="224" t="s">
        <v>242</v>
      </c>
      <c r="F1578" s="224" t="s">
        <v>242</v>
      </c>
      <c r="G1578" s="224" t="s">
        <v>242</v>
      </c>
      <c r="H1578" s="227" t="s">
        <v>242</v>
      </c>
      <c r="I1578" s="228" t="s">
        <v>242</v>
      </c>
      <c r="J1578" s="228" t="s">
        <v>242</v>
      </c>
      <c r="K1578" s="229"/>
      <c r="L1578" s="229"/>
      <c r="M1578" s="229"/>
      <c r="N1578" s="229"/>
      <c r="O1578" s="229"/>
      <c r="P1578" s="230"/>
      <c r="Q1578" s="231"/>
      <c r="R1578" s="224" t="s">
        <v>242</v>
      </c>
      <c r="S1578" s="232" t="str">
        <f t="shared" ca="1" si="128"/>
        <v/>
      </c>
      <c r="T1578" s="232" t="str">
        <f ca="1">IF(B1578="","",IF(ISERROR(MATCH($J1578,[2]SorP!$B$1:$B$6230,0)),"",INDIRECT("'SorP'!$A$"&amp;MATCH($J1578,[2]SorP!$B$1:$B$6230,0))))</f>
        <v/>
      </c>
      <c r="U1578" s="184"/>
      <c r="V1578" s="94" t="e">
        <f>IF(C1578="",NA(),MATCH($B1578&amp;$C1578,'[2]Smelter Look-up'!$J:$J,0))</f>
        <v>#N/A</v>
      </c>
      <c r="X1578" s="58">
        <f t="shared" si="126"/>
        <v>0</v>
      </c>
      <c r="AB1578" s="95" t="str">
        <f t="shared" si="127"/>
        <v/>
      </c>
    </row>
    <row r="1579" spans="1:28" s="58" customFormat="1" ht="20.25">
      <c r="A1579" s="232"/>
      <c r="B1579" s="224" t="s">
        <v>242</v>
      </c>
      <c r="C1579" s="225" t="s">
        <v>242</v>
      </c>
      <c r="D1579" s="226"/>
      <c r="E1579" s="224" t="s">
        <v>242</v>
      </c>
      <c r="F1579" s="224" t="s">
        <v>242</v>
      </c>
      <c r="G1579" s="224" t="s">
        <v>242</v>
      </c>
      <c r="H1579" s="227" t="s">
        <v>242</v>
      </c>
      <c r="I1579" s="228" t="s">
        <v>242</v>
      </c>
      <c r="J1579" s="228" t="s">
        <v>242</v>
      </c>
      <c r="K1579" s="229"/>
      <c r="L1579" s="229"/>
      <c r="M1579" s="229"/>
      <c r="N1579" s="229"/>
      <c r="O1579" s="229"/>
      <c r="P1579" s="230"/>
      <c r="Q1579" s="231"/>
      <c r="R1579" s="224" t="s">
        <v>242</v>
      </c>
      <c r="S1579" s="232" t="str">
        <f t="shared" ca="1" si="128"/>
        <v/>
      </c>
      <c r="T1579" s="232" t="str">
        <f ca="1">IF(B1579="","",IF(ISERROR(MATCH($J1579,[2]SorP!$B$1:$B$6230,0)),"",INDIRECT("'SorP'!$A$"&amp;MATCH($J1579,[2]SorP!$B$1:$B$6230,0))))</f>
        <v/>
      </c>
      <c r="U1579" s="184"/>
      <c r="V1579" s="94" t="e">
        <f>IF(C1579="",NA(),MATCH($B1579&amp;$C1579,'[2]Smelter Look-up'!$J:$J,0))</f>
        <v>#N/A</v>
      </c>
      <c r="X1579" s="58">
        <f t="shared" si="126"/>
        <v>0</v>
      </c>
      <c r="AB1579" s="95" t="str">
        <f t="shared" si="127"/>
        <v/>
      </c>
    </row>
    <row r="1580" spans="1:28" s="58" customFormat="1" ht="20.25">
      <c r="A1580" s="232"/>
      <c r="B1580" s="224" t="s">
        <v>242</v>
      </c>
      <c r="C1580" s="225" t="s">
        <v>242</v>
      </c>
      <c r="D1580" s="226"/>
      <c r="E1580" s="224" t="s">
        <v>242</v>
      </c>
      <c r="F1580" s="224" t="s">
        <v>242</v>
      </c>
      <c r="G1580" s="224" t="s">
        <v>242</v>
      </c>
      <c r="H1580" s="227" t="s">
        <v>242</v>
      </c>
      <c r="I1580" s="228" t="s">
        <v>242</v>
      </c>
      <c r="J1580" s="228" t="s">
        <v>242</v>
      </c>
      <c r="K1580" s="229"/>
      <c r="L1580" s="229"/>
      <c r="M1580" s="229"/>
      <c r="N1580" s="229"/>
      <c r="O1580" s="229"/>
      <c r="P1580" s="230"/>
      <c r="Q1580" s="231"/>
      <c r="R1580" s="224" t="s">
        <v>242</v>
      </c>
      <c r="S1580" s="232" t="str">
        <f t="shared" ca="1" si="128"/>
        <v/>
      </c>
      <c r="T1580" s="232" t="str">
        <f ca="1">IF(B1580="","",IF(ISERROR(MATCH($J1580,[2]SorP!$B$1:$B$6230,0)),"",INDIRECT("'SorP'!$A$"&amp;MATCH($J1580,[2]SorP!$B$1:$B$6230,0))))</f>
        <v/>
      </c>
      <c r="U1580" s="184"/>
      <c r="V1580" s="94" t="e">
        <f>IF(C1580="",NA(),MATCH($B1580&amp;$C1580,'[2]Smelter Look-up'!$J:$J,0))</f>
        <v>#N/A</v>
      </c>
      <c r="X1580" s="58">
        <f t="shared" si="126"/>
        <v>0</v>
      </c>
      <c r="AB1580" s="95" t="str">
        <f t="shared" si="127"/>
        <v/>
      </c>
    </row>
    <row r="1581" spans="1:28" s="58" customFormat="1" ht="20.25">
      <c r="A1581" s="232"/>
      <c r="B1581" s="224" t="s">
        <v>242</v>
      </c>
      <c r="C1581" s="225" t="s">
        <v>242</v>
      </c>
      <c r="D1581" s="226"/>
      <c r="E1581" s="224" t="s">
        <v>242</v>
      </c>
      <c r="F1581" s="224" t="s">
        <v>242</v>
      </c>
      <c r="G1581" s="224" t="s">
        <v>242</v>
      </c>
      <c r="H1581" s="227" t="s">
        <v>242</v>
      </c>
      <c r="I1581" s="228" t="s">
        <v>242</v>
      </c>
      <c r="J1581" s="228" t="s">
        <v>242</v>
      </c>
      <c r="K1581" s="229"/>
      <c r="L1581" s="229"/>
      <c r="M1581" s="229"/>
      <c r="N1581" s="229"/>
      <c r="O1581" s="229"/>
      <c r="P1581" s="230"/>
      <c r="Q1581" s="231"/>
      <c r="R1581" s="224" t="s">
        <v>242</v>
      </c>
      <c r="S1581" s="232" t="str">
        <f t="shared" ca="1" si="128"/>
        <v/>
      </c>
      <c r="T1581" s="232" t="str">
        <f ca="1">IF(B1581="","",IF(ISERROR(MATCH($J1581,[2]SorP!$B$1:$B$6230,0)),"",INDIRECT("'SorP'!$A$"&amp;MATCH($J1581,[2]SorP!$B$1:$B$6230,0))))</f>
        <v/>
      </c>
      <c r="U1581" s="184"/>
      <c r="V1581" s="94" t="e">
        <f>IF(C1581="",NA(),MATCH($B1581&amp;$C1581,'[2]Smelter Look-up'!$J:$J,0))</f>
        <v>#N/A</v>
      </c>
      <c r="X1581" s="58">
        <f t="shared" si="126"/>
        <v>0</v>
      </c>
      <c r="AB1581" s="95" t="str">
        <f t="shared" si="127"/>
        <v/>
      </c>
    </row>
    <row r="1582" spans="1:28" s="58" customFormat="1" ht="20.25">
      <c r="A1582" s="232"/>
      <c r="B1582" s="224" t="s">
        <v>242</v>
      </c>
      <c r="C1582" s="225" t="s">
        <v>242</v>
      </c>
      <c r="D1582" s="226"/>
      <c r="E1582" s="224" t="s">
        <v>242</v>
      </c>
      <c r="F1582" s="224" t="s">
        <v>242</v>
      </c>
      <c r="G1582" s="224" t="s">
        <v>242</v>
      </c>
      <c r="H1582" s="227" t="s">
        <v>242</v>
      </c>
      <c r="I1582" s="228" t="s">
        <v>242</v>
      </c>
      <c r="J1582" s="228" t="s">
        <v>242</v>
      </c>
      <c r="K1582" s="229"/>
      <c r="L1582" s="229"/>
      <c r="M1582" s="229"/>
      <c r="N1582" s="229"/>
      <c r="O1582" s="229"/>
      <c r="P1582" s="230"/>
      <c r="Q1582" s="231"/>
      <c r="R1582" s="224" t="s">
        <v>242</v>
      </c>
      <c r="S1582" s="232" t="str">
        <f t="shared" ca="1" si="128"/>
        <v/>
      </c>
      <c r="T1582" s="232" t="str">
        <f ca="1">IF(B1582="","",IF(ISERROR(MATCH($J1582,[2]SorP!$B$1:$B$6230,0)),"",INDIRECT("'SorP'!$A$"&amp;MATCH($J1582,[2]SorP!$B$1:$B$6230,0))))</f>
        <v/>
      </c>
      <c r="U1582" s="184"/>
      <c r="V1582" s="94" t="e">
        <f>IF(C1582="",NA(),MATCH($B1582&amp;$C1582,'[2]Smelter Look-up'!$J:$J,0))</f>
        <v>#N/A</v>
      </c>
      <c r="X1582" s="58">
        <f t="shared" si="126"/>
        <v>0</v>
      </c>
      <c r="AB1582" s="95" t="str">
        <f t="shared" si="127"/>
        <v/>
      </c>
    </row>
    <row r="1583" spans="1:28" s="58" customFormat="1" ht="20.25">
      <c r="A1583" s="232"/>
      <c r="B1583" s="224" t="s">
        <v>242</v>
      </c>
      <c r="C1583" s="225" t="s">
        <v>242</v>
      </c>
      <c r="D1583" s="226"/>
      <c r="E1583" s="224" t="s">
        <v>242</v>
      </c>
      <c r="F1583" s="224" t="s">
        <v>242</v>
      </c>
      <c r="G1583" s="224" t="s">
        <v>242</v>
      </c>
      <c r="H1583" s="227" t="s">
        <v>242</v>
      </c>
      <c r="I1583" s="228" t="s">
        <v>242</v>
      </c>
      <c r="J1583" s="228" t="s">
        <v>242</v>
      </c>
      <c r="K1583" s="229"/>
      <c r="L1583" s="229"/>
      <c r="M1583" s="229"/>
      <c r="N1583" s="229"/>
      <c r="O1583" s="229"/>
      <c r="P1583" s="230"/>
      <c r="Q1583" s="231"/>
      <c r="R1583" s="224" t="s">
        <v>242</v>
      </c>
      <c r="S1583" s="232" t="str">
        <f t="shared" ca="1" si="128"/>
        <v/>
      </c>
      <c r="T1583" s="232" t="str">
        <f ca="1">IF(B1583="","",IF(ISERROR(MATCH($J1583,[2]SorP!$B$1:$B$6230,0)),"",INDIRECT("'SorP'!$A$"&amp;MATCH($J1583,[2]SorP!$B$1:$B$6230,0))))</f>
        <v/>
      </c>
      <c r="U1583" s="184"/>
      <c r="V1583" s="94" t="e">
        <f>IF(C1583="",NA(),MATCH($B1583&amp;$C1583,'[2]Smelter Look-up'!$J:$J,0))</f>
        <v>#N/A</v>
      </c>
      <c r="X1583" s="58">
        <f t="shared" si="126"/>
        <v>0</v>
      </c>
      <c r="AB1583" s="95" t="str">
        <f t="shared" si="127"/>
        <v/>
      </c>
    </row>
    <row r="1584" spans="1:28" s="58" customFormat="1" ht="20.25">
      <c r="A1584" s="232"/>
      <c r="B1584" s="224" t="s">
        <v>242</v>
      </c>
      <c r="C1584" s="225" t="s">
        <v>242</v>
      </c>
      <c r="D1584" s="226"/>
      <c r="E1584" s="224" t="s">
        <v>242</v>
      </c>
      <c r="F1584" s="224" t="s">
        <v>242</v>
      </c>
      <c r="G1584" s="224" t="s">
        <v>242</v>
      </c>
      <c r="H1584" s="227" t="s">
        <v>242</v>
      </c>
      <c r="I1584" s="228" t="s">
        <v>242</v>
      </c>
      <c r="J1584" s="228" t="s">
        <v>242</v>
      </c>
      <c r="K1584" s="229"/>
      <c r="L1584" s="229"/>
      <c r="M1584" s="229"/>
      <c r="N1584" s="229"/>
      <c r="O1584" s="229"/>
      <c r="P1584" s="230"/>
      <c r="Q1584" s="231"/>
      <c r="R1584" s="224" t="s">
        <v>242</v>
      </c>
      <c r="S1584" s="232" t="str">
        <f t="shared" ca="1" si="128"/>
        <v/>
      </c>
      <c r="T1584" s="232" t="str">
        <f ca="1">IF(B1584="","",IF(ISERROR(MATCH($J1584,[2]SorP!$B$1:$B$6230,0)),"",INDIRECT("'SorP'!$A$"&amp;MATCH($J1584,[2]SorP!$B$1:$B$6230,0))))</f>
        <v/>
      </c>
      <c r="U1584" s="184"/>
      <c r="V1584" s="94" t="e">
        <f>IF(C1584="",NA(),MATCH($B1584&amp;$C1584,'[2]Smelter Look-up'!$J:$J,0))</f>
        <v>#N/A</v>
      </c>
      <c r="X1584" s="58">
        <f t="shared" si="126"/>
        <v>0</v>
      </c>
      <c r="AB1584" s="95" t="str">
        <f t="shared" si="127"/>
        <v/>
      </c>
    </row>
    <row r="1585" spans="1:28" s="58" customFormat="1" ht="20.25">
      <c r="A1585" s="232"/>
      <c r="B1585" s="224" t="s">
        <v>242</v>
      </c>
      <c r="C1585" s="225" t="s">
        <v>242</v>
      </c>
      <c r="D1585" s="226"/>
      <c r="E1585" s="224" t="s">
        <v>242</v>
      </c>
      <c r="F1585" s="224" t="s">
        <v>242</v>
      </c>
      <c r="G1585" s="224" t="s">
        <v>242</v>
      </c>
      <c r="H1585" s="227" t="s">
        <v>242</v>
      </c>
      <c r="I1585" s="228" t="s">
        <v>242</v>
      </c>
      <c r="J1585" s="228" t="s">
        <v>242</v>
      </c>
      <c r="K1585" s="229"/>
      <c r="L1585" s="229"/>
      <c r="M1585" s="229"/>
      <c r="N1585" s="229"/>
      <c r="O1585" s="229"/>
      <c r="P1585" s="230"/>
      <c r="Q1585" s="231"/>
      <c r="R1585" s="224" t="s">
        <v>242</v>
      </c>
      <c r="S1585" s="232" t="str">
        <f t="shared" ca="1" si="128"/>
        <v/>
      </c>
      <c r="T1585" s="232" t="str">
        <f ca="1">IF(B1585="","",IF(ISERROR(MATCH($J1585,[2]SorP!$B$1:$B$6230,0)),"",INDIRECT("'SorP'!$A$"&amp;MATCH($J1585,[2]SorP!$B$1:$B$6230,0))))</f>
        <v/>
      </c>
      <c r="U1585" s="184"/>
      <c r="V1585" s="94" t="e">
        <f>IF(C1585="",NA(),MATCH($B1585&amp;$C1585,'[2]Smelter Look-up'!$J:$J,0))</f>
        <v>#N/A</v>
      </c>
      <c r="X1585" s="58">
        <f t="shared" si="126"/>
        <v>0</v>
      </c>
      <c r="AB1585" s="95" t="str">
        <f t="shared" si="127"/>
        <v/>
      </c>
    </row>
    <row r="1586" spans="1:28" s="58" customFormat="1" ht="20.25">
      <c r="A1586" s="232"/>
      <c r="B1586" s="224" t="s">
        <v>242</v>
      </c>
      <c r="C1586" s="225" t="s">
        <v>242</v>
      </c>
      <c r="D1586" s="226"/>
      <c r="E1586" s="224" t="s">
        <v>242</v>
      </c>
      <c r="F1586" s="224" t="s">
        <v>242</v>
      </c>
      <c r="G1586" s="224" t="s">
        <v>242</v>
      </c>
      <c r="H1586" s="227" t="s">
        <v>242</v>
      </c>
      <c r="I1586" s="228" t="s">
        <v>242</v>
      </c>
      <c r="J1586" s="228" t="s">
        <v>242</v>
      </c>
      <c r="K1586" s="229"/>
      <c r="L1586" s="229"/>
      <c r="M1586" s="229"/>
      <c r="N1586" s="229"/>
      <c r="O1586" s="229"/>
      <c r="P1586" s="230"/>
      <c r="Q1586" s="231"/>
      <c r="R1586" s="224" t="s">
        <v>242</v>
      </c>
      <c r="S1586" s="232" t="str">
        <f t="shared" ca="1" si="128"/>
        <v/>
      </c>
      <c r="T1586" s="232" t="str">
        <f ca="1">IF(B1586="","",IF(ISERROR(MATCH($J1586,[2]SorP!$B$1:$B$6230,0)),"",INDIRECT("'SorP'!$A$"&amp;MATCH($J1586,[2]SorP!$B$1:$B$6230,0))))</f>
        <v/>
      </c>
      <c r="U1586" s="184"/>
      <c r="V1586" s="94" t="e">
        <f>IF(C1586="",NA(),MATCH($B1586&amp;$C1586,'[2]Smelter Look-up'!$J:$J,0))</f>
        <v>#N/A</v>
      </c>
      <c r="X1586" s="58">
        <f t="shared" si="126"/>
        <v>0</v>
      </c>
      <c r="AB1586" s="95" t="str">
        <f t="shared" si="127"/>
        <v/>
      </c>
    </row>
    <row r="1587" spans="1:28" s="58" customFormat="1" ht="20.25">
      <c r="A1587" s="232"/>
      <c r="B1587" s="224" t="s">
        <v>242</v>
      </c>
      <c r="C1587" s="225" t="s">
        <v>242</v>
      </c>
      <c r="D1587" s="226"/>
      <c r="E1587" s="224" t="s">
        <v>242</v>
      </c>
      <c r="F1587" s="224" t="s">
        <v>242</v>
      </c>
      <c r="G1587" s="224" t="s">
        <v>242</v>
      </c>
      <c r="H1587" s="227" t="s">
        <v>242</v>
      </c>
      <c r="I1587" s="228" t="s">
        <v>242</v>
      </c>
      <c r="J1587" s="228" t="s">
        <v>242</v>
      </c>
      <c r="K1587" s="229"/>
      <c r="L1587" s="229"/>
      <c r="M1587" s="229"/>
      <c r="N1587" s="229"/>
      <c r="O1587" s="229"/>
      <c r="P1587" s="230"/>
      <c r="Q1587" s="231"/>
      <c r="R1587" s="224" t="s">
        <v>242</v>
      </c>
      <c r="S1587" s="232" t="str">
        <f t="shared" ca="1" si="128"/>
        <v/>
      </c>
      <c r="T1587" s="232" t="str">
        <f ca="1">IF(B1587="","",IF(ISERROR(MATCH($J1587,[2]SorP!$B$1:$B$6230,0)),"",INDIRECT("'SorP'!$A$"&amp;MATCH($J1587,[2]SorP!$B$1:$B$6230,0))))</f>
        <v/>
      </c>
      <c r="U1587" s="184"/>
      <c r="V1587" s="94" t="e">
        <f>IF(C1587="",NA(),MATCH($B1587&amp;$C1587,'[2]Smelter Look-up'!$J:$J,0))</f>
        <v>#N/A</v>
      </c>
      <c r="X1587" s="58">
        <f t="shared" si="126"/>
        <v>0</v>
      </c>
      <c r="AB1587" s="95" t="str">
        <f t="shared" si="127"/>
        <v/>
      </c>
    </row>
    <row r="1588" spans="1:28" s="58" customFormat="1" ht="20.25">
      <c r="A1588" s="232"/>
      <c r="B1588" s="224" t="s">
        <v>242</v>
      </c>
      <c r="C1588" s="225" t="s">
        <v>242</v>
      </c>
      <c r="D1588" s="226"/>
      <c r="E1588" s="224" t="s">
        <v>242</v>
      </c>
      <c r="F1588" s="224" t="s">
        <v>242</v>
      </c>
      <c r="G1588" s="224" t="s">
        <v>242</v>
      </c>
      <c r="H1588" s="227" t="s">
        <v>242</v>
      </c>
      <c r="I1588" s="228" t="s">
        <v>242</v>
      </c>
      <c r="J1588" s="228" t="s">
        <v>242</v>
      </c>
      <c r="K1588" s="229"/>
      <c r="L1588" s="229"/>
      <c r="M1588" s="229"/>
      <c r="N1588" s="229"/>
      <c r="O1588" s="229"/>
      <c r="P1588" s="230"/>
      <c r="Q1588" s="231"/>
      <c r="R1588" s="224" t="s">
        <v>242</v>
      </c>
      <c r="S1588" s="232" t="str">
        <f t="shared" ca="1" si="128"/>
        <v/>
      </c>
      <c r="T1588" s="232" t="str">
        <f ca="1">IF(B1588="","",IF(ISERROR(MATCH($J1588,[2]SorP!$B$1:$B$6230,0)),"",INDIRECT("'SorP'!$A$"&amp;MATCH($J1588,[2]SorP!$B$1:$B$6230,0))))</f>
        <v/>
      </c>
      <c r="U1588" s="184"/>
      <c r="V1588" s="94" t="e">
        <f>IF(C1588="",NA(),MATCH($B1588&amp;$C1588,'[2]Smelter Look-up'!$J:$J,0))</f>
        <v>#N/A</v>
      </c>
      <c r="X1588" s="58">
        <f t="shared" si="126"/>
        <v>0</v>
      </c>
      <c r="AB1588" s="95" t="str">
        <f t="shared" si="127"/>
        <v/>
      </c>
    </row>
    <row r="1589" spans="1:28" s="58" customFormat="1" ht="20.25">
      <c r="A1589" s="232"/>
      <c r="B1589" s="224" t="s">
        <v>242</v>
      </c>
      <c r="C1589" s="225" t="s">
        <v>242</v>
      </c>
      <c r="D1589" s="226"/>
      <c r="E1589" s="224" t="s">
        <v>242</v>
      </c>
      <c r="F1589" s="224" t="s">
        <v>242</v>
      </c>
      <c r="G1589" s="224" t="s">
        <v>242</v>
      </c>
      <c r="H1589" s="227" t="s">
        <v>242</v>
      </c>
      <c r="I1589" s="228" t="s">
        <v>242</v>
      </c>
      <c r="J1589" s="228" t="s">
        <v>242</v>
      </c>
      <c r="K1589" s="229"/>
      <c r="L1589" s="229"/>
      <c r="M1589" s="229"/>
      <c r="N1589" s="229"/>
      <c r="O1589" s="229"/>
      <c r="P1589" s="230"/>
      <c r="Q1589" s="231"/>
      <c r="R1589" s="224" t="s">
        <v>242</v>
      </c>
      <c r="S1589" s="232" t="str">
        <f t="shared" ca="1" si="128"/>
        <v/>
      </c>
      <c r="T1589" s="232" t="str">
        <f ca="1">IF(B1589="","",IF(ISERROR(MATCH($J1589,[2]SorP!$B$1:$B$6230,0)),"",INDIRECT("'SorP'!$A$"&amp;MATCH($J1589,[2]SorP!$B$1:$B$6230,0))))</f>
        <v/>
      </c>
      <c r="U1589" s="184"/>
      <c r="V1589" s="94" t="e">
        <f>IF(C1589="",NA(),MATCH($B1589&amp;$C1589,'[2]Smelter Look-up'!$J:$J,0))</f>
        <v>#N/A</v>
      </c>
      <c r="X1589" s="58">
        <f t="shared" si="126"/>
        <v>0</v>
      </c>
      <c r="AB1589" s="95" t="str">
        <f t="shared" si="127"/>
        <v/>
      </c>
    </row>
    <row r="1590" spans="1:28" s="58" customFormat="1" ht="20.25">
      <c r="A1590" s="232"/>
      <c r="B1590" s="224" t="s">
        <v>242</v>
      </c>
      <c r="C1590" s="225" t="s">
        <v>242</v>
      </c>
      <c r="D1590" s="226"/>
      <c r="E1590" s="224" t="s">
        <v>242</v>
      </c>
      <c r="F1590" s="224" t="s">
        <v>242</v>
      </c>
      <c r="G1590" s="224" t="s">
        <v>242</v>
      </c>
      <c r="H1590" s="227" t="s">
        <v>242</v>
      </c>
      <c r="I1590" s="228" t="s">
        <v>242</v>
      </c>
      <c r="J1590" s="228" t="s">
        <v>242</v>
      </c>
      <c r="K1590" s="229"/>
      <c r="L1590" s="229"/>
      <c r="M1590" s="229"/>
      <c r="N1590" s="229"/>
      <c r="O1590" s="229"/>
      <c r="P1590" s="230"/>
      <c r="Q1590" s="231"/>
      <c r="R1590" s="224" t="s">
        <v>242</v>
      </c>
      <c r="S1590" s="232" t="str">
        <f t="shared" ca="1" si="128"/>
        <v/>
      </c>
      <c r="T1590" s="232" t="str">
        <f ca="1">IF(B1590="","",IF(ISERROR(MATCH($J1590,[2]SorP!$B$1:$B$6230,0)),"",INDIRECT("'SorP'!$A$"&amp;MATCH($J1590,[2]SorP!$B$1:$B$6230,0))))</f>
        <v/>
      </c>
      <c r="U1590" s="184"/>
      <c r="V1590" s="94" t="e">
        <f>IF(C1590="",NA(),MATCH($B1590&amp;$C1590,'[2]Smelter Look-up'!$J:$J,0))</f>
        <v>#N/A</v>
      </c>
      <c r="X1590" s="58">
        <f t="shared" si="126"/>
        <v>0</v>
      </c>
      <c r="AB1590" s="95" t="str">
        <f t="shared" si="127"/>
        <v/>
      </c>
    </row>
    <row r="1591" spans="1:28" s="58" customFormat="1" ht="20.25">
      <c r="A1591" s="232"/>
      <c r="B1591" s="224" t="s">
        <v>242</v>
      </c>
      <c r="C1591" s="225" t="s">
        <v>242</v>
      </c>
      <c r="D1591" s="226"/>
      <c r="E1591" s="224" t="s">
        <v>242</v>
      </c>
      <c r="F1591" s="224" t="s">
        <v>242</v>
      </c>
      <c r="G1591" s="224" t="s">
        <v>242</v>
      </c>
      <c r="H1591" s="227" t="s">
        <v>242</v>
      </c>
      <c r="I1591" s="228" t="s">
        <v>242</v>
      </c>
      <c r="J1591" s="228" t="s">
        <v>242</v>
      </c>
      <c r="K1591" s="229"/>
      <c r="L1591" s="229"/>
      <c r="M1591" s="229"/>
      <c r="N1591" s="229"/>
      <c r="O1591" s="229"/>
      <c r="P1591" s="230"/>
      <c r="Q1591" s="231"/>
      <c r="R1591" s="224" t="s">
        <v>242</v>
      </c>
      <c r="S1591" s="232" t="str">
        <f t="shared" ca="1" si="128"/>
        <v/>
      </c>
      <c r="T1591" s="232" t="str">
        <f ca="1">IF(B1591="","",IF(ISERROR(MATCH($J1591,[2]SorP!$B$1:$B$6230,0)),"",INDIRECT("'SorP'!$A$"&amp;MATCH($J1591,[2]SorP!$B$1:$B$6230,0))))</f>
        <v/>
      </c>
      <c r="U1591" s="184"/>
      <c r="V1591" s="94" t="e">
        <f>IF(C1591="",NA(),MATCH($B1591&amp;$C1591,'[2]Smelter Look-up'!$J:$J,0))</f>
        <v>#N/A</v>
      </c>
      <c r="X1591" s="58">
        <f t="shared" si="126"/>
        <v>0</v>
      </c>
      <c r="AB1591" s="95" t="str">
        <f t="shared" si="127"/>
        <v/>
      </c>
    </row>
    <row r="1592" spans="1:28" s="58" customFormat="1" ht="20.25">
      <c r="A1592" s="232"/>
      <c r="B1592" s="224" t="s">
        <v>242</v>
      </c>
      <c r="C1592" s="225" t="s">
        <v>242</v>
      </c>
      <c r="D1592" s="226"/>
      <c r="E1592" s="224" t="s">
        <v>242</v>
      </c>
      <c r="F1592" s="224" t="s">
        <v>242</v>
      </c>
      <c r="G1592" s="224" t="s">
        <v>242</v>
      </c>
      <c r="H1592" s="227" t="s">
        <v>242</v>
      </c>
      <c r="I1592" s="228" t="s">
        <v>242</v>
      </c>
      <c r="J1592" s="228" t="s">
        <v>242</v>
      </c>
      <c r="K1592" s="229"/>
      <c r="L1592" s="229"/>
      <c r="M1592" s="229"/>
      <c r="N1592" s="229"/>
      <c r="O1592" s="229"/>
      <c r="P1592" s="230"/>
      <c r="Q1592" s="231"/>
      <c r="R1592" s="224" t="s">
        <v>242</v>
      </c>
      <c r="S1592" s="232" t="str">
        <f t="shared" ca="1" si="128"/>
        <v/>
      </c>
      <c r="T1592" s="232" t="str">
        <f ca="1">IF(B1592="","",IF(ISERROR(MATCH($J1592,[2]SorP!$B$1:$B$6230,0)),"",INDIRECT("'SorP'!$A$"&amp;MATCH($J1592,[2]SorP!$B$1:$B$6230,0))))</f>
        <v/>
      </c>
      <c r="U1592" s="184"/>
      <c r="V1592" s="94" t="e">
        <f>IF(C1592="",NA(),MATCH($B1592&amp;$C1592,'[2]Smelter Look-up'!$J:$J,0))</f>
        <v>#N/A</v>
      </c>
      <c r="X1592" s="58">
        <f t="shared" si="126"/>
        <v>0</v>
      </c>
      <c r="AB1592" s="95" t="str">
        <f t="shared" si="127"/>
        <v/>
      </c>
    </row>
    <row r="1593" spans="1:28" s="58" customFormat="1" ht="20.25">
      <c r="A1593" s="232"/>
      <c r="B1593" s="224" t="s">
        <v>242</v>
      </c>
      <c r="C1593" s="225" t="s">
        <v>242</v>
      </c>
      <c r="D1593" s="226"/>
      <c r="E1593" s="224" t="s">
        <v>242</v>
      </c>
      <c r="F1593" s="224" t="s">
        <v>242</v>
      </c>
      <c r="G1593" s="224" t="s">
        <v>242</v>
      </c>
      <c r="H1593" s="227" t="s">
        <v>242</v>
      </c>
      <c r="I1593" s="228" t="s">
        <v>242</v>
      </c>
      <c r="J1593" s="228" t="s">
        <v>242</v>
      </c>
      <c r="K1593" s="229"/>
      <c r="L1593" s="229"/>
      <c r="M1593" s="229"/>
      <c r="N1593" s="229"/>
      <c r="O1593" s="229"/>
      <c r="P1593" s="230"/>
      <c r="Q1593" s="231"/>
      <c r="R1593" s="224" t="s">
        <v>242</v>
      </c>
      <c r="S1593" s="232" t="str">
        <f t="shared" ca="1" si="128"/>
        <v/>
      </c>
      <c r="T1593" s="232" t="str">
        <f ca="1">IF(B1593="","",IF(ISERROR(MATCH($J1593,[2]SorP!$B$1:$B$6230,0)),"",INDIRECT("'SorP'!$A$"&amp;MATCH($J1593,[2]SorP!$B$1:$B$6230,0))))</f>
        <v/>
      </c>
      <c r="U1593" s="184"/>
      <c r="V1593" s="94" t="e">
        <f>IF(C1593="",NA(),MATCH($B1593&amp;$C1593,'[2]Smelter Look-up'!$J:$J,0))</f>
        <v>#N/A</v>
      </c>
      <c r="X1593" s="58">
        <f t="shared" si="126"/>
        <v>0</v>
      </c>
      <c r="AB1593" s="95" t="str">
        <f t="shared" si="127"/>
        <v/>
      </c>
    </row>
    <row r="1594" spans="1:28" s="58" customFormat="1" ht="20.25">
      <c r="A1594" s="232"/>
      <c r="B1594" s="224" t="s">
        <v>242</v>
      </c>
      <c r="C1594" s="225" t="s">
        <v>242</v>
      </c>
      <c r="D1594" s="226"/>
      <c r="E1594" s="224" t="s">
        <v>242</v>
      </c>
      <c r="F1594" s="224" t="s">
        <v>242</v>
      </c>
      <c r="G1594" s="224" t="s">
        <v>242</v>
      </c>
      <c r="H1594" s="227" t="s">
        <v>242</v>
      </c>
      <c r="I1594" s="228" t="s">
        <v>242</v>
      </c>
      <c r="J1594" s="228" t="s">
        <v>242</v>
      </c>
      <c r="K1594" s="229"/>
      <c r="L1594" s="229"/>
      <c r="M1594" s="229"/>
      <c r="N1594" s="229"/>
      <c r="O1594" s="229"/>
      <c r="P1594" s="230"/>
      <c r="Q1594" s="231"/>
      <c r="R1594" s="224" t="s">
        <v>242</v>
      </c>
      <c r="S1594" s="232" t="str">
        <f t="shared" ca="1" si="128"/>
        <v/>
      </c>
      <c r="T1594" s="232" t="str">
        <f ca="1">IF(B1594="","",IF(ISERROR(MATCH($J1594,[2]SorP!$B$1:$B$6230,0)),"",INDIRECT("'SorP'!$A$"&amp;MATCH($J1594,[2]SorP!$B$1:$B$6230,0))))</f>
        <v/>
      </c>
      <c r="U1594" s="184"/>
      <c r="V1594" s="94" t="e">
        <f>IF(C1594="",NA(),MATCH($B1594&amp;$C1594,'[2]Smelter Look-up'!$J:$J,0))</f>
        <v>#N/A</v>
      </c>
      <c r="X1594" s="58">
        <f t="shared" si="126"/>
        <v>0</v>
      </c>
      <c r="AB1594" s="95" t="str">
        <f t="shared" si="127"/>
        <v/>
      </c>
    </row>
    <row r="1595" spans="1:28" s="58" customFormat="1" ht="20.25">
      <c r="A1595" s="232"/>
      <c r="B1595" s="224" t="s">
        <v>242</v>
      </c>
      <c r="C1595" s="225" t="s">
        <v>242</v>
      </c>
      <c r="D1595" s="226"/>
      <c r="E1595" s="224" t="s">
        <v>242</v>
      </c>
      <c r="F1595" s="224" t="s">
        <v>242</v>
      </c>
      <c r="G1595" s="224" t="s">
        <v>242</v>
      </c>
      <c r="H1595" s="227" t="s">
        <v>242</v>
      </c>
      <c r="I1595" s="228" t="s">
        <v>242</v>
      </c>
      <c r="J1595" s="228" t="s">
        <v>242</v>
      </c>
      <c r="K1595" s="229"/>
      <c r="L1595" s="229"/>
      <c r="M1595" s="229"/>
      <c r="N1595" s="229"/>
      <c r="O1595" s="229"/>
      <c r="P1595" s="230"/>
      <c r="Q1595" s="231"/>
      <c r="R1595" s="224" t="s">
        <v>242</v>
      </c>
      <c r="S1595" s="232" t="str">
        <f t="shared" ref="S1595" ca="1" si="129">IF(B1595="","",IF(ISERROR(MATCH($E1595,CL,0)),"Unknown",INDIRECT("'C'!$A$"&amp;MATCH($E1595,CL,0)+1)))</f>
        <v/>
      </c>
      <c r="T1595" s="232" t="str">
        <f ca="1">IF(B1595="","",IF(ISERROR(MATCH($J1595,[2]SorP!$B$1:$B$6230,0)),"",INDIRECT("'SorP'!$A$"&amp;MATCH($J1595,[2]SorP!$B$1:$B$6230,0))))</f>
        <v/>
      </c>
      <c r="U1595" s="184"/>
      <c r="V1595" s="94" t="e">
        <f>IF(C1595="",NA(),MATCH($B1595&amp;$C1595,'[2]Smelter Look-up'!$J:$J,0))</f>
        <v>#N/A</v>
      </c>
      <c r="X1595" s="58">
        <f t="shared" si="126"/>
        <v>0</v>
      </c>
      <c r="AB1595" s="95" t="str">
        <f t="shared" si="127"/>
        <v/>
      </c>
    </row>
    <row r="1596" spans="1:28" s="58" customFormat="1" ht="20.25">
      <c r="A1596" s="232"/>
      <c r="B1596" s="224" t="s">
        <v>242</v>
      </c>
      <c r="C1596" s="225" t="s">
        <v>242</v>
      </c>
      <c r="D1596" s="226"/>
      <c r="E1596" s="224" t="s">
        <v>242</v>
      </c>
      <c r="F1596" s="224" t="s">
        <v>242</v>
      </c>
      <c r="G1596" s="224" t="s">
        <v>242</v>
      </c>
      <c r="H1596" s="227" t="s">
        <v>242</v>
      </c>
      <c r="I1596" s="228" t="s">
        <v>242</v>
      </c>
      <c r="J1596" s="228" t="s">
        <v>242</v>
      </c>
      <c r="K1596" s="229"/>
      <c r="L1596" s="229"/>
      <c r="M1596" s="229"/>
      <c r="N1596" s="229"/>
      <c r="O1596" s="229"/>
      <c r="P1596" s="230"/>
      <c r="Q1596" s="231"/>
      <c r="R1596" s="224" t="s">
        <v>242</v>
      </c>
      <c r="S1596" s="232" t="str">
        <f t="shared" ref="S1596:S1627" ca="1" si="130">IF(B1596="","",IF(ISERROR(MATCH($E1596,CL,0)),"Unknown",INDIRECT("'C'!$A$"&amp;MATCH($E1596,CL,0)+1)))</f>
        <v/>
      </c>
      <c r="T1596" s="232" t="str">
        <f ca="1">IF(B1596="","",IF(ISERROR(MATCH($J1596,[2]SorP!$B$1:$B$6230,0)),"",INDIRECT("'SorP'!$A$"&amp;MATCH($J1596,[2]SorP!$B$1:$B$6230,0))))</f>
        <v/>
      </c>
      <c r="U1596" s="184"/>
      <c r="V1596" s="94" t="e">
        <f>IF(C1596="",NA(),MATCH($B1596&amp;$C1596,'[2]Smelter Look-up'!$J:$J,0))</f>
        <v>#N/A</v>
      </c>
      <c r="X1596" s="58">
        <f t="shared" si="126"/>
        <v>0</v>
      </c>
      <c r="AB1596" s="95" t="str">
        <f t="shared" si="127"/>
        <v/>
      </c>
    </row>
    <row r="1597" spans="1:28" s="58" customFormat="1" ht="20.25">
      <c r="A1597" s="232"/>
      <c r="B1597" s="224" t="s">
        <v>242</v>
      </c>
      <c r="C1597" s="225" t="s">
        <v>242</v>
      </c>
      <c r="D1597" s="226"/>
      <c r="E1597" s="224" t="s">
        <v>242</v>
      </c>
      <c r="F1597" s="224" t="s">
        <v>242</v>
      </c>
      <c r="G1597" s="224" t="s">
        <v>242</v>
      </c>
      <c r="H1597" s="227" t="s">
        <v>242</v>
      </c>
      <c r="I1597" s="228" t="s">
        <v>242</v>
      </c>
      <c r="J1597" s="228" t="s">
        <v>242</v>
      </c>
      <c r="K1597" s="229"/>
      <c r="L1597" s="229"/>
      <c r="M1597" s="229"/>
      <c r="N1597" s="229"/>
      <c r="O1597" s="229"/>
      <c r="P1597" s="230"/>
      <c r="Q1597" s="231"/>
      <c r="R1597" s="224" t="s">
        <v>242</v>
      </c>
      <c r="S1597" s="232" t="str">
        <f t="shared" ca="1" si="130"/>
        <v/>
      </c>
      <c r="T1597" s="232" t="str">
        <f ca="1">IF(B1597="","",IF(ISERROR(MATCH($J1597,[2]SorP!$B$1:$B$6230,0)),"",INDIRECT("'SorP'!$A$"&amp;MATCH($J1597,[2]SorP!$B$1:$B$6230,0))))</f>
        <v/>
      </c>
      <c r="U1597" s="184"/>
      <c r="V1597" s="94" t="e">
        <f>IF(C1597="",NA(),MATCH($B1597&amp;$C1597,'[2]Smelter Look-up'!$J:$J,0))</f>
        <v>#N/A</v>
      </c>
      <c r="X1597" s="58">
        <f t="shared" si="126"/>
        <v>0</v>
      </c>
      <c r="AB1597" s="95" t="str">
        <f t="shared" si="127"/>
        <v/>
      </c>
    </row>
    <row r="1598" spans="1:28" s="58" customFormat="1" ht="20.25">
      <c r="A1598" s="232"/>
      <c r="B1598" s="224" t="s">
        <v>242</v>
      </c>
      <c r="C1598" s="225" t="s">
        <v>242</v>
      </c>
      <c r="D1598" s="226"/>
      <c r="E1598" s="224" t="s">
        <v>242</v>
      </c>
      <c r="F1598" s="224" t="s">
        <v>242</v>
      </c>
      <c r="G1598" s="224" t="s">
        <v>242</v>
      </c>
      <c r="H1598" s="227" t="s">
        <v>242</v>
      </c>
      <c r="I1598" s="228" t="s">
        <v>242</v>
      </c>
      <c r="J1598" s="228" t="s">
        <v>242</v>
      </c>
      <c r="K1598" s="229"/>
      <c r="L1598" s="229"/>
      <c r="M1598" s="229"/>
      <c r="N1598" s="229"/>
      <c r="O1598" s="229"/>
      <c r="P1598" s="230"/>
      <c r="Q1598" s="231"/>
      <c r="R1598" s="224" t="s">
        <v>242</v>
      </c>
      <c r="S1598" s="232" t="str">
        <f t="shared" ca="1" si="130"/>
        <v/>
      </c>
      <c r="T1598" s="232" t="str">
        <f ca="1">IF(B1598="","",IF(ISERROR(MATCH($J1598,[2]SorP!$B$1:$B$6230,0)),"",INDIRECT("'SorP'!$A$"&amp;MATCH($J1598,[2]SorP!$B$1:$B$6230,0))))</f>
        <v/>
      </c>
      <c r="U1598" s="184"/>
      <c r="V1598" s="94" t="e">
        <f>IF(C1598="",NA(),MATCH($B1598&amp;$C1598,'[2]Smelter Look-up'!$J:$J,0))</f>
        <v>#N/A</v>
      </c>
      <c r="X1598" s="58">
        <f t="shared" si="126"/>
        <v>0</v>
      </c>
      <c r="AB1598" s="95" t="str">
        <f t="shared" si="127"/>
        <v/>
      </c>
    </row>
    <row r="1599" spans="1:28" s="58" customFormat="1" ht="20.25">
      <c r="A1599" s="232"/>
      <c r="B1599" s="224" t="s">
        <v>242</v>
      </c>
      <c r="C1599" s="225" t="s">
        <v>242</v>
      </c>
      <c r="D1599" s="226"/>
      <c r="E1599" s="224" t="s">
        <v>242</v>
      </c>
      <c r="F1599" s="224" t="s">
        <v>242</v>
      </c>
      <c r="G1599" s="224" t="s">
        <v>242</v>
      </c>
      <c r="H1599" s="227" t="s">
        <v>242</v>
      </c>
      <c r="I1599" s="228" t="s">
        <v>242</v>
      </c>
      <c r="J1599" s="228" t="s">
        <v>242</v>
      </c>
      <c r="K1599" s="229"/>
      <c r="L1599" s="229"/>
      <c r="M1599" s="229"/>
      <c r="N1599" s="229"/>
      <c r="O1599" s="229"/>
      <c r="P1599" s="230"/>
      <c r="Q1599" s="231"/>
      <c r="R1599" s="224" t="s">
        <v>242</v>
      </c>
      <c r="S1599" s="232" t="str">
        <f t="shared" ca="1" si="130"/>
        <v/>
      </c>
      <c r="T1599" s="232" t="str">
        <f ca="1">IF(B1599="","",IF(ISERROR(MATCH($J1599,[2]SorP!$B$1:$B$6230,0)),"",INDIRECT("'SorP'!$A$"&amp;MATCH($J1599,[2]SorP!$B$1:$B$6230,0))))</f>
        <v/>
      </c>
      <c r="U1599" s="184"/>
      <c r="V1599" s="94" t="e">
        <f>IF(C1599="",NA(),MATCH($B1599&amp;$C1599,'[2]Smelter Look-up'!$J:$J,0))</f>
        <v>#N/A</v>
      </c>
      <c r="X1599" s="58">
        <f t="shared" si="126"/>
        <v>0</v>
      </c>
      <c r="AB1599" s="95" t="str">
        <f t="shared" si="127"/>
        <v/>
      </c>
    </row>
    <row r="1600" spans="1:28" s="58" customFormat="1" ht="20.25">
      <c r="A1600" s="232"/>
      <c r="B1600" s="224" t="s">
        <v>242</v>
      </c>
      <c r="C1600" s="225" t="s">
        <v>242</v>
      </c>
      <c r="D1600" s="226"/>
      <c r="E1600" s="224" t="s">
        <v>242</v>
      </c>
      <c r="F1600" s="224" t="s">
        <v>242</v>
      </c>
      <c r="G1600" s="224" t="s">
        <v>242</v>
      </c>
      <c r="H1600" s="227" t="s">
        <v>242</v>
      </c>
      <c r="I1600" s="228" t="s">
        <v>242</v>
      </c>
      <c r="J1600" s="228" t="s">
        <v>242</v>
      </c>
      <c r="K1600" s="229"/>
      <c r="L1600" s="229"/>
      <c r="M1600" s="229"/>
      <c r="N1600" s="229"/>
      <c r="O1600" s="229"/>
      <c r="P1600" s="230"/>
      <c r="Q1600" s="231"/>
      <c r="R1600" s="224" t="s">
        <v>242</v>
      </c>
      <c r="S1600" s="232" t="str">
        <f t="shared" ca="1" si="130"/>
        <v/>
      </c>
      <c r="T1600" s="232" t="str">
        <f ca="1">IF(B1600="","",IF(ISERROR(MATCH($J1600,[2]SorP!$B$1:$B$6230,0)),"",INDIRECT("'SorP'!$A$"&amp;MATCH($J1600,[2]SorP!$B$1:$B$6230,0))))</f>
        <v/>
      </c>
      <c r="U1600" s="184"/>
      <c r="V1600" s="94" t="e">
        <f>IF(C1600="",NA(),MATCH($B1600&amp;$C1600,'[2]Smelter Look-up'!$J:$J,0))</f>
        <v>#N/A</v>
      </c>
      <c r="X1600" s="58">
        <f t="shared" si="126"/>
        <v>0</v>
      </c>
      <c r="AB1600" s="95" t="str">
        <f t="shared" si="127"/>
        <v/>
      </c>
    </row>
    <row r="1601" spans="1:28" s="58" customFormat="1" ht="20.25">
      <c r="A1601" s="232"/>
      <c r="B1601" s="224" t="s">
        <v>242</v>
      </c>
      <c r="C1601" s="225" t="s">
        <v>242</v>
      </c>
      <c r="D1601" s="226"/>
      <c r="E1601" s="224" t="s">
        <v>242</v>
      </c>
      <c r="F1601" s="224" t="s">
        <v>242</v>
      </c>
      <c r="G1601" s="224" t="s">
        <v>242</v>
      </c>
      <c r="H1601" s="227" t="s">
        <v>242</v>
      </c>
      <c r="I1601" s="228" t="s">
        <v>242</v>
      </c>
      <c r="J1601" s="228" t="s">
        <v>242</v>
      </c>
      <c r="K1601" s="229"/>
      <c r="L1601" s="229"/>
      <c r="M1601" s="229"/>
      <c r="N1601" s="229"/>
      <c r="O1601" s="229"/>
      <c r="P1601" s="230"/>
      <c r="Q1601" s="231"/>
      <c r="R1601" s="224" t="s">
        <v>242</v>
      </c>
      <c r="S1601" s="232" t="str">
        <f t="shared" ca="1" si="130"/>
        <v/>
      </c>
      <c r="T1601" s="232" t="str">
        <f ca="1">IF(B1601="","",IF(ISERROR(MATCH($J1601,[2]SorP!$B$1:$B$6230,0)),"",INDIRECT("'SorP'!$A$"&amp;MATCH($J1601,[2]SorP!$B$1:$B$6230,0))))</f>
        <v/>
      </c>
      <c r="U1601" s="184"/>
      <c r="V1601" s="94" t="e">
        <f>IF(C1601="",NA(),MATCH($B1601&amp;$C1601,'[2]Smelter Look-up'!$J:$J,0))</f>
        <v>#N/A</v>
      </c>
      <c r="X1601" s="58">
        <f t="shared" si="126"/>
        <v>0</v>
      </c>
      <c r="AB1601" s="95" t="str">
        <f t="shared" si="127"/>
        <v/>
      </c>
    </row>
    <row r="1602" spans="1:28" s="58" customFormat="1" ht="20.25">
      <c r="A1602" s="232"/>
      <c r="B1602" s="224" t="s">
        <v>242</v>
      </c>
      <c r="C1602" s="225" t="s">
        <v>242</v>
      </c>
      <c r="D1602" s="226"/>
      <c r="E1602" s="224" t="s">
        <v>242</v>
      </c>
      <c r="F1602" s="224" t="s">
        <v>242</v>
      </c>
      <c r="G1602" s="224" t="s">
        <v>242</v>
      </c>
      <c r="H1602" s="227" t="s">
        <v>242</v>
      </c>
      <c r="I1602" s="228" t="s">
        <v>242</v>
      </c>
      <c r="J1602" s="228" t="s">
        <v>242</v>
      </c>
      <c r="K1602" s="229"/>
      <c r="L1602" s="229"/>
      <c r="M1602" s="229"/>
      <c r="N1602" s="229"/>
      <c r="O1602" s="229"/>
      <c r="P1602" s="230"/>
      <c r="Q1602" s="231"/>
      <c r="R1602" s="224" t="s">
        <v>242</v>
      </c>
      <c r="S1602" s="232" t="str">
        <f t="shared" ca="1" si="130"/>
        <v/>
      </c>
      <c r="T1602" s="232" t="str">
        <f ca="1">IF(B1602="","",IF(ISERROR(MATCH($J1602,[2]SorP!$B$1:$B$6230,0)),"",INDIRECT("'SorP'!$A$"&amp;MATCH($J1602,[2]SorP!$B$1:$B$6230,0))))</f>
        <v/>
      </c>
      <c r="U1602" s="184"/>
      <c r="V1602" s="94" t="e">
        <f>IF(C1602="",NA(),MATCH($B1602&amp;$C1602,'[2]Smelter Look-up'!$J:$J,0))</f>
        <v>#N/A</v>
      </c>
      <c r="X1602" s="58">
        <f t="shared" si="126"/>
        <v>0</v>
      </c>
      <c r="AB1602" s="95" t="str">
        <f t="shared" si="127"/>
        <v/>
      </c>
    </row>
    <row r="1603" spans="1:28" s="58" customFormat="1" ht="20.25">
      <c r="A1603" s="232"/>
      <c r="B1603" s="224" t="s">
        <v>242</v>
      </c>
      <c r="C1603" s="225" t="s">
        <v>242</v>
      </c>
      <c r="D1603" s="226"/>
      <c r="E1603" s="224" t="s">
        <v>242</v>
      </c>
      <c r="F1603" s="224" t="s">
        <v>242</v>
      </c>
      <c r="G1603" s="224" t="s">
        <v>242</v>
      </c>
      <c r="H1603" s="227" t="s">
        <v>242</v>
      </c>
      <c r="I1603" s="228" t="s">
        <v>242</v>
      </c>
      <c r="J1603" s="228" t="s">
        <v>242</v>
      </c>
      <c r="K1603" s="229"/>
      <c r="L1603" s="229"/>
      <c r="M1603" s="229"/>
      <c r="N1603" s="229"/>
      <c r="O1603" s="229"/>
      <c r="P1603" s="230"/>
      <c r="Q1603" s="231"/>
      <c r="R1603" s="224" t="s">
        <v>242</v>
      </c>
      <c r="S1603" s="232" t="str">
        <f t="shared" ca="1" si="130"/>
        <v/>
      </c>
      <c r="T1603" s="232" t="str">
        <f ca="1">IF(B1603="","",IF(ISERROR(MATCH($J1603,[2]SorP!$B$1:$B$6230,0)),"",INDIRECT("'SorP'!$A$"&amp;MATCH($J1603,[2]SorP!$B$1:$B$6230,0))))</f>
        <v/>
      </c>
      <c r="U1603" s="184"/>
      <c r="V1603" s="94" t="e">
        <f>IF(C1603="",NA(),MATCH($B1603&amp;$C1603,'[2]Smelter Look-up'!$J:$J,0))</f>
        <v>#N/A</v>
      </c>
      <c r="X1603" s="58">
        <f t="shared" si="126"/>
        <v>0</v>
      </c>
      <c r="AB1603" s="95" t="str">
        <f t="shared" si="127"/>
        <v/>
      </c>
    </row>
    <row r="1604" spans="1:28" s="58" customFormat="1" ht="20.25">
      <c r="A1604" s="232"/>
      <c r="B1604" s="224" t="s">
        <v>242</v>
      </c>
      <c r="C1604" s="225" t="s">
        <v>242</v>
      </c>
      <c r="D1604" s="226"/>
      <c r="E1604" s="224" t="s">
        <v>242</v>
      </c>
      <c r="F1604" s="224" t="s">
        <v>242</v>
      </c>
      <c r="G1604" s="224" t="s">
        <v>242</v>
      </c>
      <c r="H1604" s="227" t="s">
        <v>242</v>
      </c>
      <c r="I1604" s="228" t="s">
        <v>242</v>
      </c>
      <c r="J1604" s="228" t="s">
        <v>242</v>
      </c>
      <c r="K1604" s="229"/>
      <c r="L1604" s="229"/>
      <c r="M1604" s="229"/>
      <c r="N1604" s="229"/>
      <c r="O1604" s="229"/>
      <c r="P1604" s="230"/>
      <c r="Q1604" s="231"/>
      <c r="R1604" s="224" t="s">
        <v>242</v>
      </c>
      <c r="S1604" s="232" t="str">
        <f t="shared" ca="1" si="130"/>
        <v/>
      </c>
      <c r="T1604" s="232" t="str">
        <f ca="1">IF(B1604="","",IF(ISERROR(MATCH($J1604,[2]SorP!$B$1:$B$6230,0)),"",INDIRECT("'SorP'!$A$"&amp;MATCH($J1604,[2]SorP!$B$1:$B$6230,0))))</f>
        <v/>
      </c>
      <c r="U1604" s="184"/>
      <c r="V1604" s="94" t="e">
        <f>IF(C1604="",NA(),MATCH($B1604&amp;$C1604,'[2]Smelter Look-up'!$J:$J,0))</f>
        <v>#N/A</v>
      </c>
      <c r="X1604" s="58">
        <f t="shared" si="126"/>
        <v>0</v>
      </c>
      <c r="AB1604" s="95" t="str">
        <f t="shared" si="127"/>
        <v/>
      </c>
    </row>
    <row r="1605" spans="1:28" s="58" customFormat="1" ht="20.25">
      <c r="A1605" s="232"/>
      <c r="B1605" s="224" t="s">
        <v>242</v>
      </c>
      <c r="C1605" s="225" t="s">
        <v>242</v>
      </c>
      <c r="D1605" s="226"/>
      <c r="E1605" s="224" t="s">
        <v>242</v>
      </c>
      <c r="F1605" s="224" t="s">
        <v>242</v>
      </c>
      <c r="G1605" s="224" t="s">
        <v>242</v>
      </c>
      <c r="H1605" s="227" t="s">
        <v>242</v>
      </c>
      <c r="I1605" s="228" t="s">
        <v>242</v>
      </c>
      <c r="J1605" s="228" t="s">
        <v>242</v>
      </c>
      <c r="K1605" s="229"/>
      <c r="L1605" s="229"/>
      <c r="M1605" s="229"/>
      <c r="N1605" s="229"/>
      <c r="O1605" s="229"/>
      <c r="P1605" s="230"/>
      <c r="Q1605" s="231"/>
      <c r="R1605" s="224" t="s">
        <v>242</v>
      </c>
      <c r="S1605" s="232" t="str">
        <f t="shared" ca="1" si="130"/>
        <v/>
      </c>
      <c r="T1605" s="232" t="str">
        <f ca="1">IF(B1605="","",IF(ISERROR(MATCH($J1605,[2]SorP!$B$1:$B$6230,0)),"",INDIRECT("'SorP'!$A$"&amp;MATCH($J1605,[2]SorP!$B$1:$B$6230,0))))</f>
        <v/>
      </c>
      <c r="U1605" s="184"/>
      <c r="V1605" s="94" t="e">
        <f>IF(C1605="",NA(),MATCH($B1605&amp;$C1605,'[2]Smelter Look-up'!$J:$J,0))</f>
        <v>#N/A</v>
      </c>
      <c r="X1605" s="58">
        <f t="shared" si="126"/>
        <v>0</v>
      </c>
      <c r="AB1605" s="95" t="str">
        <f t="shared" si="127"/>
        <v/>
      </c>
    </row>
    <row r="1606" spans="1:28" s="58" customFormat="1" ht="20.25">
      <c r="A1606" s="232"/>
      <c r="B1606" s="224" t="s">
        <v>242</v>
      </c>
      <c r="C1606" s="225" t="s">
        <v>242</v>
      </c>
      <c r="D1606" s="226"/>
      <c r="E1606" s="224" t="s">
        <v>242</v>
      </c>
      <c r="F1606" s="224" t="s">
        <v>242</v>
      </c>
      <c r="G1606" s="224" t="s">
        <v>242</v>
      </c>
      <c r="H1606" s="227" t="s">
        <v>242</v>
      </c>
      <c r="I1606" s="228" t="s">
        <v>242</v>
      </c>
      <c r="J1606" s="228" t="s">
        <v>242</v>
      </c>
      <c r="K1606" s="229"/>
      <c r="L1606" s="229"/>
      <c r="M1606" s="229"/>
      <c r="N1606" s="229"/>
      <c r="O1606" s="229"/>
      <c r="P1606" s="230"/>
      <c r="Q1606" s="231"/>
      <c r="R1606" s="224" t="s">
        <v>242</v>
      </c>
      <c r="S1606" s="232" t="str">
        <f t="shared" ca="1" si="130"/>
        <v/>
      </c>
      <c r="T1606" s="232" t="str">
        <f ca="1">IF(B1606="","",IF(ISERROR(MATCH($J1606,[2]SorP!$B$1:$B$6230,0)),"",INDIRECT("'SorP'!$A$"&amp;MATCH($J1606,[2]SorP!$B$1:$B$6230,0))))</f>
        <v/>
      </c>
      <c r="U1606" s="184"/>
      <c r="V1606" s="94" t="e">
        <f>IF(C1606="",NA(),MATCH($B1606&amp;$C1606,'[2]Smelter Look-up'!$J:$J,0))</f>
        <v>#N/A</v>
      </c>
      <c r="X1606" s="58">
        <f t="shared" si="126"/>
        <v>0</v>
      </c>
      <c r="AB1606" s="95" t="str">
        <f t="shared" si="127"/>
        <v/>
      </c>
    </row>
    <row r="1607" spans="1:28" s="58" customFormat="1" ht="20.25">
      <c r="A1607" s="232"/>
      <c r="B1607" s="224" t="s">
        <v>242</v>
      </c>
      <c r="C1607" s="225" t="s">
        <v>242</v>
      </c>
      <c r="D1607" s="226"/>
      <c r="E1607" s="224" t="s">
        <v>242</v>
      </c>
      <c r="F1607" s="224" t="s">
        <v>242</v>
      </c>
      <c r="G1607" s="224" t="s">
        <v>242</v>
      </c>
      <c r="H1607" s="227" t="s">
        <v>242</v>
      </c>
      <c r="I1607" s="228" t="s">
        <v>242</v>
      </c>
      <c r="J1607" s="228" t="s">
        <v>242</v>
      </c>
      <c r="K1607" s="229"/>
      <c r="L1607" s="229"/>
      <c r="M1607" s="229"/>
      <c r="N1607" s="229"/>
      <c r="O1607" s="229"/>
      <c r="P1607" s="230"/>
      <c r="Q1607" s="231"/>
      <c r="R1607" s="224" t="s">
        <v>242</v>
      </c>
      <c r="S1607" s="232" t="str">
        <f t="shared" ca="1" si="130"/>
        <v/>
      </c>
      <c r="T1607" s="232" t="str">
        <f ca="1">IF(B1607="","",IF(ISERROR(MATCH($J1607,[2]SorP!$B$1:$B$6230,0)),"",INDIRECT("'SorP'!$A$"&amp;MATCH($J1607,[2]SorP!$B$1:$B$6230,0))))</f>
        <v/>
      </c>
      <c r="U1607" s="184"/>
      <c r="V1607" s="94" t="e">
        <f>IF(C1607="",NA(),MATCH($B1607&amp;$C1607,'[2]Smelter Look-up'!$J:$J,0))</f>
        <v>#N/A</v>
      </c>
      <c r="X1607" s="58">
        <f t="shared" si="126"/>
        <v>0</v>
      </c>
      <c r="AB1607" s="95" t="str">
        <f t="shared" si="127"/>
        <v/>
      </c>
    </row>
    <row r="1608" spans="1:28" s="58" customFormat="1" ht="20.25">
      <c r="A1608" s="232"/>
      <c r="B1608" s="224" t="s">
        <v>242</v>
      </c>
      <c r="C1608" s="225" t="s">
        <v>242</v>
      </c>
      <c r="D1608" s="226"/>
      <c r="E1608" s="224" t="s">
        <v>242</v>
      </c>
      <c r="F1608" s="224" t="s">
        <v>242</v>
      </c>
      <c r="G1608" s="224" t="s">
        <v>242</v>
      </c>
      <c r="H1608" s="227" t="s">
        <v>242</v>
      </c>
      <c r="I1608" s="228" t="s">
        <v>242</v>
      </c>
      <c r="J1608" s="228" t="s">
        <v>242</v>
      </c>
      <c r="K1608" s="229"/>
      <c r="L1608" s="229"/>
      <c r="M1608" s="229"/>
      <c r="N1608" s="229"/>
      <c r="O1608" s="229"/>
      <c r="P1608" s="230"/>
      <c r="Q1608" s="231"/>
      <c r="R1608" s="224" t="s">
        <v>242</v>
      </c>
      <c r="S1608" s="232" t="str">
        <f t="shared" ca="1" si="130"/>
        <v/>
      </c>
      <c r="T1608" s="232" t="str">
        <f ca="1">IF(B1608="","",IF(ISERROR(MATCH($J1608,[2]SorP!$B$1:$B$6230,0)),"",INDIRECT("'SorP'!$A$"&amp;MATCH($J1608,[2]SorP!$B$1:$B$6230,0))))</f>
        <v/>
      </c>
      <c r="U1608" s="184"/>
      <c r="V1608" s="94" t="e">
        <f>IF(C1608="",NA(),MATCH($B1608&amp;$C1608,'[2]Smelter Look-up'!$J:$J,0))</f>
        <v>#N/A</v>
      </c>
      <c r="X1608" s="58">
        <f t="shared" si="126"/>
        <v>0</v>
      </c>
      <c r="AB1608" s="95" t="str">
        <f t="shared" si="127"/>
        <v/>
      </c>
    </row>
    <row r="1609" spans="1:28" s="58" customFormat="1" ht="20.25">
      <c r="A1609" s="232"/>
      <c r="B1609" s="224" t="s">
        <v>242</v>
      </c>
      <c r="C1609" s="225" t="s">
        <v>242</v>
      </c>
      <c r="D1609" s="226"/>
      <c r="E1609" s="224" t="s">
        <v>242</v>
      </c>
      <c r="F1609" s="224" t="s">
        <v>242</v>
      </c>
      <c r="G1609" s="224" t="s">
        <v>242</v>
      </c>
      <c r="H1609" s="227" t="s">
        <v>242</v>
      </c>
      <c r="I1609" s="228" t="s">
        <v>242</v>
      </c>
      <c r="J1609" s="228" t="s">
        <v>242</v>
      </c>
      <c r="K1609" s="229"/>
      <c r="L1609" s="229"/>
      <c r="M1609" s="229"/>
      <c r="N1609" s="229"/>
      <c r="O1609" s="229"/>
      <c r="P1609" s="230"/>
      <c r="Q1609" s="231"/>
      <c r="R1609" s="224" t="s">
        <v>242</v>
      </c>
      <c r="S1609" s="232" t="str">
        <f t="shared" ca="1" si="130"/>
        <v/>
      </c>
      <c r="T1609" s="232" t="str">
        <f ca="1">IF(B1609="","",IF(ISERROR(MATCH($J1609,[2]SorP!$B$1:$B$6230,0)),"",INDIRECT("'SorP'!$A$"&amp;MATCH($J1609,[2]SorP!$B$1:$B$6230,0))))</f>
        <v/>
      </c>
      <c r="U1609" s="184"/>
      <c r="V1609" s="94" t="e">
        <f>IF(C1609="",NA(),MATCH($B1609&amp;$C1609,'[2]Smelter Look-up'!$J:$J,0))</f>
        <v>#N/A</v>
      </c>
      <c r="X1609" s="58">
        <f t="shared" si="126"/>
        <v>0</v>
      </c>
      <c r="AB1609" s="95" t="str">
        <f t="shared" si="127"/>
        <v/>
      </c>
    </row>
    <row r="1610" spans="1:28" s="58" customFormat="1" ht="20.25">
      <c r="A1610" s="232"/>
      <c r="B1610" s="224" t="s">
        <v>242</v>
      </c>
      <c r="C1610" s="225" t="s">
        <v>242</v>
      </c>
      <c r="D1610" s="226"/>
      <c r="E1610" s="224" t="s">
        <v>242</v>
      </c>
      <c r="F1610" s="224" t="s">
        <v>242</v>
      </c>
      <c r="G1610" s="224" t="s">
        <v>242</v>
      </c>
      <c r="H1610" s="227" t="s">
        <v>242</v>
      </c>
      <c r="I1610" s="228" t="s">
        <v>242</v>
      </c>
      <c r="J1610" s="228" t="s">
        <v>242</v>
      </c>
      <c r="K1610" s="229"/>
      <c r="L1610" s="229"/>
      <c r="M1610" s="229"/>
      <c r="N1610" s="229"/>
      <c r="O1610" s="229"/>
      <c r="P1610" s="230"/>
      <c r="Q1610" s="231"/>
      <c r="R1610" s="224" t="s">
        <v>242</v>
      </c>
      <c r="S1610" s="232" t="str">
        <f t="shared" ca="1" si="130"/>
        <v/>
      </c>
      <c r="T1610" s="232" t="str">
        <f ca="1">IF(B1610="","",IF(ISERROR(MATCH($J1610,[2]SorP!$B$1:$B$6230,0)),"",INDIRECT("'SorP'!$A$"&amp;MATCH($J1610,[2]SorP!$B$1:$B$6230,0))))</f>
        <v/>
      </c>
      <c r="U1610" s="184"/>
      <c r="V1610" s="94" t="e">
        <f>IF(C1610="",NA(),MATCH($B1610&amp;$C1610,'[2]Smelter Look-up'!$J:$J,0))</f>
        <v>#N/A</v>
      </c>
      <c r="X1610" s="58">
        <f t="shared" ref="X1610:X1673" si="131">IF(AND(C1610="Smelter not listed",OR(LEN(D1610)=0,LEN(E1610)=0)),1,0)</f>
        <v>0</v>
      </c>
      <c r="AB1610" s="95" t="str">
        <f t="shared" ref="AB1610:AB1673" si="132">B1610&amp;C1610</f>
        <v/>
      </c>
    </row>
    <row r="1611" spans="1:28" s="58" customFormat="1" ht="20.25">
      <c r="A1611" s="232"/>
      <c r="B1611" s="224" t="s">
        <v>242</v>
      </c>
      <c r="C1611" s="225" t="s">
        <v>242</v>
      </c>
      <c r="D1611" s="226"/>
      <c r="E1611" s="224" t="s">
        <v>242</v>
      </c>
      <c r="F1611" s="224" t="s">
        <v>242</v>
      </c>
      <c r="G1611" s="224" t="s">
        <v>242</v>
      </c>
      <c r="H1611" s="227" t="s">
        <v>242</v>
      </c>
      <c r="I1611" s="228" t="s">
        <v>242</v>
      </c>
      <c r="J1611" s="228" t="s">
        <v>242</v>
      </c>
      <c r="K1611" s="229"/>
      <c r="L1611" s="229"/>
      <c r="M1611" s="229"/>
      <c r="N1611" s="229"/>
      <c r="O1611" s="229"/>
      <c r="P1611" s="230"/>
      <c r="Q1611" s="231"/>
      <c r="R1611" s="224" t="s">
        <v>242</v>
      </c>
      <c r="S1611" s="232" t="str">
        <f t="shared" ca="1" si="130"/>
        <v/>
      </c>
      <c r="T1611" s="232" t="str">
        <f ca="1">IF(B1611="","",IF(ISERROR(MATCH($J1611,[2]SorP!$B$1:$B$6230,0)),"",INDIRECT("'SorP'!$A$"&amp;MATCH($J1611,[2]SorP!$B$1:$B$6230,0))))</f>
        <v/>
      </c>
      <c r="U1611" s="184"/>
      <c r="V1611" s="94" t="e">
        <f>IF(C1611="",NA(),MATCH($B1611&amp;$C1611,'[2]Smelter Look-up'!$J:$J,0))</f>
        <v>#N/A</v>
      </c>
      <c r="X1611" s="58">
        <f t="shared" si="131"/>
        <v>0</v>
      </c>
      <c r="AB1611" s="95" t="str">
        <f t="shared" si="132"/>
        <v/>
      </c>
    </row>
    <row r="1612" spans="1:28" s="58" customFormat="1" ht="20.25">
      <c r="A1612" s="232"/>
      <c r="B1612" s="224" t="s">
        <v>242</v>
      </c>
      <c r="C1612" s="225" t="s">
        <v>242</v>
      </c>
      <c r="D1612" s="226"/>
      <c r="E1612" s="224" t="s">
        <v>242</v>
      </c>
      <c r="F1612" s="224" t="s">
        <v>242</v>
      </c>
      <c r="G1612" s="224" t="s">
        <v>242</v>
      </c>
      <c r="H1612" s="227" t="s">
        <v>242</v>
      </c>
      <c r="I1612" s="228" t="s">
        <v>242</v>
      </c>
      <c r="J1612" s="228" t="s">
        <v>242</v>
      </c>
      <c r="K1612" s="229"/>
      <c r="L1612" s="229"/>
      <c r="M1612" s="229"/>
      <c r="N1612" s="229"/>
      <c r="O1612" s="229"/>
      <c r="P1612" s="230"/>
      <c r="Q1612" s="231"/>
      <c r="R1612" s="224" t="s">
        <v>242</v>
      </c>
      <c r="S1612" s="232" t="str">
        <f t="shared" ca="1" si="130"/>
        <v/>
      </c>
      <c r="T1612" s="232" t="str">
        <f ca="1">IF(B1612="","",IF(ISERROR(MATCH($J1612,[2]SorP!$B$1:$B$6230,0)),"",INDIRECT("'SorP'!$A$"&amp;MATCH($J1612,[2]SorP!$B$1:$B$6230,0))))</f>
        <v/>
      </c>
      <c r="U1612" s="184"/>
      <c r="V1612" s="94" t="e">
        <f>IF(C1612="",NA(),MATCH($B1612&amp;$C1612,'[2]Smelter Look-up'!$J:$J,0))</f>
        <v>#N/A</v>
      </c>
      <c r="X1612" s="58">
        <f t="shared" si="131"/>
        <v>0</v>
      </c>
      <c r="AB1612" s="95" t="str">
        <f t="shared" si="132"/>
        <v/>
      </c>
    </row>
    <row r="1613" spans="1:28" s="58" customFormat="1" ht="20.25">
      <c r="A1613" s="232"/>
      <c r="B1613" s="224" t="s">
        <v>242</v>
      </c>
      <c r="C1613" s="225" t="s">
        <v>242</v>
      </c>
      <c r="D1613" s="226"/>
      <c r="E1613" s="224" t="s">
        <v>242</v>
      </c>
      <c r="F1613" s="224" t="s">
        <v>242</v>
      </c>
      <c r="G1613" s="224" t="s">
        <v>242</v>
      </c>
      <c r="H1613" s="227" t="s">
        <v>242</v>
      </c>
      <c r="I1613" s="228" t="s">
        <v>242</v>
      </c>
      <c r="J1613" s="228" t="s">
        <v>242</v>
      </c>
      <c r="K1613" s="229"/>
      <c r="L1613" s="229"/>
      <c r="M1613" s="229"/>
      <c r="N1613" s="229"/>
      <c r="O1613" s="229"/>
      <c r="P1613" s="230"/>
      <c r="Q1613" s="231"/>
      <c r="R1613" s="224" t="s">
        <v>242</v>
      </c>
      <c r="S1613" s="232" t="str">
        <f t="shared" ca="1" si="130"/>
        <v/>
      </c>
      <c r="T1613" s="232" t="str">
        <f ca="1">IF(B1613="","",IF(ISERROR(MATCH($J1613,[2]SorP!$B$1:$B$6230,0)),"",INDIRECT("'SorP'!$A$"&amp;MATCH($J1613,[2]SorP!$B$1:$B$6230,0))))</f>
        <v/>
      </c>
      <c r="U1613" s="184"/>
      <c r="V1613" s="94" t="e">
        <f>IF(C1613="",NA(),MATCH($B1613&amp;$C1613,'[2]Smelter Look-up'!$J:$J,0))</f>
        <v>#N/A</v>
      </c>
      <c r="X1613" s="58">
        <f t="shared" si="131"/>
        <v>0</v>
      </c>
      <c r="AB1613" s="95" t="str">
        <f t="shared" si="132"/>
        <v/>
      </c>
    </row>
    <row r="1614" spans="1:28" s="58" customFormat="1" ht="20.25">
      <c r="A1614" s="232"/>
      <c r="B1614" s="224" t="s">
        <v>242</v>
      </c>
      <c r="C1614" s="225" t="s">
        <v>242</v>
      </c>
      <c r="D1614" s="226"/>
      <c r="E1614" s="224" t="s">
        <v>242</v>
      </c>
      <c r="F1614" s="224" t="s">
        <v>242</v>
      </c>
      <c r="G1614" s="224" t="s">
        <v>242</v>
      </c>
      <c r="H1614" s="227" t="s">
        <v>242</v>
      </c>
      <c r="I1614" s="228" t="s">
        <v>242</v>
      </c>
      <c r="J1614" s="228" t="s">
        <v>242</v>
      </c>
      <c r="K1614" s="229"/>
      <c r="L1614" s="229"/>
      <c r="M1614" s="229"/>
      <c r="N1614" s="229"/>
      <c r="O1614" s="229"/>
      <c r="P1614" s="230"/>
      <c r="Q1614" s="231"/>
      <c r="R1614" s="224" t="s">
        <v>242</v>
      </c>
      <c r="S1614" s="232" t="str">
        <f t="shared" ca="1" si="130"/>
        <v/>
      </c>
      <c r="T1614" s="232" t="str">
        <f ca="1">IF(B1614="","",IF(ISERROR(MATCH($J1614,[2]SorP!$B$1:$B$6230,0)),"",INDIRECT("'SorP'!$A$"&amp;MATCH($J1614,[2]SorP!$B$1:$B$6230,0))))</f>
        <v/>
      </c>
      <c r="U1614" s="184"/>
      <c r="V1614" s="94" t="e">
        <f>IF(C1614="",NA(),MATCH($B1614&amp;$C1614,'[2]Smelter Look-up'!$J:$J,0))</f>
        <v>#N/A</v>
      </c>
      <c r="X1614" s="58">
        <f t="shared" si="131"/>
        <v>0</v>
      </c>
      <c r="AB1614" s="95" t="str">
        <f t="shared" si="132"/>
        <v/>
      </c>
    </row>
    <row r="1615" spans="1:28" s="58" customFormat="1" ht="20.25">
      <c r="A1615" s="232"/>
      <c r="B1615" s="224" t="s">
        <v>242</v>
      </c>
      <c r="C1615" s="225" t="s">
        <v>242</v>
      </c>
      <c r="D1615" s="226"/>
      <c r="E1615" s="224" t="s">
        <v>242</v>
      </c>
      <c r="F1615" s="224" t="s">
        <v>242</v>
      </c>
      <c r="G1615" s="224" t="s">
        <v>242</v>
      </c>
      <c r="H1615" s="227" t="s">
        <v>242</v>
      </c>
      <c r="I1615" s="228" t="s">
        <v>242</v>
      </c>
      <c r="J1615" s="228" t="s">
        <v>242</v>
      </c>
      <c r="K1615" s="229"/>
      <c r="L1615" s="229"/>
      <c r="M1615" s="229"/>
      <c r="N1615" s="229"/>
      <c r="O1615" s="229"/>
      <c r="P1615" s="230"/>
      <c r="Q1615" s="231"/>
      <c r="R1615" s="224" t="s">
        <v>242</v>
      </c>
      <c r="S1615" s="232" t="str">
        <f t="shared" ca="1" si="130"/>
        <v/>
      </c>
      <c r="T1615" s="232" t="str">
        <f ca="1">IF(B1615="","",IF(ISERROR(MATCH($J1615,[2]SorP!$B$1:$B$6230,0)),"",INDIRECT("'SorP'!$A$"&amp;MATCH($J1615,[2]SorP!$B$1:$B$6230,0))))</f>
        <v/>
      </c>
      <c r="U1615" s="184"/>
      <c r="V1615" s="94" t="e">
        <f>IF(C1615="",NA(),MATCH($B1615&amp;$C1615,'[2]Smelter Look-up'!$J:$J,0))</f>
        <v>#N/A</v>
      </c>
      <c r="X1615" s="58">
        <f t="shared" si="131"/>
        <v>0</v>
      </c>
      <c r="AB1615" s="95" t="str">
        <f t="shared" si="132"/>
        <v/>
      </c>
    </row>
    <row r="1616" spans="1:28" s="58" customFormat="1" ht="20.25">
      <c r="A1616" s="232"/>
      <c r="B1616" s="224" t="s">
        <v>242</v>
      </c>
      <c r="C1616" s="225" t="s">
        <v>242</v>
      </c>
      <c r="D1616" s="226"/>
      <c r="E1616" s="224" t="s">
        <v>242</v>
      </c>
      <c r="F1616" s="224" t="s">
        <v>242</v>
      </c>
      <c r="G1616" s="224" t="s">
        <v>242</v>
      </c>
      <c r="H1616" s="227" t="s">
        <v>242</v>
      </c>
      <c r="I1616" s="228" t="s">
        <v>242</v>
      </c>
      <c r="J1616" s="228" t="s">
        <v>242</v>
      </c>
      <c r="K1616" s="229"/>
      <c r="L1616" s="229"/>
      <c r="M1616" s="229"/>
      <c r="N1616" s="229"/>
      <c r="O1616" s="229"/>
      <c r="P1616" s="230"/>
      <c r="Q1616" s="231"/>
      <c r="R1616" s="224" t="s">
        <v>242</v>
      </c>
      <c r="S1616" s="232" t="str">
        <f t="shared" ca="1" si="130"/>
        <v/>
      </c>
      <c r="T1616" s="232" t="str">
        <f ca="1">IF(B1616="","",IF(ISERROR(MATCH($J1616,[2]SorP!$B$1:$B$6230,0)),"",INDIRECT("'SorP'!$A$"&amp;MATCH($J1616,[2]SorP!$B$1:$B$6230,0))))</f>
        <v/>
      </c>
      <c r="U1616" s="184"/>
      <c r="V1616" s="94" t="e">
        <f>IF(C1616="",NA(),MATCH($B1616&amp;$C1616,'[2]Smelter Look-up'!$J:$J,0))</f>
        <v>#N/A</v>
      </c>
      <c r="X1616" s="58">
        <f t="shared" si="131"/>
        <v>0</v>
      </c>
      <c r="AB1616" s="95" t="str">
        <f t="shared" si="132"/>
        <v/>
      </c>
    </row>
    <row r="1617" spans="1:28" s="58" customFormat="1" ht="20.25">
      <c r="A1617" s="232"/>
      <c r="B1617" s="224" t="s">
        <v>242</v>
      </c>
      <c r="C1617" s="225" t="s">
        <v>242</v>
      </c>
      <c r="D1617" s="226"/>
      <c r="E1617" s="224" t="s">
        <v>242</v>
      </c>
      <c r="F1617" s="224" t="s">
        <v>242</v>
      </c>
      <c r="G1617" s="224" t="s">
        <v>242</v>
      </c>
      <c r="H1617" s="227" t="s">
        <v>242</v>
      </c>
      <c r="I1617" s="228" t="s">
        <v>242</v>
      </c>
      <c r="J1617" s="228" t="s">
        <v>242</v>
      </c>
      <c r="K1617" s="229"/>
      <c r="L1617" s="229"/>
      <c r="M1617" s="229"/>
      <c r="N1617" s="229"/>
      <c r="O1617" s="229"/>
      <c r="P1617" s="230"/>
      <c r="Q1617" s="231"/>
      <c r="R1617" s="224" t="s">
        <v>242</v>
      </c>
      <c r="S1617" s="232" t="str">
        <f t="shared" ca="1" si="130"/>
        <v/>
      </c>
      <c r="T1617" s="232" t="str">
        <f ca="1">IF(B1617="","",IF(ISERROR(MATCH($J1617,[2]SorP!$B$1:$B$6230,0)),"",INDIRECT("'SorP'!$A$"&amp;MATCH($J1617,[2]SorP!$B$1:$B$6230,0))))</f>
        <v/>
      </c>
      <c r="U1617" s="184"/>
      <c r="V1617" s="94" t="e">
        <f>IF(C1617="",NA(),MATCH($B1617&amp;$C1617,'[2]Smelter Look-up'!$J:$J,0))</f>
        <v>#N/A</v>
      </c>
      <c r="X1617" s="58">
        <f t="shared" si="131"/>
        <v>0</v>
      </c>
      <c r="AB1617" s="95" t="str">
        <f t="shared" si="132"/>
        <v/>
      </c>
    </row>
    <row r="1618" spans="1:28" s="58" customFormat="1" ht="20.25">
      <c r="A1618" s="232"/>
      <c r="B1618" s="224" t="s">
        <v>242</v>
      </c>
      <c r="C1618" s="225" t="s">
        <v>242</v>
      </c>
      <c r="D1618" s="226"/>
      <c r="E1618" s="224" t="s">
        <v>242</v>
      </c>
      <c r="F1618" s="224" t="s">
        <v>242</v>
      </c>
      <c r="G1618" s="224" t="s">
        <v>242</v>
      </c>
      <c r="H1618" s="227" t="s">
        <v>242</v>
      </c>
      <c r="I1618" s="228" t="s">
        <v>242</v>
      </c>
      <c r="J1618" s="228" t="s">
        <v>242</v>
      </c>
      <c r="K1618" s="229"/>
      <c r="L1618" s="229"/>
      <c r="M1618" s="229"/>
      <c r="N1618" s="229"/>
      <c r="O1618" s="229"/>
      <c r="P1618" s="230"/>
      <c r="Q1618" s="231"/>
      <c r="R1618" s="224" t="s">
        <v>242</v>
      </c>
      <c r="S1618" s="232" t="str">
        <f t="shared" ca="1" si="130"/>
        <v/>
      </c>
      <c r="T1618" s="232" t="str">
        <f ca="1">IF(B1618="","",IF(ISERROR(MATCH($J1618,[2]SorP!$B$1:$B$6230,0)),"",INDIRECT("'SorP'!$A$"&amp;MATCH($J1618,[2]SorP!$B$1:$B$6230,0))))</f>
        <v/>
      </c>
      <c r="U1618" s="184"/>
      <c r="V1618" s="94" t="e">
        <f>IF(C1618="",NA(),MATCH($B1618&amp;$C1618,'[2]Smelter Look-up'!$J:$J,0))</f>
        <v>#N/A</v>
      </c>
      <c r="X1618" s="58">
        <f t="shared" si="131"/>
        <v>0</v>
      </c>
      <c r="AB1618" s="95" t="str">
        <f t="shared" si="132"/>
        <v/>
      </c>
    </row>
    <row r="1619" spans="1:28" s="58" customFormat="1" ht="20.25">
      <c r="A1619" s="232"/>
      <c r="B1619" s="224" t="s">
        <v>242</v>
      </c>
      <c r="C1619" s="225" t="s">
        <v>242</v>
      </c>
      <c r="D1619" s="226"/>
      <c r="E1619" s="224" t="s">
        <v>242</v>
      </c>
      <c r="F1619" s="224" t="s">
        <v>242</v>
      </c>
      <c r="G1619" s="224" t="s">
        <v>242</v>
      </c>
      <c r="H1619" s="227" t="s">
        <v>242</v>
      </c>
      <c r="I1619" s="228" t="s">
        <v>242</v>
      </c>
      <c r="J1619" s="228" t="s">
        <v>242</v>
      </c>
      <c r="K1619" s="229"/>
      <c r="L1619" s="229"/>
      <c r="M1619" s="229"/>
      <c r="N1619" s="229"/>
      <c r="O1619" s="229"/>
      <c r="P1619" s="230"/>
      <c r="Q1619" s="231"/>
      <c r="R1619" s="224" t="s">
        <v>242</v>
      </c>
      <c r="S1619" s="232" t="str">
        <f t="shared" ca="1" si="130"/>
        <v/>
      </c>
      <c r="T1619" s="232" t="str">
        <f ca="1">IF(B1619="","",IF(ISERROR(MATCH($J1619,[2]SorP!$B$1:$B$6230,0)),"",INDIRECT("'SorP'!$A$"&amp;MATCH($J1619,[2]SorP!$B$1:$B$6230,0))))</f>
        <v/>
      </c>
      <c r="U1619" s="184"/>
      <c r="V1619" s="94" t="e">
        <f>IF(C1619="",NA(),MATCH($B1619&amp;$C1619,'[2]Smelter Look-up'!$J:$J,0))</f>
        <v>#N/A</v>
      </c>
      <c r="X1619" s="58">
        <f t="shared" si="131"/>
        <v>0</v>
      </c>
      <c r="AB1619" s="95" t="str">
        <f t="shared" si="132"/>
        <v/>
      </c>
    </row>
    <row r="1620" spans="1:28" s="58" customFormat="1" ht="20.25">
      <c r="A1620" s="232"/>
      <c r="B1620" s="224" t="s">
        <v>242</v>
      </c>
      <c r="C1620" s="225" t="s">
        <v>242</v>
      </c>
      <c r="D1620" s="226"/>
      <c r="E1620" s="224" t="s">
        <v>242</v>
      </c>
      <c r="F1620" s="224" t="s">
        <v>242</v>
      </c>
      <c r="G1620" s="224" t="s">
        <v>242</v>
      </c>
      <c r="H1620" s="227" t="s">
        <v>242</v>
      </c>
      <c r="I1620" s="228" t="s">
        <v>242</v>
      </c>
      <c r="J1620" s="228" t="s">
        <v>242</v>
      </c>
      <c r="K1620" s="229"/>
      <c r="L1620" s="229"/>
      <c r="M1620" s="229"/>
      <c r="N1620" s="229"/>
      <c r="O1620" s="229"/>
      <c r="P1620" s="230"/>
      <c r="Q1620" s="231"/>
      <c r="R1620" s="224" t="s">
        <v>242</v>
      </c>
      <c r="S1620" s="232" t="str">
        <f t="shared" ca="1" si="130"/>
        <v/>
      </c>
      <c r="T1620" s="232" t="str">
        <f ca="1">IF(B1620="","",IF(ISERROR(MATCH($J1620,[2]SorP!$B$1:$B$6230,0)),"",INDIRECT("'SorP'!$A$"&amp;MATCH($J1620,[2]SorP!$B$1:$B$6230,0))))</f>
        <v/>
      </c>
      <c r="U1620" s="184"/>
      <c r="V1620" s="94" t="e">
        <f>IF(C1620="",NA(),MATCH($B1620&amp;$C1620,'[2]Smelter Look-up'!$J:$J,0))</f>
        <v>#N/A</v>
      </c>
      <c r="X1620" s="58">
        <f t="shared" si="131"/>
        <v>0</v>
      </c>
      <c r="AB1620" s="95" t="str">
        <f t="shared" si="132"/>
        <v/>
      </c>
    </row>
    <row r="1621" spans="1:28" s="58" customFormat="1" ht="20.25">
      <c r="A1621" s="232"/>
      <c r="B1621" s="224" t="s">
        <v>242</v>
      </c>
      <c r="C1621" s="225" t="s">
        <v>242</v>
      </c>
      <c r="D1621" s="226"/>
      <c r="E1621" s="224" t="s">
        <v>242</v>
      </c>
      <c r="F1621" s="224" t="s">
        <v>242</v>
      </c>
      <c r="G1621" s="224" t="s">
        <v>242</v>
      </c>
      <c r="H1621" s="227" t="s">
        <v>242</v>
      </c>
      <c r="I1621" s="228" t="s">
        <v>242</v>
      </c>
      <c r="J1621" s="228" t="s">
        <v>242</v>
      </c>
      <c r="K1621" s="229"/>
      <c r="L1621" s="229"/>
      <c r="M1621" s="229"/>
      <c r="N1621" s="229"/>
      <c r="O1621" s="229"/>
      <c r="P1621" s="230"/>
      <c r="Q1621" s="231"/>
      <c r="R1621" s="224" t="s">
        <v>242</v>
      </c>
      <c r="S1621" s="232" t="str">
        <f t="shared" ca="1" si="130"/>
        <v/>
      </c>
      <c r="T1621" s="232" t="str">
        <f ca="1">IF(B1621="","",IF(ISERROR(MATCH($J1621,[2]SorP!$B$1:$B$6230,0)),"",INDIRECT("'SorP'!$A$"&amp;MATCH($J1621,[2]SorP!$B$1:$B$6230,0))))</f>
        <v/>
      </c>
      <c r="U1621" s="184"/>
      <c r="V1621" s="94" t="e">
        <f>IF(C1621="",NA(),MATCH($B1621&amp;$C1621,'[2]Smelter Look-up'!$J:$J,0))</f>
        <v>#N/A</v>
      </c>
      <c r="X1621" s="58">
        <f t="shared" si="131"/>
        <v>0</v>
      </c>
      <c r="AB1621" s="95" t="str">
        <f t="shared" si="132"/>
        <v/>
      </c>
    </row>
    <row r="1622" spans="1:28" s="58" customFormat="1" ht="20.25">
      <c r="A1622" s="232"/>
      <c r="B1622" s="224" t="s">
        <v>242</v>
      </c>
      <c r="C1622" s="225" t="s">
        <v>242</v>
      </c>
      <c r="D1622" s="226"/>
      <c r="E1622" s="224" t="s">
        <v>242</v>
      </c>
      <c r="F1622" s="224" t="s">
        <v>242</v>
      </c>
      <c r="G1622" s="224" t="s">
        <v>242</v>
      </c>
      <c r="H1622" s="227" t="s">
        <v>242</v>
      </c>
      <c r="I1622" s="228" t="s">
        <v>242</v>
      </c>
      <c r="J1622" s="228" t="s">
        <v>242</v>
      </c>
      <c r="K1622" s="229"/>
      <c r="L1622" s="229"/>
      <c r="M1622" s="229"/>
      <c r="N1622" s="229"/>
      <c r="O1622" s="229"/>
      <c r="P1622" s="230"/>
      <c r="Q1622" s="231"/>
      <c r="R1622" s="224" t="s">
        <v>242</v>
      </c>
      <c r="S1622" s="232" t="str">
        <f t="shared" ca="1" si="130"/>
        <v/>
      </c>
      <c r="T1622" s="232" t="str">
        <f ca="1">IF(B1622="","",IF(ISERROR(MATCH($J1622,[2]SorP!$B$1:$B$6230,0)),"",INDIRECT("'SorP'!$A$"&amp;MATCH($J1622,[2]SorP!$B$1:$B$6230,0))))</f>
        <v/>
      </c>
      <c r="U1622" s="184"/>
      <c r="V1622" s="94" t="e">
        <f>IF(C1622="",NA(),MATCH($B1622&amp;$C1622,'[2]Smelter Look-up'!$J:$J,0))</f>
        <v>#N/A</v>
      </c>
      <c r="X1622" s="58">
        <f t="shared" si="131"/>
        <v>0</v>
      </c>
      <c r="AB1622" s="95" t="str">
        <f t="shared" si="132"/>
        <v/>
      </c>
    </row>
    <row r="1623" spans="1:28" s="58" customFormat="1" ht="20.25">
      <c r="A1623" s="232"/>
      <c r="B1623" s="224" t="s">
        <v>242</v>
      </c>
      <c r="C1623" s="225" t="s">
        <v>242</v>
      </c>
      <c r="D1623" s="226"/>
      <c r="E1623" s="224" t="s">
        <v>242</v>
      </c>
      <c r="F1623" s="224" t="s">
        <v>242</v>
      </c>
      <c r="G1623" s="224" t="s">
        <v>242</v>
      </c>
      <c r="H1623" s="227" t="s">
        <v>242</v>
      </c>
      <c r="I1623" s="228" t="s">
        <v>242</v>
      </c>
      <c r="J1623" s="228" t="s">
        <v>242</v>
      </c>
      <c r="K1623" s="229"/>
      <c r="L1623" s="229"/>
      <c r="M1623" s="229"/>
      <c r="N1623" s="229"/>
      <c r="O1623" s="229"/>
      <c r="P1623" s="230"/>
      <c r="Q1623" s="231"/>
      <c r="R1623" s="224" t="s">
        <v>242</v>
      </c>
      <c r="S1623" s="232" t="str">
        <f t="shared" ca="1" si="130"/>
        <v/>
      </c>
      <c r="T1623" s="232" t="str">
        <f ca="1">IF(B1623="","",IF(ISERROR(MATCH($J1623,[2]SorP!$B$1:$B$6230,0)),"",INDIRECT("'SorP'!$A$"&amp;MATCH($J1623,[2]SorP!$B$1:$B$6230,0))))</f>
        <v/>
      </c>
      <c r="U1623" s="184"/>
      <c r="V1623" s="94" t="e">
        <f>IF(C1623="",NA(),MATCH($B1623&amp;$C1623,'[2]Smelter Look-up'!$J:$J,0))</f>
        <v>#N/A</v>
      </c>
      <c r="X1623" s="58">
        <f t="shared" si="131"/>
        <v>0</v>
      </c>
      <c r="AB1623" s="95" t="str">
        <f t="shared" si="132"/>
        <v/>
      </c>
    </row>
    <row r="1624" spans="1:28" s="58" customFormat="1" ht="20.25">
      <c r="A1624" s="232"/>
      <c r="B1624" s="224" t="s">
        <v>242</v>
      </c>
      <c r="C1624" s="225" t="s">
        <v>242</v>
      </c>
      <c r="D1624" s="226"/>
      <c r="E1624" s="224" t="s">
        <v>242</v>
      </c>
      <c r="F1624" s="224" t="s">
        <v>242</v>
      </c>
      <c r="G1624" s="224" t="s">
        <v>242</v>
      </c>
      <c r="H1624" s="227" t="s">
        <v>242</v>
      </c>
      <c r="I1624" s="228" t="s">
        <v>242</v>
      </c>
      <c r="J1624" s="228" t="s">
        <v>242</v>
      </c>
      <c r="K1624" s="229"/>
      <c r="L1624" s="229"/>
      <c r="M1624" s="229"/>
      <c r="N1624" s="229"/>
      <c r="O1624" s="229"/>
      <c r="P1624" s="230"/>
      <c r="Q1624" s="231"/>
      <c r="R1624" s="224" t="s">
        <v>242</v>
      </c>
      <c r="S1624" s="232" t="str">
        <f t="shared" ca="1" si="130"/>
        <v/>
      </c>
      <c r="T1624" s="232" t="str">
        <f ca="1">IF(B1624="","",IF(ISERROR(MATCH($J1624,[2]SorP!$B$1:$B$6230,0)),"",INDIRECT("'SorP'!$A$"&amp;MATCH($J1624,[2]SorP!$B$1:$B$6230,0))))</f>
        <v/>
      </c>
      <c r="U1624" s="184"/>
      <c r="V1624" s="94" t="e">
        <f>IF(C1624="",NA(),MATCH($B1624&amp;$C1624,'[2]Smelter Look-up'!$J:$J,0))</f>
        <v>#N/A</v>
      </c>
      <c r="X1624" s="58">
        <f t="shared" si="131"/>
        <v>0</v>
      </c>
      <c r="AB1624" s="95" t="str">
        <f t="shared" si="132"/>
        <v/>
      </c>
    </row>
    <row r="1625" spans="1:28" s="58" customFormat="1" ht="20.25">
      <c r="A1625" s="232"/>
      <c r="B1625" s="224" t="s">
        <v>242</v>
      </c>
      <c r="C1625" s="225" t="s">
        <v>242</v>
      </c>
      <c r="D1625" s="226"/>
      <c r="E1625" s="224" t="s">
        <v>242</v>
      </c>
      <c r="F1625" s="224" t="s">
        <v>242</v>
      </c>
      <c r="G1625" s="224" t="s">
        <v>242</v>
      </c>
      <c r="H1625" s="227" t="s">
        <v>242</v>
      </c>
      <c r="I1625" s="228" t="s">
        <v>242</v>
      </c>
      <c r="J1625" s="228" t="s">
        <v>242</v>
      </c>
      <c r="K1625" s="229"/>
      <c r="L1625" s="229"/>
      <c r="M1625" s="229"/>
      <c r="N1625" s="229"/>
      <c r="O1625" s="229"/>
      <c r="P1625" s="230"/>
      <c r="Q1625" s="231"/>
      <c r="R1625" s="224" t="s">
        <v>242</v>
      </c>
      <c r="S1625" s="232" t="str">
        <f t="shared" ca="1" si="130"/>
        <v/>
      </c>
      <c r="T1625" s="232" t="str">
        <f ca="1">IF(B1625="","",IF(ISERROR(MATCH($J1625,[2]SorP!$B$1:$B$6230,0)),"",INDIRECT("'SorP'!$A$"&amp;MATCH($J1625,[2]SorP!$B$1:$B$6230,0))))</f>
        <v/>
      </c>
      <c r="U1625" s="184"/>
      <c r="V1625" s="94" t="e">
        <f>IF(C1625="",NA(),MATCH($B1625&amp;$C1625,'[2]Smelter Look-up'!$J:$J,0))</f>
        <v>#N/A</v>
      </c>
      <c r="X1625" s="58">
        <f t="shared" si="131"/>
        <v>0</v>
      </c>
      <c r="AB1625" s="95" t="str">
        <f t="shared" si="132"/>
        <v/>
      </c>
    </row>
    <row r="1626" spans="1:28" s="58" customFormat="1" ht="20.25">
      <c r="A1626" s="232"/>
      <c r="B1626" s="224" t="s">
        <v>242</v>
      </c>
      <c r="C1626" s="225" t="s">
        <v>242</v>
      </c>
      <c r="D1626" s="226"/>
      <c r="E1626" s="224" t="s">
        <v>242</v>
      </c>
      <c r="F1626" s="224" t="s">
        <v>242</v>
      </c>
      <c r="G1626" s="224" t="s">
        <v>242</v>
      </c>
      <c r="H1626" s="227" t="s">
        <v>242</v>
      </c>
      <c r="I1626" s="228" t="s">
        <v>242</v>
      </c>
      <c r="J1626" s="228" t="s">
        <v>242</v>
      </c>
      <c r="K1626" s="229"/>
      <c r="L1626" s="229"/>
      <c r="M1626" s="229"/>
      <c r="N1626" s="229"/>
      <c r="O1626" s="229"/>
      <c r="P1626" s="230"/>
      <c r="Q1626" s="231"/>
      <c r="R1626" s="224" t="s">
        <v>242</v>
      </c>
      <c r="S1626" s="232" t="str">
        <f t="shared" ca="1" si="130"/>
        <v/>
      </c>
      <c r="T1626" s="232" t="str">
        <f ca="1">IF(B1626="","",IF(ISERROR(MATCH($J1626,[2]SorP!$B$1:$B$6230,0)),"",INDIRECT("'SorP'!$A$"&amp;MATCH($J1626,[2]SorP!$B$1:$B$6230,0))))</f>
        <v/>
      </c>
      <c r="U1626" s="184"/>
      <c r="V1626" s="94" t="e">
        <f>IF(C1626="",NA(),MATCH($B1626&amp;$C1626,'[2]Smelter Look-up'!$J:$J,0))</f>
        <v>#N/A</v>
      </c>
      <c r="X1626" s="58">
        <f t="shared" si="131"/>
        <v>0</v>
      </c>
      <c r="AB1626" s="95" t="str">
        <f t="shared" si="132"/>
        <v/>
      </c>
    </row>
    <row r="1627" spans="1:28" s="58" customFormat="1" ht="20.25">
      <c r="A1627" s="232"/>
      <c r="B1627" s="224" t="s">
        <v>242</v>
      </c>
      <c r="C1627" s="225" t="s">
        <v>242</v>
      </c>
      <c r="D1627" s="226"/>
      <c r="E1627" s="224" t="s">
        <v>242</v>
      </c>
      <c r="F1627" s="224" t="s">
        <v>242</v>
      </c>
      <c r="G1627" s="224" t="s">
        <v>242</v>
      </c>
      <c r="H1627" s="227" t="s">
        <v>242</v>
      </c>
      <c r="I1627" s="228" t="s">
        <v>242</v>
      </c>
      <c r="J1627" s="228" t="s">
        <v>242</v>
      </c>
      <c r="K1627" s="229"/>
      <c r="L1627" s="229"/>
      <c r="M1627" s="229"/>
      <c r="N1627" s="229"/>
      <c r="O1627" s="229"/>
      <c r="P1627" s="230"/>
      <c r="Q1627" s="231"/>
      <c r="R1627" s="224" t="s">
        <v>242</v>
      </c>
      <c r="S1627" s="232" t="str">
        <f t="shared" ca="1" si="130"/>
        <v/>
      </c>
      <c r="T1627" s="232" t="str">
        <f ca="1">IF(B1627="","",IF(ISERROR(MATCH($J1627,[2]SorP!$B$1:$B$6230,0)),"",INDIRECT("'SorP'!$A$"&amp;MATCH($J1627,[2]SorP!$B$1:$B$6230,0))))</f>
        <v/>
      </c>
      <c r="U1627" s="184"/>
      <c r="V1627" s="94" t="e">
        <f>IF(C1627="",NA(),MATCH($B1627&amp;$C1627,'[2]Smelter Look-up'!$J:$J,0))</f>
        <v>#N/A</v>
      </c>
      <c r="X1627" s="58">
        <f t="shared" si="131"/>
        <v>0</v>
      </c>
      <c r="AB1627" s="95" t="str">
        <f t="shared" si="132"/>
        <v/>
      </c>
    </row>
    <row r="1628" spans="1:28" s="58" customFormat="1" ht="20.25">
      <c r="A1628" s="232"/>
      <c r="B1628" s="224" t="s">
        <v>242</v>
      </c>
      <c r="C1628" s="225" t="s">
        <v>242</v>
      </c>
      <c r="D1628" s="226"/>
      <c r="E1628" s="224" t="s">
        <v>242</v>
      </c>
      <c r="F1628" s="224" t="s">
        <v>242</v>
      </c>
      <c r="G1628" s="224" t="s">
        <v>242</v>
      </c>
      <c r="H1628" s="227" t="s">
        <v>242</v>
      </c>
      <c r="I1628" s="228" t="s">
        <v>242</v>
      </c>
      <c r="J1628" s="228" t="s">
        <v>242</v>
      </c>
      <c r="K1628" s="229"/>
      <c r="L1628" s="229"/>
      <c r="M1628" s="229"/>
      <c r="N1628" s="229"/>
      <c r="O1628" s="229"/>
      <c r="P1628" s="230"/>
      <c r="Q1628" s="231"/>
      <c r="R1628" s="224" t="s">
        <v>242</v>
      </c>
      <c r="S1628" s="232" t="str">
        <f t="shared" ref="S1628:S1658" ca="1" si="133">IF(B1628="","",IF(ISERROR(MATCH($E1628,CL,0)),"Unknown",INDIRECT("'C'!$A$"&amp;MATCH($E1628,CL,0)+1)))</f>
        <v/>
      </c>
      <c r="T1628" s="232" t="str">
        <f ca="1">IF(B1628="","",IF(ISERROR(MATCH($J1628,[2]SorP!$B$1:$B$6230,0)),"",INDIRECT("'SorP'!$A$"&amp;MATCH($J1628,[2]SorP!$B$1:$B$6230,0))))</f>
        <v/>
      </c>
      <c r="U1628" s="184"/>
      <c r="V1628" s="94" t="e">
        <f>IF(C1628="",NA(),MATCH($B1628&amp;$C1628,'[2]Smelter Look-up'!$J:$J,0))</f>
        <v>#N/A</v>
      </c>
      <c r="X1628" s="58">
        <f t="shared" si="131"/>
        <v>0</v>
      </c>
      <c r="AB1628" s="95" t="str">
        <f t="shared" si="132"/>
        <v/>
      </c>
    </row>
    <row r="1629" spans="1:28" s="58" customFormat="1" ht="20.25">
      <c r="A1629" s="232"/>
      <c r="B1629" s="224" t="s">
        <v>242</v>
      </c>
      <c r="C1629" s="225" t="s">
        <v>242</v>
      </c>
      <c r="D1629" s="226"/>
      <c r="E1629" s="224" t="s">
        <v>242</v>
      </c>
      <c r="F1629" s="224" t="s">
        <v>242</v>
      </c>
      <c r="G1629" s="224" t="s">
        <v>242</v>
      </c>
      <c r="H1629" s="227" t="s">
        <v>242</v>
      </c>
      <c r="I1629" s="228" t="s">
        <v>242</v>
      </c>
      <c r="J1629" s="228" t="s">
        <v>242</v>
      </c>
      <c r="K1629" s="229"/>
      <c r="L1629" s="229"/>
      <c r="M1629" s="229"/>
      <c r="N1629" s="229"/>
      <c r="O1629" s="229"/>
      <c r="P1629" s="230"/>
      <c r="Q1629" s="231"/>
      <c r="R1629" s="224" t="s">
        <v>242</v>
      </c>
      <c r="S1629" s="232" t="str">
        <f t="shared" ca="1" si="133"/>
        <v/>
      </c>
      <c r="T1629" s="232" t="str">
        <f ca="1">IF(B1629="","",IF(ISERROR(MATCH($J1629,[2]SorP!$B$1:$B$6230,0)),"",INDIRECT("'SorP'!$A$"&amp;MATCH($J1629,[2]SorP!$B$1:$B$6230,0))))</f>
        <v/>
      </c>
      <c r="U1629" s="184"/>
      <c r="V1629" s="94" t="e">
        <f>IF(C1629="",NA(),MATCH($B1629&amp;$C1629,'[2]Smelter Look-up'!$J:$J,0))</f>
        <v>#N/A</v>
      </c>
      <c r="X1629" s="58">
        <f t="shared" si="131"/>
        <v>0</v>
      </c>
      <c r="AB1629" s="95" t="str">
        <f t="shared" si="132"/>
        <v/>
      </c>
    </row>
    <row r="1630" spans="1:28" s="58" customFormat="1" ht="20.25">
      <c r="A1630" s="232"/>
      <c r="B1630" s="224" t="s">
        <v>242</v>
      </c>
      <c r="C1630" s="225" t="s">
        <v>242</v>
      </c>
      <c r="D1630" s="226"/>
      <c r="E1630" s="224" t="s">
        <v>242</v>
      </c>
      <c r="F1630" s="224" t="s">
        <v>242</v>
      </c>
      <c r="G1630" s="224" t="s">
        <v>242</v>
      </c>
      <c r="H1630" s="227" t="s">
        <v>242</v>
      </c>
      <c r="I1630" s="228" t="s">
        <v>242</v>
      </c>
      <c r="J1630" s="228" t="s">
        <v>242</v>
      </c>
      <c r="K1630" s="229"/>
      <c r="L1630" s="229"/>
      <c r="M1630" s="229"/>
      <c r="N1630" s="229"/>
      <c r="O1630" s="229"/>
      <c r="P1630" s="230"/>
      <c r="Q1630" s="231"/>
      <c r="R1630" s="224" t="s">
        <v>242</v>
      </c>
      <c r="S1630" s="232" t="str">
        <f t="shared" ca="1" si="133"/>
        <v/>
      </c>
      <c r="T1630" s="232" t="str">
        <f ca="1">IF(B1630="","",IF(ISERROR(MATCH($J1630,[2]SorP!$B$1:$B$6230,0)),"",INDIRECT("'SorP'!$A$"&amp;MATCH($J1630,[2]SorP!$B$1:$B$6230,0))))</f>
        <v/>
      </c>
      <c r="U1630" s="184"/>
      <c r="V1630" s="94" t="e">
        <f>IF(C1630="",NA(),MATCH($B1630&amp;$C1630,'[2]Smelter Look-up'!$J:$J,0))</f>
        <v>#N/A</v>
      </c>
      <c r="X1630" s="58">
        <f t="shared" si="131"/>
        <v>0</v>
      </c>
      <c r="AB1630" s="95" t="str">
        <f t="shared" si="132"/>
        <v/>
      </c>
    </row>
    <row r="1631" spans="1:28" s="58" customFormat="1" ht="20.25">
      <c r="A1631" s="232"/>
      <c r="B1631" s="224" t="s">
        <v>242</v>
      </c>
      <c r="C1631" s="225" t="s">
        <v>242</v>
      </c>
      <c r="D1631" s="226"/>
      <c r="E1631" s="224" t="s">
        <v>242</v>
      </c>
      <c r="F1631" s="224" t="s">
        <v>242</v>
      </c>
      <c r="G1631" s="224" t="s">
        <v>242</v>
      </c>
      <c r="H1631" s="227" t="s">
        <v>242</v>
      </c>
      <c r="I1631" s="228" t="s">
        <v>242</v>
      </c>
      <c r="J1631" s="228" t="s">
        <v>242</v>
      </c>
      <c r="K1631" s="229"/>
      <c r="L1631" s="229"/>
      <c r="M1631" s="229"/>
      <c r="N1631" s="229"/>
      <c r="O1631" s="229"/>
      <c r="P1631" s="230"/>
      <c r="Q1631" s="231"/>
      <c r="R1631" s="224" t="s">
        <v>242</v>
      </c>
      <c r="S1631" s="232" t="str">
        <f t="shared" ca="1" si="133"/>
        <v/>
      </c>
      <c r="T1631" s="232" t="str">
        <f ca="1">IF(B1631="","",IF(ISERROR(MATCH($J1631,[2]SorP!$B$1:$B$6230,0)),"",INDIRECT("'SorP'!$A$"&amp;MATCH($J1631,[2]SorP!$B$1:$B$6230,0))))</f>
        <v/>
      </c>
      <c r="U1631" s="184"/>
      <c r="V1631" s="94" t="e">
        <f>IF(C1631="",NA(),MATCH($B1631&amp;$C1631,'[2]Smelter Look-up'!$J:$J,0))</f>
        <v>#N/A</v>
      </c>
      <c r="X1631" s="58">
        <f t="shared" si="131"/>
        <v>0</v>
      </c>
      <c r="AB1631" s="95" t="str">
        <f t="shared" si="132"/>
        <v/>
      </c>
    </row>
    <row r="1632" spans="1:28" s="58" customFormat="1" ht="20.25">
      <c r="A1632" s="232"/>
      <c r="B1632" s="224" t="s">
        <v>242</v>
      </c>
      <c r="C1632" s="225" t="s">
        <v>242</v>
      </c>
      <c r="D1632" s="226"/>
      <c r="E1632" s="224" t="s">
        <v>242</v>
      </c>
      <c r="F1632" s="224" t="s">
        <v>242</v>
      </c>
      <c r="G1632" s="224" t="s">
        <v>242</v>
      </c>
      <c r="H1632" s="227" t="s">
        <v>242</v>
      </c>
      <c r="I1632" s="228" t="s">
        <v>242</v>
      </c>
      <c r="J1632" s="228" t="s">
        <v>242</v>
      </c>
      <c r="K1632" s="229"/>
      <c r="L1632" s="229"/>
      <c r="M1632" s="229"/>
      <c r="N1632" s="229"/>
      <c r="O1632" s="229"/>
      <c r="P1632" s="230"/>
      <c r="Q1632" s="231"/>
      <c r="R1632" s="224" t="s">
        <v>242</v>
      </c>
      <c r="S1632" s="232" t="str">
        <f t="shared" ca="1" si="133"/>
        <v/>
      </c>
      <c r="T1632" s="232" t="str">
        <f ca="1">IF(B1632="","",IF(ISERROR(MATCH($J1632,[2]SorP!$B$1:$B$6230,0)),"",INDIRECT("'SorP'!$A$"&amp;MATCH($J1632,[2]SorP!$B$1:$B$6230,0))))</f>
        <v/>
      </c>
      <c r="U1632" s="184"/>
      <c r="V1632" s="94" t="e">
        <f>IF(C1632="",NA(),MATCH($B1632&amp;$C1632,'[2]Smelter Look-up'!$J:$J,0))</f>
        <v>#N/A</v>
      </c>
      <c r="X1632" s="58">
        <f t="shared" si="131"/>
        <v>0</v>
      </c>
      <c r="AB1632" s="95" t="str">
        <f t="shared" si="132"/>
        <v/>
      </c>
    </row>
    <row r="1633" spans="1:28" s="58" customFormat="1" ht="20.25">
      <c r="A1633" s="232"/>
      <c r="B1633" s="224" t="s">
        <v>242</v>
      </c>
      <c r="C1633" s="225" t="s">
        <v>242</v>
      </c>
      <c r="D1633" s="226"/>
      <c r="E1633" s="224" t="s">
        <v>242</v>
      </c>
      <c r="F1633" s="224" t="s">
        <v>242</v>
      </c>
      <c r="G1633" s="224" t="s">
        <v>242</v>
      </c>
      <c r="H1633" s="227" t="s">
        <v>242</v>
      </c>
      <c r="I1633" s="228" t="s">
        <v>242</v>
      </c>
      <c r="J1633" s="228" t="s">
        <v>242</v>
      </c>
      <c r="K1633" s="229"/>
      <c r="L1633" s="229"/>
      <c r="M1633" s="229"/>
      <c r="N1633" s="229"/>
      <c r="O1633" s="229"/>
      <c r="P1633" s="230"/>
      <c r="Q1633" s="231"/>
      <c r="R1633" s="224" t="s">
        <v>242</v>
      </c>
      <c r="S1633" s="232" t="str">
        <f t="shared" ca="1" si="133"/>
        <v/>
      </c>
      <c r="T1633" s="232" t="str">
        <f ca="1">IF(B1633="","",IF(ISERROR(MATCH($J1633,[2]SorP!$B$1:$B$6230,0)),"",INDIRECT("'SorP'!$A$"&amp;MATCH($J1633,[2]SorP!$B$1:$B$6230,0))))</f>
        <v/>
      </c>
      <c r="U1633" s="184"/>
      <c r="V1633" s="94" t="e">
        <f>IF(C1633="",NA(),MATCH($B1633&amp;$C1633,'[2]Smelter Look-up'!$J:$J,0))</f>
        <v>#N/A</v>
      </c>
      <c r="X1633" s="58">
        <f t="shared" si="131"/>
        <v>0</v>
      </c>
      <c r="AB1633" s="95" t="str">
        <f t="shared" si="132"/>
        <v/>
      </c>
    </row>
    <row r="1634" spans="1:28" s="58" customFormat="1" ht="20.25">
      <c r="A1634" s="232"/>
      <c r="B1634" s="224" t="s">
        <v>242</v>
      </c>
      <c r="C1634" s="225" t="s">
        <v>242</v>
      </c>
      <c r="D1634" s="226"/>
      <c r="E1634" s="224" t="s">
        <v>242</v>
      </c>
      <c r="F1634" s="224" t="s">
        <v>242</v>
      </c>
      <c r="G1634" s="224" t="s">
        <v>242</v>
      </c>
      <c r="H1634" s="227" t="s">
        <v>242</v>
      </c>
      <c r="I1634" s="228" t="s">
        <v>242</v>
      </c>
      <c r="J1634" s="228" t="s">
        <v>242</v>
      </c>
      <c r="K1634" s="229"/>
      <c r="L1634" s="229"/>
      <c r="M1634" s="229"/>
      <c r="N1634" s="229"/>
      <c r="O1634" s="229"/>
      <c r="P1634" s="230"/>
      <c r="Q1634" s="231"/>
      <c r="R1634" s="224" t="s">
        <v>242</v>
      </c>
      <c r="S1634" s="232" t="str">
        <f t="shared" ca="1" si="133"/>
        <v/>
      </c>
      <c r="T1634" s="232" t="str">
        <f ca="1">IF(B1634="","",IF(ISERROR(MATCH($J1634,[2]SorP!$B$1:$B$6230,0)),"",INDIRECT("'SorP'!$A$"&amp;MATCH($J1634,[2]SorP!$B$1:$B$6230,0))))</f>
        <v/>
      </c>
      <c r="U1634" s="184"/>
      <c r="V1634" s="94" t="e">
        <f>IF(C1634="",NA(),MATCH($B1634&amp;$C1634,'[2]Smelter Look-up'!$J:$J,0))</f>
        <v>#N/A</v>
      </c>
      <c r="X1634" s="58">
        <f t="shared" si="131"/>
        <v>0</v>
      </c>
      <c r="AB1634" s="95" t="str">
        <f t="shared" si="132"/>
        <v/>
      </c>
    </row>
    <row r="1635" spans="1:28" s="58" customFormat="1" ht="20.25">
      <c r="A1635" s="232"/>
      <c r="B1635" s="224" t="s">
        <v>242</v>
      </c>
      <c r="C1635" s="225" t="s">
        <v>242</v>
      </c>
      <c r="D1635" s="226"/>
      <c r="E1635" s="224" t="s">
        <v>242</v>
      </c>
      <c r="F1635" s="224" t="s">
        <v>242</v>
      </c>
      <c r="G1635" s="224" t="s">
        <v>242</v>
      </c>
      <c r="H1635" s="227" t="s">
        <v>242</v>
      </c>
      <c r="I1635" s="228" t="s">
        <v>242</v>
      </c>
      <c r="J1635" s="228" t="s">
        <v>242</v>
      </c>
      <c r="K1635" s="229"/>
      <c r="L1635" s="229"/>
      <c r="M1635" s="229"/>
      <c r="N1635" s="229"/>
      <c r="O1635" s="229"/>
      <c r="P1635" s="230"/>
      <c r="Q1635" s="231"/>
      <c r="R1635" s="224" t="s">
        <v>242</v>
      </c>
      <c r="S1635" s="232" t="str">
        <f t="shared" ca="1" si="133"/>
        <v/>
      </c>
      <c r="T1635" s="232" t="str">
        <f ca="1">IF(B1635="","",IF(ISERROR(MATCH($J1635,[2]SorP!$B$1:$B$6230,0)),"",INDIRECT("'SorP'!$A$"&amp;MATCH($J1635,[2]SorP!$B$1:$B$6230,0))))</f>
        <v/>
      </c>
      <c r="U1635" s="184"/>
      <c r="V1635" s="94" t="e">
        <f>IF(C1635="",NA(),MATCH($B1635&amp;$C1635,'[2]Smelter Look-up'!$J:$J,0))</f>
        <v>#N/A</v>
      </c>
      <c r="X1635" s="58">
        <f t="shared" si="131"/>
        <v>0</v>
      </c>
      <c r="AB1635" s="95" t="str">
        <f t="shared" si="132"/>
        <v/>
      </c>
    </row>
    <row r="1636" spans="1:28" s="58" customFormat="1" ht="20.25">
      <c r="A1636" s="232"/>
      <c r="B1636" s="224" t="s">
        <v>242</v>
      </c>
      <c r="C1636" s="225" t="s">
        <v>242</v>
      </c>
      <c r="D1636" s="226"/>
      <c r="E1636" s="224" t="s">
        <v>242</v>
      </c>
      <c r="F1636" s="224" t="s">
        <v>242</v>
      </c>
      <c r="G1636" s="224" t="s">
        <v>242</v>
      </c>
      <c r="H1636" s="227" t="s">
        <v>242</v>
      </c>
      <c r="I1636" s="228" t="s">
        <v>242</v>
      </c>
      <c r="J1636" s="228" t="s">
        <v>242</v>
      </c>
      <c r="K1636" s="229"/>
      <c r="L1636" s="229"/>
      <c r="M1636" s="229"/>
      <c r="N1636" s="229"/>
      <c r="O1636" s="229"/>
      <c r="P1636" s="230"/>
      <c r="Q1636" s="231"/>
      <c r="R1636" s="224" t="s">
        <v>242</v>
      </c>
      <c r="S1636" s="232" t="str">
        <f t="shared" ca="1" si="133"/>
        <v/>
      </c>
      <c r="T1636" s="232" t="str">
        <f ca="1">IF(B1636="","",IF(ISERROR(MATCH($J1636,[2]SorP!$B$1:$B$6230,0)),"",INDIRECT("'SorP'!$A$"&amp;MATCH($J1636,[2]SorP!$B$1:$B$6230,0))))</f>
        <v/>
      </c>
      <c r="U1636" s="184"/>
      <c r="V1636" s="94" t="e">
        <f>IF(C1636="",NA(),MATCH($B1636&amp;$C1636,'[2]Smelter Look-up'!$J:$J,0))</f>
        <v>#N/A</v>
      </c>
      <c r="X1636" s="58">
        <f t="shared" si="131"/>
        <v>0</v>
      </c>
      <c r="AB1636" s="95" t="str">
        <f t="shared" si="132"/>
        <v/>
      </c>
    </row>
    <row r="1637" spans="1:28" s="58" customFormat="1" ht="20.25">
      <c r="A1637" s="232"/>
      <c r="B1637" s="224" t="s">
        <v>242</v>
      </c>
      <c r="C1637" s="225" t="s">
        <v>242</v>
      </c>
      <c r="D1637" s="226"/>
      <c r="E1637" s="224" t="s">
        <v>242</v>
      </c>
      <c r="F1637" s="224" t="s">
        <v>242</v>
      </c>
      <c r="G1637" s="224" t="s">
        <v>242</v>
      </c>
      <c r="H1637" s="227" t="s">
        <v>242</v>
      </c>
      <c r="I1637" s="228" t="s">
        <v>242</v>
      </c>
      <c r="J1637" s="228" t="s">
        <v>242</v>
      </c>
      <c r="K1637" s="229"/>
      <c r="L1637" s="229"/>
      <c r="M1637" s="229"/>
      <c r="N1637" s="229"/>
      <c r="O1637" s="229"/>
      <c r="P1637" s="230"/>
      <c r="Q1637" s="231"/>
      <c r="R1637" s="224" t="s">
        <v>242</v>
      </c>
      <c r="S1637" s="232" t="str">
        <f t="shared" ca="1" si="133"/>
        <v/>
      </c>
      <c r="T1637" s="232" t="str">
        <f ca="1">IF(B1637="","",IF(ISERROR(MATCH($J1637,[2]SorP!$B$1:$B$6230,0)),"",INDIRECT("'SorP'!$A$"&amp;MATCH($J1637,[2]SorP!$B$1:$B$6230,0))))</f>
        <v/>
      </c>
      <c r="U1637" s="184"/>
      <c r="V1637" s="94" t="e">
        <f>IF(C1637="",NA(),MATCH($B1637&amp;$C1637,'[2]Smelter Look-up'!$J:$J,0))</f>
        <v>#N/A</v>
      </c>
      <c r="X1637" s="58">
        <f t="shared" si="131"/>
        <v>0</v>
      </c>
      <c r="AB1637" s="95" t="str">
        <f t="shared" si="132"/>
        <v/>
      </c>
    </row>
    <row r="1638" spans="1:28" s="58" customFormat="1" ht="20.25">
      <c r="A1638" s="232"/>
      <c r="B1638" s="224" t="s">
        <v>242</v>
      </c>
      <c r="C1638" s="225" t="s">
        <v>242</v>
      </c>
      <c r="D1638" s="226"/>
      <c r="E1638" s="224" t="s">
        <v>242</v>
      </c>
      <c r="F1638" s="224" t="s">
        <v>242</v>
      </c>
      <c r="G1638" s="224" t="s">
        <v>242</v>
      </c>
      <c r="H1638" s="227" t="s">
        <v>242</v>
      </c>
      <c r="I1638" s="228" t="s">
        <v>242</v>
      </c>
      <c r="J1638" s="228" t="s">
        <v>242</v>
      </c>
      <c r="K1638" s="229"/>
      <c r="L1638" s="229"/>
      <c r="M1638" s="229"/>
      <c r="N1638" s="229"/>
      <c r="O1638" s="229"/>
      <c r="P1638" s="230"/>
      <c r="Q1638" s="231"/>
      <c r="R1638" s="224" t="s">
        <v>242</v>
      </c>
      <c r="S1638" s="232" t="str">
        <f t="shared" ca="1" si="133"/>
        <v/>
      </c>
      <c r="T1638" s="232" t="str">
        <f ca="1">IF(B1638="","",IF(ISERROR(MATCH($J1638,[2]SorP!$B$1:$B$6230,0)),"",INDIRECT("'SorP'!$A$"&amp;MATCH($J1638,[2]SorP!$B$1:$B$6230,0))))</f>
        <v/>
      </c>
      <c r="U1638" s="184"/>
      <c r="V1638" s="94" t="e">
        <f>IF(C1638="",NA(),MATCH($B1638&amp;$C1638,'[2]Smelter Look-up'!$J:$J,0))</f>
        <v>#N/A</v>
      </c>
      <c r="X1638" s="58">
        <f t="shared" si="131"/>
        <v>0</v>
      </c>
      <c r="AB1638" s="95" t="str">
        <f t="shared" si="132"/>
        <v/>
      </c>
    </row>
    <row r="1639" spans="1:28" s="58" customFormat="1" ht="20.25">
      <c r="A1639" s="232"/>
      <c r="B1639" s="224" t="s">
        <v>242</v>
      </c>
      <c r="C1639" s="225" t="s">
        <v>242</v>
      </c>
      <c r="D1639" s="226"/>
      <c r="E1639" s="224" t="s">
        <v>242</v>
      </c>
      <c r="F1639" s="224" t="s">
        <v>242</v>
      </c>
      <c r="G1639" s="224" t="s">
        <v>242</v>
      </c>
      <c r="H1639" s="227" t="s">
        <v>242</v>
      </c>
      <c r="I1639" s="228" t="s">
        <v>242</v>
      </c>
      <c r="J1639" s="228" t="s">
        <v>242</v>
      </c>
      <c r="K1639" s="229"/>
      <c r="L1639" s="229"/>
      <c r="M1639" s="229"/>
      <c r="N1639" s="229"/>
      <c r="O1639" s="229"/>
      <c r="P1639" s="230"/>
      <c r="Q1639" s="231"/>
      <c r="R1639" s="224" t="s">
        <v>242</v>
      </c>
      <c r="S1639" s="232" t="str">
        <f t="shared" ca="1" si="133"/>
        <v/>
      </c>
      <c r="T1639" s="232" t="str">
        <f ca="1">IF(B1639="","",IF(ISERROR(MATCH($J1639,[2]SorP!$B$1:$B$6230,0)),"",INDIRECT("'SorP'!$A$"&amp;MATCH($J1639,[2]SorP!$B$1:$B$6230,0))))</f>
        <v/>
      </c>
      <c r="U1639" s="184"/>
      <c r="V1639" s="94" t="e">
        <f>IF(C1639="",NA(),MATCH($B1639&amp;$C1639,'[2]Smelter Look-up'!$J:$J,0))</f>
        <v>#N/A</v>
      </c>
      <c r="X1639" s="58">
        <f t="shared" si="131"/>
        <v>0</v>
      </c>
      <c r="AB1639" s="95" t="str">
        <f t="shared" si="132"/>
        <v/>
      </c>
    </row>
    <row r="1640" spans="1:28" s="58" customFormat="1" ht="20.25">
      <c r="A1640" s="232"/>
      <c r="B1640" s="224" t="s">
        <v>242</v>
      </c>
      <c r="C1640" s="225" t="s">
        <v>242</v>
      </c>
      <c r="D1640" s="226"/>
      <c r="E1640" s="224" t="s">
        <v>242</v>
      </c>
      <c r="F1640" s="224" t="s">
        <v>242</v>
      </c>
      <c r="G1640" s="224" t="s">
        <v>242</v>
      </c>
      <c r="H1640" s="227" t="s">
        <v>242</v>
      </c>
      <c r="I1640" s="228" t="s">
        <v>242</v>
      </c>
      <c r="J1640" s="228" t="s">
        <v>242</v>
      </c>
      <c r="K1640" s="229"/>
      <c r="L1640" s="229"/>
      <c r="M1640" s="229"/>
      <c r="N1640" s="229"/>
      <c r="O1640" s="229"/>
      <c r="P1640" s="230"/>
      <c r="Q1640" s="231"/>
      <c r="R1640" s="224" t="s">
        <v>242</v>
      </c>
      <c r="S1640" s="232" t="str">
        <f t="shared" ca="1" si="133"/>
        <v/>
      </c>
      <c r="T1640" s="232" t="str">
        <f ca="1">IF(B1640="","",IF(ISERROR(MATCH($J1640,[2]SorP!$B$1:$B$6230,0)),"",INDIRECT("'SorP'!$A$"&amp;MATCH($J1640,[2]SorP!$B$1:$B$6230,0))))</f>
        <v/>
      </c>
      <c r="U1640" s="184"/>
      <c r="V1640" s="94" t="e">
        <f>IF(C1640="",NA(),MATCH($B1640&amp;$C1640,'[2]Smelter Look-up'!$J:$J,0))</f>
        <v>#N/A</v>
      </c>
      <c r="X1640" s="58">
        <f t="shared" si="131"/>
        <v>0</v>
      </c>
      <c r="AB1640" s="95" t="str">
        <f t="shared" si="132"/>
        <v/>
      </c>
    </row>
    <row r="1641" spans="1:28" s="58" customFormat="1" ht="20.25">
      <c r="A1641" s="232"/>
      <c r="B1641" s="224" t="s">
        <v>242</v>
      </c>
      <c r="C1641" s="225" t="s">
        <v>242</v>
      </c>
      <c r="D1641" s="226"/>
      <c r="E1641" s="224" t="s">
        <v>242</v>
      </c>
      <c r="F1641" s="224" t="s">
        <v>242</v>
      </c>
      <c r="G1641" s="224" t="s">
        <v>242</v>
      </c>
      <c r="H1641" s="227" t="s">
        <v>242</v>
      </c>
      <c r="I1641" s="228" t="s">
        <v>242</v>
      </c>
      <c r="J1641" s="228" t="s">
        <v>242</v>
      </c>
      <c r="K1641" s="229"/>
      <c r="L1641" s="229"/>
      <c r="M1641" s="229"/>
      <c r="N1641" s="229"/>
      <c r="O1641" s="229"/>
      <c r="P1641" s="230"/>
      <c r="Q1641" s="231"/>
      <c r="R1641" s="224" t="s">
        <v>242</v>
      </c>
      <c r="S1641" s="232" t="str">
        <f t="shared" ca="1" si="133"/>
        <v/>
      </c>
      <c r="T1641" s="232" t="str">
        <f ca="1">IF(B1641="","",IF(ISERROR(MATCH($J1641,[2]SorP!$B$1:$B$6230,0)),"",INDIRECT("'SorP'!$A$"&amp;MATCH($J1641,[2]SorP!$B$1:$B$6230,0))))</f>
        <v/>
      </c>
      <c r="U1641" s="184"/>
      <c r="V1641" s="94" t="e">
        <f>IF(C1641="",NA(),MATCH($B1641&amp;$C1641,'[2]Smelter Look-up'!$J:$J,0))</f>
        <v>#N/A</v>
      </c>
      <c r="X1641" s="58">
        <f t="shared" si="131"/>
        <v>0</v>
      </c>
      <c r="AB1641" s="95" t="str">
        <f t="shared" si="132"/>
        <v/>
      </c>
    </row>
    <row r="1642" spans="1:28" s="58" customFormat="1" ht="20.25">
      <c r="A1642" s="232"/>
      <c r="B1642" s="224" t="s">
        <v>242</v>
      </c>
      <c r="C1642" s="225" t="s">
        <v>242</v>
      </c>
      <c r="D1642" s="226"/>
      <c r="E1642" s="224" t="s">
        <v>242</v>
      </c>
      <c r="F1642" s="224" t="s">
        <v>242</v>
      </c>
      <c r="G1642" s="224" t="s">
        <v>242</v>
      </c>
      <c r="H1642" s="227" t="s">
        <v>242</v>
      </c>
      <c r="I1642" s="228" t="s">
        <v>242</v>
      </c>
      <c r="J1642" s="228" t="s">
        <v>242</v>
      </c>
      <c r="K1642" s="229"/>
      <c r="L1642" s="229"/>
      <c r="M1642" s="229"/>
      <c r="N1642" s="229"/>
      <c r="O1642" s="229"/>
      <c r="P1642" s="230"/>
      <c r="Q1642" s="231"/>
      <c r="R1642" s="224" t="s">
        <v>242</v>
      </c>
      <c r="S1642" s="232" t="str">
        <f t="shared" ca="1" si="133"/>
        <v/>
      </c>
      <c r="T1642" s="232" t="str">
        <f ca="1">IF(B1642="","",IF(ISERROR(MATCH($J1642,[2]SorP!$B$1:$B$6230,0)),"",INDIRECT("'SorP'!$A$"&amp;MATCH($J1642,[2]SorP!$B$1:$B$6230,0))))</f>
        <v/>
      </c>
      <c r="U1642" s="184"/>
      <c r="V1642" s="94" t="e">
        <f>IF(C1642="",NA(),MATCH($B1642&amp;$C1642,'[2]Smelter Look-up'!$J:$J,0))</f>
        <v>#N/A</v>
      </c>
      <c r="X1642" s="58">
        <f t="shared" si="131"/>
        <v>0</v>
      </c>
      <c r="AB1642" s="95" t="str">
        <f t="shared" si="132"/>
        <v/>
      </c>
    </row>
    <row r="1643" spans="1:28" s="58" customFormat="1" ht="20.25">
      <c r="A1643" s="232"/>
      <c r="B1643" s="224" t="s">
        <v>242</v>
      </c>
      <c r="C1643" s="225" t="s">
        <v>242</v>
      </c>
      <c r="D1643" s="226"/>
      <c r="E1643" s="224" t="s">
        <v>242</v>
      </c>
      <c r="F1643" s="224" t="s">
        <v>242</v>
      </c>
      <c r="G1643" s="224" t="s">
        <v>242</v>
      </c>
      <c r="H1643" s="227" t="s">
        <v>242</v>
      </c>
      <c r="I1643" s="228" t="s">
        <v>242</v>
      </c>
      <c r="J1643" s="228" t="s">
        <v>242</v>
      </c>
      <c r="K1643" s="229"/>
      <c r="L1643" s="229"/>
      <c r="M1643" s="229"/>
      <c r="N1643" s="229"/>
      <c r="O1643" s="229"/>
      <c r="P1643" s="230"/>
      <c r="Q1643" s="231"/>
      <c r="R1643" s="224" t="s">
        <v>242</v>
      </c>
      <c r="S1643" s="232" t="str">
        <f t="shared" ca="1" si="133"/>
        <v/>
      </c>
      <c r="T1643" s="232" t="str">
        <f ca="1">IF(B1643="","",IF(ISERROR(MATCH($J1643,[2]SorP!$B$1:$B$6230,0)),"",INDIRECT("'SorP'!$A$"&amp;MATCH($J1643,[2]SorP!$B$1:$B$6230,0))))</f>
        <v/>
      </c>
      <c r="U1643" s="184"/>
      <c r="V1643" s="94" t="e">
        <f>IF(C1643="",NA(),MATCH($B1643&amp;$C1643,'[2]Smelter Look-up'!$J:$J,0))</f>
        <v>#N/A</v>
      </c>
      <c r="X1643" s="58">
        <f t="shared" si="131"/>
        <v>0</v>
      </c>
      <c r="AB1643" s="95" t="str">
        <f t="shared" si="132"/>
        <v/>
      </c>
    </row>
    <row r="1644" spans="1:28" s="58" customFormat="1" ht="20.25">
      <c r="A1644" s="232"/>
      <c r="B1644" s="224" t="s">
        <v>242</v>
      </c>
      <c r="C1644" s="225" t="s">
        <v>242</v>
      </c>
      <c r="D1644" s="226"/>
      <c r="E1644" s="224" t="s">
        <v>242</v>
      </c>
      <c r="F1644" s="224" t="s">
        <v>242</v>
      </c>
      <c r="G1644" s="224" t="s">
        <v>242</v>
      </c>
      <c r="H1644" s="227" t="s">
        <v>242</v>
      </c>
      <c r="I1644" s="228" t="s">
        <v>242</v>
      </c>
      <c r="J1644" s="228" t="s">
        <v>242</v>
      </c>
      <c r="K1644" s="229"/>
      <c r="L1644" s="229"/>
      <c r="M1644" s="229"/>
      <c r="N1644" s="229"/>
      <c r="O1644" s="229"/>
      <c r="P1644" s="230"/>
      <c r="Q1644" s="231"/>
      <c r="R1644" s="224" t="s">
        <v>242</v>
      </c>
      <c r="S1644" s="232" t="str">
        <f t="shared" ca="1" si="133"/>
        <v/>
      </c>
      <c r="T1644" s="232" t="str">
        <f ca="1">IF(B1644="","",IF(ISERROR(MATCH($J1644,[2]SorP!$B$1:$B$6230,0)),"",INDIRECT("'SorP'!$A$"&amp;MATCH($J1644,[2]SorP!$B$1:$B$6230,0))))</f>
        <v/>
      </c>
      <c r="U1644" s="184"/>
      <c r="V1644" s="94" t="e">
        <f>IF(C1644="",NA(),MATCH($B1644&amp;$C1644,'[2]Smelter Look-up'!$J:$J,0))</f>
        <v>#N/A</v>
      </c>
      <c r="X1644" s="58">
        <f t="shared" si="131"/>
        <v>0</v>
      </c>
      <c r="AB1644" s="95" t="str">
        <f t="shared" si="132"/>
        <v/>
      </c>
    </row>
    <row r="1645" spans="1:28" s="58" customFormat="1" ht="20.25">
      <c r="A1645" s="232"/>
      <c r="B1645" s="224" t="s">
        <v>242</v>
      </c>
      <c r="C1645" s="225" t="s">
        <v>242</v>
      </c>
      <c r="D1645" s="226"/>
      <c r="E1645" s="224" t="s">
        <v>242</v>
      </c>
      <c r="F1645" s="224" t="s">
        <v>242</v>
      </c>
      <c r="G1645" s="224" t="s">
        <v>242</v>
      </c>
      <c r="H1645" s="227" t="s">
        <v>242</v>
      </c>
      <c r="I1645" s="228" t="s">
        <v>242</v>
      </c>
      <c r="J1645" s="228" t="s">
        <v>242</v>
      </c>
      <c r="K1645" s="229"/>
      <c r="L1645" s="229"/>
      <c r="M1645" s="229"/>
      <c r="N1645" s="229"/>
      <c r="O1645" s="229"/>
      <c r="P1645" s="230"/>
      <c r="Q1645" s="231"/>
      <c r="R1645" s="224" t="s">
        <v>242</v>
      </c>
      <c r="S1645" s="232" t="str">
        <f t="shared" ca="1" si="133"/>
        <v/>
      </c>
      <c r="T1645" s="232" t="str">
        <f ca="1">IF(B1645="","",IF(ISERROR(MATCH($J1645,[2]SorP!$B$1:$B$6230,0)),"",INDIRECT("'SorP'!$A$"&amp;MATCH($J1645,[2]SorP!$B$1:$B$6230,0))))</f>
        <v/>
      </c>
      <c r="U1645" s="184"/>
      <c r="V1645" s="94" t="e">
        <f>IF(C1645="",NA(),MATCH($B1645&amp;$C1645,'[2]Smelter Look-up'!$J:$J,0))</f>
        <v>#N/A</v>
      </c>
      <c r="X1645" s="58">
        <f t="shared" si="131"/>
        <v>0</v>
      </c>
      <c r="AB1645" s="95" t="str">
        <f t="shared" si="132"/>
        <v/>
      </c>
    </row>
    <row r="1646" spans="1:28" s="58" customFormat="1" ht="20.25">
      <c r="A1646" s="232"/>
      <c r="B1646" s="224" t="s">
        <v>242</v>
      </c>
      <c r="C1646" s="225" t="s">
        <v>242</v>
      </c>
      <c r="D1646" s="226"/>
      <c r="E1646" s="224" t="s">
        <v>242</v>
      </c>
      <c r="F1646" s="224" t="s">
        <v>242</v>
      </c>
      <c r="G1646" s="224" t="s">
        <v>242</v>
      </c>
      <c r="H1646" s="227" t="s">
        <v>242</v>
      </c>
      <c r="I1646" s="228" t="s">
        <v>242</v>
      </c>
      <c r="J1646" s="228" t="s">
        <v>242</v>
      </c>
      <c r="K1646" s="229"/>
      <c r="L1646" s="229"/>
      <c r="M1646" s="229"/>
      <c r="N1646" s="229"/>
      <c r="O1646" s="229"/>
      <c r="P1646" s="230"/>
      <c r="Q1646" s="231"/>
      <c r="R1646" s="224" t="s">
        <v>242</v>
      </c>
      <c r="S1646" s="232" t="str">
        <f t="shared" ca="1" si="133"/>
        <v/>
      </c>
      <c r="T1646" s="232" t="str">
        <f ca="1">IF(B1646="","",IF(ISERROR(MATCH($J1646,[2]SorP!$B$1:$B$6230,0)),"",INDIRECT("'SorP'!$A$"&amp;MATCH($J1646,[2]SorP!$B$1:$B$6230,0))))</f>
        <v/>
      </c>
      <c r="U1646" s="184"/>
      <c r="V1646" s="94" t="e">
        <f>IF(C1646="",NA(),MATCH($B1646&amp;$C1646,'[2]Smelter Look-up'!$J:$J,0))</f>
        <v>#N/A</v>
      </c>
      <c r="X1646" s="58">
        <f t="shared" si="131"/>
        <v>0</v>
      </c>
      <c r="AB1646" s="95" t="str">
        <f t="shared" si="132"/>
        <v/>
      </c>
    </row>
    <row r="1647" spans="1:28" s="58" customFormat="1" ht="20.25">
      <c r="A1647" s="232"/>
      <c r="B1647" s="224" t="s">
        <v>242</v>
      </c>
      <c r="C1647" s="225" t="s">
        <v>242</v>
      </c>
      <c r="D1647" s="226"/>
      <c r="E1647" s="224" t="s">
        <v>242</v>
      </c>
      <c r="F1647" s="224" t="s">
        <v>242</v>
      </c>
      <c r="G1647" s="224" t="s">
        <v>242</v>
      </c>
      <c r="H1647" s="227" t="s">
        <v>242</v>
      </c>
      <c r="I1647" s="228" t="s">
        <v>242</v>
      </c>
      <c r="J1647" s="228" t="s">
        <v>242</v>
      </c>
      <c r="K1647" s="229"/>
      <c r="L1647" s="229"/>
      <c r="M1647" s="229"/>
      <c r="N1647" s="229"/>
      <c r="O1647" s="229"/>
      <c r="P1647" s="230"/>
      <c r="Q1647" s="231"/>
      <c r="R1647" s="224" t="s">
        <v>242</v>
      </c>
      <c r="S1647" s="232" t="str">
        <f t="shared" ca="1" si="133"/>
        <v/>
      </c>
      <c r="T1647" s="232" t="str">
        <f ca="1">IF(B1647="","",IF(ISERROR(MATCH($J1647,[2]SorP!$B$1:$B$6230,0)),"",INDIRECT("'SorP'!$A$"&amp;MATCH($J1647,[2]SorP!$B$1:$B$6230,0))))</f>
        <v/>
      </c>
      <c r="U1647" s="184"/>
      <c r="V1647" s="94" t="e">
        <f>IF(C1647="",NA(),MATCH($B1647&amp;$C1647,'[2]Smelter Look-up'!$J:$J,0))</f>
        <v>#N/A</v>
      </c>
      <c r="X1647" s="58">
        <f t="shared" si="131"/>
        <v>0</v>
      </c>
      <c r="AB1647" s="95" t="str">
        <f t="shared" si="132"/>
        <v/>
      </c>
    </row>
    <row r="1648" spans="1:28" s="58" customFormat="1" ht="20.25">
      <c r="A1648" s="232"/>
      <c r="B1648" s="224" t="s">
        <v>242</v>
      </c>
      <c r="C1648" s="225" t="s">
        <v>242</v>
      </c>
      <c r="D1648" s="226"/>
      <c r="E1648" s="224" t="s">
        <v>242</v>
      </c>
      <c r="F1648" s="224" t="s">
        <v>242</v>
      </c>
      <c r="G1648" s="224" t="s">
        <v>242</v>
      </c>
      <c r="H1648" s="227" t="s">
        <v>242</v>
      </c>
      <c r="I1648" s="228" t="s">
        <v>242</v>
      </c>
      <c r="J1648" s="228" t="s">
        <v>242</v>
      </c>
      <c r="K1648" s="229"/>
      <c r="L1648" s="229"/>
      <c r="M1648" s="229"/>
      <c r="N1648" s="229"/>
      <c r="O1648" s="229"/>
      <c r="P1648" s="230"/>
      <c r="Q1648" s="231"/>
      <c r="R1648" s="224" t="s">
        <v>242</v>
      </c>
      <c r="S1648" s="232" t="str">
        <f t="shared" ca="1" si="133"/>
        <v/>
      </c>
      <c r="T1648" s="232" t="str">
        <f ca="1">IF(B1648="","",IF(ISERROR(MATCH($J1648,[2]SorP!$B$1:$B$6230,0)),"",INDIRECT("'SorP'!$A$"&amp;MATCH($J1648,[2]SorP!$B$1:$B$6230,0))))</f>
        <v/>
      </c>
      <c r="U1648" s="184"/>
      <c r="V1648" s="94" t="e">
        <f>IF(C1648="",NA(),MATCH($B1648&amp;$C1648,'[2]Smelter Look-up'!$J:$J,0))</f>
        <v>#N/A</v>
      </c>
      <c r="X1648" s="58">
        <f t="shared" si="131"/>
        <v>0</v>
      </c>
      <c r="AB1648" s="95" t="str">
        <f t="shared" si="132"/>
        <v/>
      </c>
    </row>
    <row r="1649" spans="1:28" s="58" customFormat="1" ht="20.25">
      <c r="A1649" s="232"/>
      <c r="B1649" s="224" t="s">
        <v>242</v>
      </c>
      <c r="C1649" s="225" t="s">
        <v>242</v>
      </c>
      <c r="D1649" s="226"/>
      <c r="E1649" s="224" t="s">
        <v>242</v>
      </c>
      <c r="F1649" s="224" t="s">
        <v>242</v>
      </c>
      <c r="G1649" s="224" t="s">
        <v>242</v>
      </c>
      <c r="H1649" s="227" t="s">
        <v>242</v>
      </c>
      <c r="I1649" s="228" t="s">
        <v>242</v>
      </c>
      <c r="J1649" s="228" t="s">
        <v>242</v>
      </c>
      <c r="K1649" s="229"/>
      <c r="L1649" s="229"/>
      <c r="M1649" s="229"/>
      <c r="N1649" s="229"/>
      <c r="O1649" s="229"/>
      <c r="P1649" s="230"/>
      <c r="Q1649" s="231"/>
      <c r="R1649" s="224" t="s">
        <v>242</v>
      </c>
      <c r="S1649" s="232" t="str">
        <f t="shared" ca="1" si="133"/>
        <v/>
      </c>
      <c r="T1649" s="232" t="str">
        <f ca="1">IF(B1649="","",IF(ISERROR(MATCH($J1649,[2]SorP!$B$1:$B$6230,0)),"",INDIRECT("'SorP'!$A$"&amp;MATCH($J1649,[2]SorP!$B$1:$B$6230,0))))</f>
        <v/>
      </c>
      <c r="U1649" s="184"/>
      <c r="V1649" s="94" t="e">
        <f>IF(C1649="",NA(),MATCH($B1649&amp;$C1649,'[2]Smelter Look-up'!$J:$J,0))</f>
        <v>#N/A</v>
      </c>
      <c r="X1649" s="58">
        <f t="shared" si="131"/>
        <v>0</v>
      </c>
      <c r="AB1649" s="95" t="str">
        <f t="shared" si="132"/>
        <v/>
      </c>
    </row>
    <row r="1650" spans="1:28" s="58" customFormat="1" ht="20.25">
      <c r="A1650" s="232"/>
      <c r="B1650" s="224" t="s">
        <v>242</v>
      </c>
      <c r="C1650" s="225" t="s">
        <v>242</v>
      </c>
      <c r="D1650" s="226"/>
      <c r="E1650" s="224" t="s">
        <v>242</v>
      </c>
      <c r="F1650" s="224" t="s">
        <v>242</v>
      </c>
      <c r="G1650" s="224" t="s">
        <v>242</v>
      </c>
      <c r="H1650" s="227" t="s">
        <v>242</v>
      </c>
      <c r="I1650" s="228" t="s">
        <v>242</v>
      </c>
      <c r="J1650" s="228" t="s">
        <v>242</v>
      </c>
      <c r="K1650" s="229"/>
      <c r="L1650" s="229"/>
      <c r="M1650" s="229"/>
      <c r="N1650" s="229"/>
      <c r="O1650" s="229"/>
      <c r="P1650" s="230"/>
      <c r="Q1650" s="231"/>
      <c r="R1650" s="224" t="s">
        <v>242</v>
      </c>
      <c r="S1650" s="232" t="str">
        <f t="shared" ca="1" si="133"/>
        <v/>
      </c>
      <c r="T1650" s="232" t="str">
        <f ca="1">IF(B1650="","",IF(ISERROR(MATCH($J1650,[2]SorP!$B$1:$B$6230,0)),"",INDIRECT("'SorP'!$A$"&amp;MATCH($J1650,[2]SorP!$B$1:$B$6230,0))))</f>
        <v/>
      </c>
      <c r="U1650" s="184"/>
      <c r="V1650" s="94" t="e">
        <f>IF(C1650="",NA(),MATCH($B1650&amp;$C1650,'[2]Smelter Look-up'!$J:$J,0))</f>
        <v>#N/A</v>
      </c>
      <c r="X1650" s="58">
        <f t="shared" si="131"/>
        <v>0</v>
      </c>
      <c r="AB1650" s="95" t="str">
        <f t="shared" si="132"/>
        <v/>
      </c>
    </row>
    <row r="1651" spans="1:28" s="58" customFormat="1" ht="20.25">
      <c r="A1651" s="232"/>
      <c r="B1651" s="224" t="s">
        <v>242</v>
      </c>
      <c r="C1651" s="225" t="s">
        <v>242</v>
      </c>
      <c r="D1651" s="226"/>
      <c r="E1651" s="224" t="s">
        <v>242</v>
      </c>
      <c r="F1651" s="224" t="s">
        <v>242</v>
      </c>
      <c r="G1651" s="224" t="s">
        <v>242</v>
      </c>
      <c r="H1651" s="227" t="s">
        <v>242</v>
      </c>
      <c r="I1651" s="228" t="s">
        <v>242</v>
      </c>
      <c r="J1651" s="228" t="s">
        <v>242</v>
      </c>
      <c r="K1651" s="229"/>
      <c r="L1651" s="229"/>
      <c r="M1651" s="229"/>
      <c r="N1651" s="229"/>
      <c r="O1651" s="229"/>
      <c r="P1651" s="230"/>
      <c r="Q1651" s="231"/>
      <c r="R1651" s="224" t="s">
        <v>242</v>
      </c>
      <c r="S1651" s="232" t="str">
        <f t="shared" ca="1" si="133"/>
        <v/>
      </c>
      <c r="T1651" s="232" t="str">
        <f ca="1">IF(B1651="","",IF(ISERROR(MATCH($J1651,[2]SorP!$B$1:$B$6230,0)),"",INDIRECT("'SorP'!$A$"&amp;MATCH($J1651,[2]SorP!$B$1:$B$6230,0))))</f>
        <v/>
      </c>
      <c r="U1651" s="184"/>
      <c r="V1651" s="94" t="e">
        <f>IF(C1651="",NA(),MATCH($B1651&amp;$C1651,'[2]Smelter Look-up'!$J:$J,0))</f>
        <v>#N/A</v>
      </c>
      <c r="X1651" s="58">
        <f t="shared" si="131"/>
        <v>0</v>
      </c>
      <c r="AB1651" s="95" t="str">
        <f t="shared" si="132"/>
        <v/>
      </c>
    </row>
    <row r="1652" spans="1:28" s="58" customFormat="1" ht="20.25">
      <c r="A1652" s="232"/>
      <c r="B1652" s="224" t="s">
        <v>242</v>
      </c>
      <c r="C1652" s="225" t="s">
        <v>242</v>
      </c>
      <c r="D1652" s="226"/>
      <c r="E1652" s="224" t="s">
        <v>242</v>
      </c>
      <c r="F1652" s="224" t="s">
        <v>242</v>
      </c>
      <c r="G1652" s="224" t="s">
        <v>242</v>
      </c>
      <c r="H1652" s="227" t="s">
        <v>242</v>
      </c>
      <c r="I1652" s="228" t="s">
        <v>242</v>
      </c>
      <c r="J1652" s="228" t="s">
        <v>242</v>
      </c>
      <c r="K1652" s="229"/>
      <c r="L1652" s="229"/>
      <c r="M1652" s="229"/>
      <c r="N1652" s="229"/>
      <c r="O1652" s="229"/>
      <c r="P1652" s="230"/>
      <c r="Q1652" s="231"/>
      <c r="R1652" s="224" t="s">
        <v>242</v>
      </c>
      <c r="S1652" s="232" t="str">
        <f t="shared" ca="1" si="133"/>
        <v/>
      </c>
      <c r="T1652" s="232" t="str">
        <f ca="1">IF(B1652="","",IF(ISERROR(MATCH($J1652,[2]SorP!$B$1:$B$6230,0)),"",INDIRECT("'SorP'!$A$"&amp;MATCH($J1652,[2]SorP!$B$1:$B$6230,0))))</f>
        <v/>
      </c>
      <c r="U1652" s="184"/>
      <c r="V1652" s="94" t="e">
        <f>IF(C1652="",NA(),MATCH($B1652&amp;$C1652,'[2]Smelter Look-up'!$J:$J,0))</f>
        <v>#N/A</v>
      </c>
      <c r="X1652" s="58">
        <f t="shared" si="131"/>
        <v>0</v>
      </c>
      <c r="AB1652" s="95" t="str">
        <f t="shared" si="132"/>
        <v/>
      </c>
    </row>
    <row r="1653" spans="1:28" s="58" customFormat="1" ht="20.25">
      <c r="A1653" s="232"/>
      <c r="B1653" s="224" t="s">
        <v>242</v>
      </c>
      <c r="C1653" s="225" t="s">
        <v>242</v>
      </c>
      <c r="D1653" s="226"/>
      <c r="E1653" s="224" t="s">
        <v>242</v>
      </c>
      <c r="F1653" s="224" t="s">
        <v>242</v>
      </c>
      <c r="G1653" s="224" t="s">
        <v>242</v>
      </c>
      <c r="H1653" s="227" t="s">
        <v>242</v>
      </c>
      <c r="I1653" s="228" t="s">
        <v>242</v>
      </c>
      <c r="J1653" s="228" t="s">
        <v>242</v>
      </c>
      <c r="K1653" s="229"/>
      <c r="L1653" s="229"/>
      <c r="M1653" s="229"/>
      <c r="N1653" s="229"/>
      <c r="O1653" s="229"/>
      <c r="P1653" s="230"/>
      <c r="Q1653" s="231"/>
      <c r="R1653" s="224" t="s">
        <v>242</v>
      </c>
      <c r="S1653" s="232" t="str">
        <f t="shared" ca="1" si="133"/>
        <v/>
      </c>
      <c r="T1653" s="232" t="str">
        <f ca="1">IF(B1653="","",IF(ISERROR(MATCH($J1653,[2]SorP!$B$1:$B$6230,0)),"",INDIRECT("'SorP'!$A$"&amp;MATCH($J1653,[2]SorP!$B$1:$B$6230,0))))</f>
        <v/>
      </c>
      <c r="U1653" s="184"/>
      <c r="V1653" s="94" t="e">
        <f>IF(C1653="",NA(),MATCH($B1653&amp;$C1653,'[2]Smelter Look-up'!$J:$J,0))</f>
        <v>#N/A</v>
      </c>
      <c r="X1653" s="58">
        <f t="shared" si="131"/>
        <v>0</v>
      </c>
      <c r="AB1653" s="95" t="str">
        <f t="shared" si="132"/>
        <v/>
      </c>
    </row>
    <row r="1654" spans="1:28" s="58" customFormat="1" ht="20.25">
      <c r="A1654" s="232"/>
      <c r="B1654" s="224" t="s">
        <v>242</v>
      </c>
      <c r="C1654" s="225" t="s">
        <v>242</v>
      </c>
      <c r="D1654" s="226"/>
      <c r="E1654" s="224" t="s">
        <v>242</v>
      </c>
      <c r="F1654" s="224" t="s">
        <v>242</v>
      </c>
      <c r="G1654" s="224" t="s">
        <v>242</v>
      </c>
      <c r="H1654" s="227" t="s">
        <v>242</v>
      </c>
      <c r="I1654" s="228" t="s">
        <v>242</v>
      </c>
      <c r="J1654" s="228" t="s">
        <v>242</v>
      </c>
      <c r="K1654" s="229"/>
      <c r="L1654" s="229"/>
      <c r="M1654" s="229"/>
      <c r="N1654" s="229"/>
      <c r="O1654" s="229"/>
      <c r="P1654" s="230"/>
      <c r="Q1654" s="231"/>
      <c r="R1654" s="224" t="s">
        <v>242</v>
      </c>
      <c r="S1654" s="232" t="str">
        <f t="shared" ca="1" si="133"/>
        <v/>
      </c>
      <c r="T1654" s="232" t="str">
        <f ca="1">IF(B1654="","",IF(ISERROR(MATCH($J1654,[2]SorP!$B$1:$B$6230,0)),"",INDIRECT("'SorP'!$A$"&amp;MATCH($J1654,[2]SorP!$B$1:$B$6230,0))))</f>
        <v/>
      </c>
      <c r="U1654" s="184"/>
      <c r="V1654" s="94" t="e">
        <f>IF(C1654="",NA(),MATCH($B1654&amp;$C1654,'[2]Smelter Look-up'!$J:$J,0))</f>
        <v>#N/A</v>
      </c>
      <c r="X1654" s="58">
        <f t="shared" si="131"/>
        <v>0</v>
      </c>
      <c r="AB1654" s="95" t="str">
        <f t="shared" si="132"/>
        <v/>
      </c>
    </row>
    <row r="1655" spans="1:28" s="58" customFormat="1" ht="20.25">
      <c r="A1655" s="232"/>
      <c r="B1655" s="224" t="s">
        <v>242</v>
      </c>
      <c r="C1655" s="225" t="s">
        <v>242</v>
      </c>
      <c r="D1655" s="226"/>
      <c r="E1655" s="224" t="s">
        <v>242</v>
      </c>
      <c r="F1655" s="224" t="s">
        <v>242</v>
      </c>
      <c r="G1655" s="224" t="s">
        <v>242</v>
      </c>
      <c r="H1655" s="227" t="s">
        <v>242</v>
      </c>
      <c r="I1655" s="228" t="s">
        <v>242</v>
      </c>
      <c r="J1655" s="228" t="s">
        <v>242</v>
      </c>
      <c r="K1655" s="229"/>
      <c r="L1655" s="229"/>
      <c r="M1655" s="229"/>
      <c r="N1655" s="229"/>
      <c r="O1655" s="229"/>
      <c r="P1655" s="230"/>
      <c r="Q1655" s="231"/>
      <c r="R1655" s="224" t="s">
        <v>242</v>
      </c>
      <c r="S1655" s="232" t="str">
        <f t="shared" ca="1" si="133"/>
        <v/>
      </c>
      <c r="T1655" s="232" t="str">
        <f ca="1">IF(B1655="","",IF(ISERROR(MATCH($J1655,[2]SorP!$B$1:$B$6230,0)),"",INDIRECT("'SorP'!$A$"&amp;MATCH($J1655,[2]SorP!$B$1:$B$6230,0))))</f>
        <v/>
      </c>
      <c r="U1655" s="184"/>
      <c r="V1655" s="94" t="e">
        <f>IF(C1655="",NA(),MATCH($B1655&amp;$C1655,'[2]Smelter Look-up'!$J:$J,0))</f>
        <v>#N/A</v>
      </c>
      <c r="X1655" s="58">
        <f t="shared" si="131"/>
        <v>0</v>
      </c>
      <c r="AB1655" s="95" t="str">
        <f t="shared" si="132"/>
        <v/>
      </c>
    </row>
    <row r="1656" spans="1:28" s="58" customFormat="1" ht="20.25">
      <c r="A1656" s="232"/>
      <c r="B1656" s="224" t="s">
        <v>242</v>
      </c>
      <c r="C1656" s="225" t="s">
        <v>242</v>
      </c>
      <c r="D1656" s="226"/>
      <c r="E1656" s="224" t="s">
        <v>242</v>
      </c>
      <c r="F1656" s="224" t="s">
        <v>242</v>
      </c>
      <c r="G1656" s="224" t="s">
        <v>242</v>
      </c>
      <c r="H1656" s="227" t="s">
        <v>242</v>
      </c>
      <c r="I1656" s="228" t="s">
        <v>242</v>
      </c>
      <c r="J1656" s="228" t="s">
        <v>242</v>
      </c>
      <c r="K1656" s="229"/>
      <c r="L1656" s="229"/>
      <c r="M1656" s="229"/>
      <c r="N1656" s="229"/>
      <c r="O1656" s="229"/>
      <c r="P1656" s="230"/>
      <c r="Q1656" s="231"/>
      <c r="R1656" s="224" t="s">
        <v>242</v>
      </c>
      <c r="S1656" s="232" t="str">
        <f t="shared" ca="1" si="133"/>
        <v/>
      </c>
      <c r="T1656" s="232" t="str">
        <f ca="1">IF(B1656="","",IF(ISERROR(MATCH($J1656,[2]SorP!$B$1:$B$6230,0)),"",INDIRECT("'SorP'!$A$"&amp;MATCH($J1656,[2]SorP!$B$1:$B$6230,0))))</f>
        <v/>
      </c>
      <c r="U1656" s="184"/>
      <c r="V1656" s="94" t="e">
        <f>IF(C1656="",NA(),MATCH($B1656&amp;$C1656,'[2]Smelter Look-up'!$J:$J,0))</f>
        <v>#N/A</v>
      </c>
      <c r="X1656" s="58">
        <f t="shared" si="131"/>
        <v>0</v>
      </c>
      <c r="AB1656" s="95" t="str">
        <f t="shared" si="132"/>
        <v/>
      </c>
    </row>
    <row r="1657" spans="1:28" s="58" customFormat="1" ht="20.25">
      <c r="A1657" s="232"/>
      <c r="B1657" s="224" t="s">
        <v>242</v>
      </c>
      <c r="C1657" s="225" t="s">
        <v>242</v>
      </c>
      <c r="D1657" s="226"/>
      <c r="E1657" s="224" t="s">
        <v>242</v>
      </c>
      <c r="F1657" s="224" t="s">
        <v>242</v>
      </c>
      <c r="G1657" s="224" t="s">
        <v>242</v>
      </c>
      <c r="H1657" s="227" t="s">
        <v>242</v>
      </c>
      <c r="I1657" s="228" t="s">
        <v>242</v>
      </c>
      <c r="J1657" s="228" t="s">
        <v>242</v>
      </c>
      <c r="K1657" s="229"/>
      <c r="L1657" s="229"/>
      <c r="M1657" s="229"/>
      <c r="N1657" s="229"/>
      <c r="O1657" s="229"/>
      <c r="P1657" s="230"/>
      <c r="Q1657" s="231"/>
      <c r="R1657" s="224" t="s">
        <v>242</v>
      </c>
      <c r="S1657" s="232" t="str">
        <f t="shared" ca="1" si="133"/>
        <v/>
      </c>
      <c r="T1657" s="232" t="str">
        <f ca="1">IF(B1657="","",IF(ISERROR(MATCH($J1657,[2]SorP!$B$1:$B$6230,0)),"",INDIRECT("'SorP'!$A$"&amp;MATCH($J1657,[2]SorP!$B$1:$B$6230,0))))</f>
        <v/>
      </c>
      <c r="U1657" s="184"/>
      <c r="V1657" s="94" t="e">
        <f>IF(C1657="",NA(),MATCH($B1657&amp;$C1657,'[2]Smelter Look-up'!$J:$J,0))</f>
        <v>#N/A</v>
      </c>
      <c r="X1657" s="58">
        <f t="shared" si="131"/>
        <v>0</v>
      </c>
      <c r="AB1657" s="95" t="str">
        <f t="shared" si="132"/>
        <v/>
      </c>
    </row>
    <row r="1658" spans="1:28" s="58" customFormat="1" ht="20.25">
      <c r="A1658" s="232"/>
      <c r="B1658" s="224" t="s">
        <v>242</v>
      </c>
      <c r="C1658" s="225" t="s">
        <v>242</v>
      </c>
      <c r="D1658" s="226"/>
      <c r="E1658" s="224" t="s">
        <v>242</v>
      </c>
      <c r="F1658" s="224" t="s">
        <v>242</v>
      </c>
      <c r="G1658" s="224" t="s">
        <v>242</v>
      </c>
      <c r="H1658" s="227" t="s">
        <v>242</v>
      </c>
      <c r="I1658" s="228" t="s">
        <v>242</v>
      </c>
      <c r="J1658" s="228" t="s">
        <v>242</v>
      </c>
      <c r="K1658" s="229"/>
      <c r="L1658" s="229"/>
      <c r="M1658" s="229"/>
      <c r="N1658" s="229"/>
      <c r="O1658" s="229"/>
      <c r="P1658" s="230"/>
      <c r="Q1658" s="231"/>
      <c r="R1658" s="224" t="s">
        <v>242</v>
      </c>
      <c r="S1658" s="232" t="str">
        <f t="shared" ca="1" si="133"/>
        <v/>
      </c>
      <c r="T1658" s="232" t="str">
        <f ca="1">IF(B1658="","",IF(ISERROR(MATCH($J1658,[2]SorP!$B$1:$B$6230,0)),"",INDIRECT("'SorP'!$A$"&amp;MATCH($J1658,[2]SorP!$B$1:$B$6230,0))))</f>
        <v/>
      </c>
      <c r="U1658" s="184"/>
      <c r="V1658" s="94" t="e">
        <f>IF(C1658="",NA(),MATCH($B1658&amp;$C1658,'[2]Smelter Look-up'!$J:$J,0))</f>
        <v>#N/A</v>
      </c>
      <c r="X1658" s="58">
        <f t="shared" si="131"/>
        <v>0</v>
      </c>
      <c r="AB1658" s="95" t="str">
        <f t="shared" si="132"/>
        <v/>
      </c>
    </row>
    <row r="1659" spans="1:28" s="58" customFormat="1" ht="20.25">
      <c r="A1659" s="232"/>
      <c r="B1659" s="224" t="s">
        <v>242</v>
      </c>
      <c r="C1659" s="225" t="s">
        <v>242</v>
      </c>
      <c r="D1659" s="226"/>
      <c r="E1659" s="224" t="s">
        <v>242</v>
      </c>
      <c r="F1659" s="224" t="s">
        <v>242</v>
      </c>
      <c r="G1659" s="224" t="s">
        <v>242</v>
      </c>
      <c r="H1659" s="227" t="s">
        <v>242</v>
      </c>
      <c r="I1659" s="228" t="s">
        <v>242</v>
      </c>
      <c r="J1659" s="228" t="s">
        <v>242</v>
      </c>
      <c r="K1659" s="229"/>
      <c r="L1659" s="229"/>
      <c r="M1659" s="229"/>
      <c r="N1659" s="229"/>
      <c r="O1659" s="229"/>
      <c r="P1659" s="230"/>
      <c r="Q1659" s="231"/>
      <c r="R1659" s="224" t="s">
        <v>242</v>
      </c>
      <c r="S1659" s="232" t="str">
        <f t="shared" ref="S1659" ca="1" si="134">IF(B1659="","",IF(ISERROR(MATCH($E1659,CL,0)),"Unknown",INDIRECT("'C'!$A$"&amp;MATCH($E1659,CL,0)+1)))</f>
        <v/>
      </c>
      <c r="T1659" s="232" t="str">
        <f ca="1">IF(B1659="","",IF(ISERROR(MATCH($J1659,[2]SorP!$B$1:$B$6230,0)),"",INDIRECT("'SorP'!$A$"&amp;MATCH($J1659,[2]SorP!$B$1:$B$6230,0))))</f>
        <v/>
      </c>
      <c r="U1659" s="184"/>
      <c r="V1659" s="94" t="e">
        <f>IF(C1659="",NA(),MATCH($B1659&amp;$C1659,'[2]Smelter Look-up'!$J:$J,0))</f>
        <v>#N/A</v>
      </c>
      <c r="X1659" s="58">
        <f t="shared" si="131"/>
        <v>0</v>
      </c>
      <c r="AB1659" s="95" t="str">
        <f t="shared" si="132"/>
        <v/>
      </c>
    </row>
    <row r="1660" spans="1:28" s="58" customFormat="1" ht="20.25">
      <c r="A1660" s="232"/>
      <c r="B1660" s="224" t="s">
        <v>242</v>
      </c>
      <c r="C1660" s="225" t="s">
        <v>242</v>
      </c>
      <c r="D1660" s="226"/>
      <c r="E1660" s="224" t="s">
        <v>242</v>
      </c>
      <c r="F1660" s="224" t="s">
        <v>242</v>
      </c>
      <c r="G1660" s="224" t="s">
        <v>242</v>
      </c>
      <c r="H1660" s="227" t="s">
        <v>242</v>
      </c>
      <c r="I1660" s="228" t="s">
        <v>242</v>
      </c>
      <c r="J1660" s="228" t="s">
        <v>242</v>
      </c>
      <c r="K1660" s="229"/>
      <c r="L1660" s="229"/>
      <c r="M1660" s="229"/>
      <c r="N1660" s="229"/>
      <c r="O1660" s="229"/>
      <c r="P1660" s="230"/>
      <c r="Q1660" s="231"/>
      <c r="R1660" s="224" t="s">
        <v>242</v>
      </c>
      <c r="S1660" s="232" t="str">
        <f t="shared" ref="S1660:S1691" ca="1" si="135">IF(B1660="","",IF(ISERROR(MATCH($E1660,CL,0)),"Unknown",INDIRECT("'C'!$A$"&amp;MATCH($E1660,CL,0)+1)))</f>
        <v/>
      </c>
      <c r="T1660" s="232" t="str">
        <f ca="1">IF(B1660="","",IF(ISERROR(MATCH($J1660,[2]SorP!$B$1:$B$6230,0)),"",INDIRECT("'SorP'!$A$"&amp;MATCH($J1660,[2]SorP!$B$1:$B$6230,0))))</f>
        <v/>
      </c>
      <c r="U1660" s="184"/>
      <c r="V1660" s="94" t="e">
        <f>IF(C1660="",NA(),MATCH($B1660&amp;$C1660,'[2]Smelter Look-up'!$J:$J,0))</f>
        <v>#N/A</v>
      </c>
      <c r="X1660" s="58">
        <f t="shared" si="131"/>
        <v>0</v>
      </c>
      <c r="AB1660" s="95" t="str">
        <f t="shared" si="132"/>
        <v/>
      </c>
    </row>
    <row r="1661" spans="1:28" s="58" customFormat="1" ht="20.25">
      <c r="A1661" s="232"/>
      <c r="B1661" s="224" t="s">
        <v>242</v>
      </c>
      <c r="C1661" s="225" t="s">
        <v>242</v>
      </c>
      <c r="D1661" s="226"/>
      <c r="E1661" s="224" t="s">
        <v>242</v>
      </c>
      <c r="F1661" s="224" t="s">
        <v>242</v>
      </c>
      <c r="G1661" s="224" t="s">
        <v>242</v>
      </c>
      <c r="H1661" s="227" t="s">
        <v>242</v>
      </c>
      <c r="I1661" s="228" t="s">
        <v>242</v>
      </c>
      <c r="J1661" s="228" t="s">
        <v>242</v>
      </c>
      <c r="K1661" s="229"/>
      <c r="L1661" s="229"/>
      <c r="M1661" s="229"/>
      <c r="N1661" s="229"/>
      <c r="O1661" s="229"/>
      <c r="P1661" s="230"/>
      <c r="Q1661" s="231"/>
      <c r="R1661" s="224" t="s">
        <v>242</v>
      </c>
      <c r="S1661" s="232" t="str">
        <f t="shared" ca="1" si="135"/>
        <v/>
      </c>
      <c r="T1661" s="232" t="str">
        <f ca="1">IF(B1661="","",IF(ISERROR(MATCH($J1661,[2]SorP!$B$1:$B$6230,0)),"",INDIRECT("'SorP'!$A$"&amp;MATCH($J1661,[2]SorP!$B$1:$B$6230,0))))</f>
        <v/>
      </c>
      <c r="U1661" s="184"/>
      <c r="V1661" s="94" t="e">
        <f>IF(C1661="",NA(),MATCH($B1661&amp;$C1661,'[2]Smelter Look-up'!$J:$J,0))</f>
        <v>#N/A</v>
      </c>
      <c r="X1661" s="58">
        <f t="shared" si="131"/>
        <v>0</v>
      </c>
      <c r="AB1661" s="95" t="str">
        <f t="shared" si="132"/>
        <v/>
      </c>
    </row>
    <row r="1662" spans="1:28" s="58" customFormat="1" ht="20.25">
      <c r="A1662" s="232"/>
      <c r="B1662" s="224" t="s">
        <v>242</v>
      </c>
      <c r="C1662" s="225" t="s">
        <v>242</v>
      </c>
      <c r="D1662" s="226"/>
      <c r="E1662" s="224" t="s">
        <v>242</v>
      </c>
      <c r="F1662" s="224" t="s">
        <v>242</v>
      </c>
      <c r="G1662" s="224" t="s">
        <v>242</v>
      </c>
      <c r="H1662" s="227" t="s">
        <v>242</v>
      </c>
      <c r="I1662" s="228" t="s">
        <v>242</v>
      </c>
      <c r="J1662" s="228" t="s">
        <v>242</v>
      </c>
      <c r="K1662" s="229"/>
      <c r="L1662" s="229"/>
      <c r="M1662" s="229"/>
      <c r="N1662" s="229"/>
      <c r="O1662" s="229"/>
      <c r="P1662" s="230"/>
      <c r="Q1662" s="231"/>
      <c r="R1662" s="224" t="s">
        <v>242</v>
      </c>
      <c r="S1662" s="232" t="str">
        <f t="shared" ca="1" si="135"/>
        <v/>
      </c>
      <c r="T1662" s="232" t="str">
        <f ca="1">IF(B1662="","",IF(ISERROR(MATCH($J1662,[2]SorP!$B$1:$B$6230,0)),"",INDIRECT("'SorP'!$A$"&amp;MATCH($J1662,[2]SorP!$B$1:$B$6230,0))))</f>
        <v/>
      </c>
      <c r="U1662" s="184"/>
      <c r="V1662" s="94" t="e">
        <f>IF(C1662="",NA(),MATCH($B1662&amp;$C1662,'[2]Smelter Look-up'!$J:$J,0))</f>
        <v>#N/A</v>
      </c>
      <c r="X1662" s="58">
        <f t="shared" si="131"/>
        <v>0</v>
      </c>
      <c r="AB1662" s="95" t="str">
        <f t="shared" si="132"/>
        <v/>
      </c>
    </row>
    <row r="1663" spans="1:28" s="58" customFormat="1" ht="20.25">
      <c r="A1663" s="232"/>
      <c r="B1663" s="224" t="s">
        <v>242</v>
      </c>
      <c r="C1663" s="225" t="s">
        <v>242</v>
      </c>
      <c r="D1663" s="226"/>
      <c r="E1663" s="224" t="s">
        <v>242</v>
      </c>
      <c r="F1663" s="224" t="s">
        <v>242</v>
      </c>
      <c r="G1663" s="224" t="s">
        <v>242</v>
      </c>
      <c r="H1663" s="227" t="s">
        <v>242</v>
      </c>
      <c r="I1663" s="228" t="s">
        <v>242</v>
      </c>
      <c r="J1663" s="228" t="s">
        <v>242</v>
      </c>
      <c r="K1663" s="229"/>
      <c r="L1663" s="229"/>
      <c r="M1663" s="229"/>
      <c r="N1663" s="229"/>
      <c r="O1663" s="229"/>
      <c r="P1663" s="230"/>
      <c r="Q1663" s="231"/>
      <c r="R1663" s="224" t="s">
        <v>242</v>
      </c>
      <c r="S1663" s="232" t="str">
        <f t="shared" ca="1" si="135"/>
        <v/>
      </c>
      <c r="T1663" s="232" t="str">
        <f ca="1">IF(B1663="","",IF(ISERROR(MATCH($J1663,[2]SorP!$B$1:$B$6230,0)),"",INDIRECT("'SorP'!$A$"&amp;MATCH($J1663,[2]SorP!$B$1:$B$6230,0))))</f>
        <v/>
      </c>
      <c r="U1663" s="184"/>
      <c r="V1663" s="94" t="e">
        <f>IF(C1663="",NA(),MATCH($B1663&amp;$C1663,'[2]Smelter Look-up'!$J:$J,0))</f>
        <v>#N/A</v>
      </c>
      <c r="X1663" s="58">
        <f t="shared" si="131"/>
        <v>0</v>
      </c>
      <c r="AB1663" s="95" t="str">
        <f t="shared" si="132"/>
        <v/>
      </c>
    </row>
    <row r="1664" spans="1:28" s="58" customFormat="1" ht="20.25">
      <c r="A1664" s="232"/>
      <c r="B1664" s="224" t="s">
        <v>242</v>
      </c>
      <c r="C1664" s="225" t="s">
        <v>242</v>
      </c>
      <c r="D1664" s="226"/>
      <c r="E1664" s="224" t="s">
        <v>242</v>
      </c>
      <c r="F1664" s="224" t="s">
        <v>242</v>
      </c>
      <c r="G1664" s="224" t="s">
        <v>242</v>
      </c>
      <c r="H1664" s="227" t="s">
        <v>242</v>
      </c>
      <c r="I1664" s="228" t="s">
        <v>242</v>
      </c>
      <c r="J1664" s="228" t="s">
        <v>242</v>
      </c>
      <c r="K1664" s="229"/>
      <c r="L1664" s="229"/>
      <c r="M1664" s="229"/>
      <c r="N1664" s="229"/>
      <c r="O1664" s="229"/>
      <c r="P1664" s="230"/>
      <c r="Q1664" s="231"/>
      <c r="R1664" s="224" t="s">
        <v>242</v>
      </c>
      <c r="S1664" s="232" t="str">
        <f t="shared" ca="1" si="135"/>
        <v/>
      </c>
      <c r="T1664" s="232" t="str">
        <f ca="1">IF(B1664="","",IF(ISERROR(MATCH($J1664,[2]SorP!$B$1:$B$6230,0)),"",INDIRECT("'SorP'!$A$"&amp;MATCH($J1664,[2]SorP!$B$1:$B$6230,0))))</f>
        <v/>
      </c>
      <c r="U1664" s="184"/>
      <c r="V1664" s="94" t="e">
        <f>IF(C1664="",NA(),MATCH($B1664&amp;$C1664,'[2]Smelter Look-up'!$J:$J,0))</f>
        <v>#N/A</v>
      </c>
      <c r="X1664" s="58">
        <f t="shared" si="131"/>
        <v>0</v>
      </c>
      <c r="AB1664" s="95" t="str">
        <f t="shared" si="132"/>
        <v/>
      </c>
    </row>
    <row r="1665" spans="1:28" s="58" customFormat="1" ht="20.25">
      <c r="A1665" s="232"/>
      <c r="B1665" s="224" t="s">
        <v>242</v>
      </c>
      <c r="C1665" s="225" t="s">
        <v>242</v>
      </c>
      <c r="D1665" s="226"/>
      <c r="E1665" s="224" t="s">
        <v>242</v>
      </c>
      <c r="F1665" s="224" t="s">
        <v>242</v>
      </c>
      <c r="G1665" s="224" t="s">
        <v>242</v>
      </c>
      <c r="H1665" s="227" t="s">
        <v>242</v>
      </c>
      <c r="I1665" s="228" t="s">
        <v>242</v>
      </c>
      <c r="J1665" s="228" t="s">
        <v>242</v>
      </c>
      <c r="K1665" s="229"/>
      <c r="L1665" s="229"/>
      <c r="M1665" s="229"/>
      <c r="N1665" s="229"/>
      <c r="O1665" s="229"/>
      <c r="P1665" s="230"/>
      <c r="Q1665" s="231"/>
      <c r="R1665" s="224" t="s">
        <v>242</v>
      </c>
      <c r="S1665" s="232" t="str">
        <f t="shared" ca="1" si="135"/>
        <v/>
      </c>
      <c r="T1665" s="232" t="str">
        <f ca="1">IF(B1665="","",IF(ISERROR(MATCH($J1665,[2]SorP!$B$1:$B$6230,0)),"",INDIRECT("'SorP'!$A$"&amp;MATCH($J1665,[2]SorP!$B$1:$B$6230,0))))</f>
        <v/>
      </c>
      <c r="U1665" s="184"/>
      <c r="V1665" s="94" t="e">
        <f>IF(C1665="",NA(),MATCH($B1665&amp;$C1665,'[2]Smelter Look-up'!$J:$J,0))</f>
        <v>#N/A</v>
      </c>
      <c r="X1665" s="58">
        <f t="shared" si="131"/>
        <v>0</v>
      </c>
      <c r="AB1665" s="95" t="str">
        <f t="shared" si="132"/>
        <v/>
      </c>
    </row>
    <row r="1666" spans="1:28" s="58" customFormat="1" ht="20.25">
      <c r="A1666" s="232"/>
      <c r="B1666" s="224" t="s">
        <v>242</v>
      </c>
      <c r="C1666" s="225" t="s">
        <v>242</v>
      </c>
      <c r="D1666" s="226"/>
      <c r="E1666" s="224" t="s">
        <v>242</v>
      </c>
      <c r="F1666" s="224" t="s">
        <v>242</v>
      </c>
      <c r="G1666" s="224" t="s">
        <v>242</v>
      </c>
      <c r="H1666" s="227" t="s">
        <v>242</v>
      </c>
      <c r="I1666" s="228" t="s">
        <v>242</v>
      </c>
      <c r="J1666" s="228" t="s">
        <v>242</v>
      </c>
      <c r="K1666" s="229"/>
      <c r="L1666" s="229"/>
      <c r="M1666" s="229"/>
      <c r="N1666" s="229"/>
      <c r="O1666" s="229"/>
      <c r="P1666" s="230"/>
      <c r="Q1666" s="231"/>
      <c r="R1666" s="224" t="s">
        <v>242</v>
      </c>
      <c r="S1666" s="232" t="str">
        <f t="shared" ca="1" si="135"/>
        <v/>
      </c>
      <c r="T1666" s="232" t="str">
        <f ca="1">IF(B1666="","",IF(ISERROR(MATCH($J1666,[2]SorP!$B$1:$B$6230,0)),"",INDIRECT("'SorP'!$A$"&amp;MATCH($J1666,[2]SorP!$B$1:$B$6230,0))))</f>
        <v/>
      </c>
      <c r="U1666" s="184"/>
      <c r="V1666" s="94" t="e">
        <f>IF(C1666="",NA(),MATCH($B1666&amp;$C1666,'[2]Smelter Look-up'!$J:$J,0))</f>
        <v>#N/A</v>
      </c>
      <c r="X1666" s="58">
        <f t="shared" si="131"/>
        <v>0</v>
      </c>
      <c r="AB1666" s="95" t="str">
        <f t="shared" si="132"/>
        <v/>
      </c>
    </row>
    <row r="1667" spans="1:28" s="58" customFormat="1" ht="20.25">
      <c r="A1667" s="232"/>
      <c r="B1667" s="224" t="s">
        <v>242</v>
      </c>
      <c r="C1667" s="225" t="s">
        <v>242</v>
      </c>
      <c r="D1667" s="226"/>
      <c r="E1667" s="224" t="s">
        <v>242</v>
      </c>
      <c r="F1667" s="224" t="s">
        <v>242</v>
      </c>
      <c r="G1667" s="224" t="s">
        <v>242</v>
      </c>
      <c r="H1667" s="227" t="s">
        <v>242</v>
      </c>
      <c r="I1667" s="228" t="s">
        <v>242</v>
      </c>
      <c r="J1667" s="228" t="s">
        <v>242</v>
      </c>
      <c r="K1667" s="229"/>
      <c r="L1667" s="229"/>
      <c r="M1667" s="229"/>
      <c r="N1667" s="229"/>
      <c r="O1667" s="229"/>
      <c r="P1667" s="230"/>
      <c r="Q1667" s="231"/>
      <c r="R1667" s="224" t="s">
        <v>242</v>
      </c>
      <c r="S1667" s="232" t="str">
        <f t="shared" ca="1" si="135"/>
        <v/>
      </c>
      <c r="T1667" s="232" t="str">
        <f ca="1">IF(B1667="","",IF(ISERROR(MATCH($J1667,[2]SorP!$B$1:$B$6230,0)),"",INDIRECT("'SorP'!$A$"&amp;MATCH($J1667,[2]SorP!$B$1:$B$6230,0))))</f>
        <v/>
      </c>
      <c r="U1667" s="184"/>
      <c r="V1667" s="94" t="e">
        <f>IF(C1667="",NA(),MATCH($B1667&amp;$C1667,'[2]Smelter Look-up'!$J:$J,0))</f>
        <v>#N/A</v>
      </c>
      <c r="X1667" s="58">
        <f t="shared" si="131"/>
        <v>0</v>
      </c>
      <c r="AB1667" s="95" t="str">
        <f t="shared" si="132"/>
        <v/>
      </c>
    </row>
    <row r="1668" spans="1:28" s="58" customFormat="1" ht="20.25">
      <c r="A1668" s="232"/>
      <c r="B1668" s="224" t="s">
        <v>242</v>
      </c>
      <c r="C1668" s="225" t="s">
        <v>242</v>
      </c>
      <c r="D1668" s="226"/>
      <c r="E1668" s="224" t="s">
        <v>242</v>
      </c>
      <c r="F1668" s="224" t="s">
        <v>242</v>
      </c>
      <c r="G1668" s="224" t="s">
        <v>242</v>
      </c>
      <c r="H1668" s="227" t="s">
        <v>242</v>
      </c>
      <c r="I1668" s="228" t="s">
        <v>242</v>
      </c>
      <c r="J1668" s="228" t="s">
        <v>242</v>
      </c>
      <c r="K1668" s="229"/>
      <c r="L1668" s="229"/>
      <c r="M1668" s="229"/>
      <c r="N1668" s="229"/>
      <c r="O1668" s="229"/>
      <c r="P1668" s="230"/>
      <c r="Q1668" s="231"/>
      <c r="R1668" s="224" t="s">
        <v>242</v>
      </c>
      <c r="S1668" s="232" t="str">
        <f t="shared" ca="1" si="135"/>
        <v/>
      </c>
      <c r="T1668" s="232" t="str">
        <f ca="1">IF(B1668="","",IF(ISERROR(MATCH($J1668,[2]SorP!$B$1:$B$6230,0)),"",INDIRECT("'SorP'!$A$"&amp;MATCH($J1668,[2]SorP!$B$1:$B$6230,0))))</f>
        <v/>
      </c>
      <c r="U1668" s="184"/>
      <c r="V1668" s="94" t="e">
        <f>IF(C1668="",NA(),MATCH($B1668&amp;$C1668,'[2]Smelter Look-up'!$J:$J,0))</f>
        <v>#N/A</v>
      </c>
      <c r="X1668" s="58">
        <f t="shared" si="131"/>
        <v>0</v>
      </c>
      <c r="AB1668" s="95" t="str">
        <f t="shared" si="132"/>
        <v/>
      </c>
    </row>
    <row r="1669" spans="1:28" s="58" customFormat="1" ht="20.25">
      <c r="A1669" s="232"/>
      <c r="B1669" s="224" t="s">
        <v>242</v>
      </c>
      <c r="C1669" s="225" t="s">
        <v>242</v>
      </c>
      <c r="D1669" s="226"/>
      <c r="E1669" s="224" t="s">
        <v>242</v>
      </c>
      <c r="F1669" s="224" t="s">
        <v>242</v>
      </c>
      <c r="G1669" s="224" t="s">
        <v>242</v>
      </c>
      <c r="H1669" s="227" t="s">
        <v>242</v>
      </c>
      <c r="I1669" s="228" t="s">
        <v>242</v>
      </c>
      <c r="J1669" s="228" t="s">
        <v>242</v>
      </c>
      <c r="K1669" s="229"/>
      <c r="L1669" s="229"/>
      <c r="M1669" s="229"/>
      <c r="N1669" s="229"/>
      <c r="O1669" s="229"/>
      <c r="P1669" s="230"/>
      <c r="Q1669" s="231"/>
      <c r="R1669" s="224" t="s">
        <v>242</v>
      </c>
      <c r="S1669" s="232" t="str">
        <f t="shared" ca="1" si="135"/>
        <v/>
      </c>
      <c r="T1669" s="232" t="str">
        <f ca="1">IF(B1669="","",IF(ISERROR(MATCH($J1669,[2]SorP!$B$1:$B$6230,0)),"",INDIRECT("'SorP'!$A$"&amp;MATCH($J1669,[2]SorP!$B$1:$B$6230,0))))</f>
        <v/>
      </c>
      <c r="U1669" s="184"/>
      <c r="V1669" s="94" t="e">
        <f>IF(C1669="",NA(),MATCH($B1669&amp;$C1669,'[2]Smelter Look-up'!$J:$J,0))</f>
        <v>#N/A</v>
      </c>
      <c r="X1669" s="58">
        <f t="shared" si="131"/>
        <v>0</v>
      </c>
      <c r="AB1669" s="95" t="str">
        <f t="shared" si="132"/>
        <v/>
      </c>
    </row>
    <row r="1670" spans="1:28" s="58" customFormat="1" ht="20.25">
      <c r="A1670" s="232"/>
      <c r="B1670" s="224" t="s">
        <v>242</v>
      </c>
      <c r="C1670" s="225" t="s">
        <v>242</v>
      </c>
      <c r="D1670" s="226"/>
      <c r="E1670" s="224" t="s">
        <v>242</v>
      </c>
      <c r="F1670" s="224" t="s">
        <v>242</v>
      </c>
      <c r="G1670" s="224" t="s">
        <v>242</v>
      </c>
      <c r="H1670" s="227" t="s">
        <v>242</v>
      </c>
      <c r="I1670" s="228" t="s">
        <v>242</v>
      </c>
      <c r="J1670" s="228" t="s">
        <v>242</v>
      </c>
      <c r="K1670" s="229"/>
      <c r="L1670" s="229"/>
      <c r="M1670" s="229"/>
      <c r="N1670" s="229"/>
      <c r="O1670" s="229"/>
      <c r="P1670" s="230"/>
      <c r="Q1670" s="231"/>
      <c r="R1670" s="224" t="s">
        <v>242</v>
      </c>
      <c r="S1670" s="232" t="str">
        <f t="shared" ca="1" si="135"/>
        <v/>
      </c>
      <c r="T1670" s="232" t="str">
        <f ca="1">IF(B1670="","",IF(ISERROR(MATCH($J1670,[2]SorP!$B$1:$B$6230,0)),"",INDIRECT("'SorP'!$A$"&amp;MATCH($J1670,[2]SorP!$B$1:$B$6230,0))))</f>
        <v/>
      </c>
      <c r="U1670" s="184"/>
      <c r="V1670" s="94" t="e">
        <f>IF(C1670="",NA(),MATCH($B1670&amp;$C1670,'[2]Smelter Look-up'!$J:$J,0))</f>
        <v>#N/A</v>
      </c>
      <c r="X1670" s="58">
        <f t="shared" si="131"/>
        <v>0</v>
      </c>
      <c r="AB1670" s="95" t="str">
        <f t="shared" si="132"/>
        <v/>
      </c>
    </row>
    <row r="1671" spans="1:28" s="58" customFormat="1" ht="20.25">
      <c r="A1671" s="232"/>
      <c r="B1671" s="224" t="s">
        <v>242</v>
      </c>
      <c r="C1671" s="225" t="s">
        <v>242</v>
      </c>
      <c r="D1671" s="226"/>
      <c r="E1671" s="224" t="s">
        <v>242</v>
      </c>
      <c r="F1671" s="224" t="s">
        <v>242</v>
      </c>
      <c r="G1671" s="224" t="s">
        <v>242</v>
      </c>
      <c r="H1671" s="227" t="s">
        <v>242</v>
      </c>
      <c r="I1671" s="228" t="s">
        <v>242</v>
      </c>
      <c r="J1671" s="228" t="s">
        <v>242</v>
      </c>
      <c r="K1671" s="229"/>
      <c r="L1671" s="229"/>
      <c r="M1671" s="229"/>
      <c r="N1671" s="229"/>
      <c r="O1671" s="229"/>
      <c r="P1671" s="230"/>
      <c r="Q1671" s="231"/>
      <c r="R1671" s="224" t="s">
        <v>242</v>
      </c>
      <c r="S1671" s="232" t="str">
        <f t="shared" ca="1" si="135"/>
        <v/>
      </c>
      <c r="T1671" s="232" t="str">
        <f ca="1">IF(B1671="","",IF(ISERROR(MATCH($J1671,[2]SorP!$B$1:$B$6230,0)),"",INDIRECT("'SorP'!$A$"&amp;MATCH($J1671,[2]SorP!$B$1:$B$6230,0))))</f>
        <v/>
      </c>
      <c r="U1671" s="184"/>
      <c r="V1671" s="94" t="e">
        <f>IF(C1671="",NA(),MATCH($B1671&amp;$C1671,'[2]Smelter Look-up'!$J:$J,0))</f>
        <v>#N/A</v>
      </c>
      <c r="X1671" s="58">
        <f t="shared" si="131"/>
        <v>0</v>
      </c>
      <c r="AB1671" s="95" t="str">
        <f t="shared" si="132"/>
        <v/>
      </c>
    </row>
    <row r="1672" spans="1:28" s="58" customFormat="1" ht="20.25">
      <c r="A1672" s="232"/>
      <c r="B1672" s="224" t="s">
        <v>242</v>
      </c>
      <c r="C1672" s="225" t="s">
        <v>242</v>
      </c>
      <c r="D1672" s="226"/>
      <c r="E1672" s="224" t="s">
        <v>242</v>
      </c>
      <c r="F1672" s="224" t="s">
        <v>242</v>
      </c>
      <c r="G1672" s="224" t="s">
        <v>242</v>
      </c>
      <c r="H1672" s="227" t="s">
        <v>242</v>
      </c>
      <c r="I1672" s="228" t="s">
        <v>242</v>
      </c>
      <c r="J1672" s="228" t="s">
        <v>242</v>
      </c>
      <c r="K1672" s="229"/>
      <c r="L1672" s="229"/>
      <c r="M1672" s="229"/>
      <c r="N1672" s="229"/>
      <c r="O1672" s="229"/>
      <c r="P1672" s="230"/>
      <c r="Q1672" s="231"/>
      <c r="R1672" s="224" t="s">
        <v>242</v>
      </c>
      <c r="S1672" s="232" t="str">
        <f t="shared" ca="1" si="135"/>
        <v/>
      </c>
      <c r="T1672" s="232" t="str">
        <f ca="1">IF(B1672="","",IF(ISERROR(MATCH($J1672,[2]SorP!$B$1:$B$6230,0)),"",INDIRECT("'SorP'!$A$"&amp;MATCH($J1672,[2]SorP!$B$1:$B$6230,0))))</f>
        <v/>
      </c>
      <c r="U1672" s="184"/>
      <c r="V1672" s="94" t="e">
        <f>IF(C1672="",NA(),MATCH($B1672&amp;$C1672,'[2]Smelter Look-up'!$J:$J,0))</f>
        <v>#N/A</v>
      </c>
      <c r="X1672" s="58">
        <f t="shared" si="131"/>
        <v>0</v>
      </c>
      <c r="AB1672" s="95" t="str">
        <f t="shared" si="132"/>
        <v/>
      </c>
    </row>
    <row r="1673" spans="1:28" s="58" customFormat="1" ht="20.25">
      <c r="A1673" s="232"/>
      <c r="B1673" s="224" t="s">
        <v>242</v>
      </c>
      <c r="C1673" s="225" t="s">
        <v>242</v>
      </c>
      <c r="D1673" s="226"/>
      <c r="E1673" s="224" t="s">
        <v>242</v>
      </c>
      <c r="F1673" s="224" t="s">
        <v>242</v>
      </c>
      <c r="G1673" s="224" t="s">
        <v>242</v>
      </c>
      <c r="H1673" s="227" t="s">
        <v>242</v>
      </c>
      <c r="I1673" s="228" t="s">
        <v>242</v>
      </c>
      <c r="J1673" s="228" t="s">
        <v>242</v>
      </c>
      <c r="K1673" s="229"/>
      <c r="L1673" s="229"/>
      <c r="M1673" s="229"/>
      <c r="N1673" s="229"/>
      <c r="O1673" s="229"/>
      <c r="P1673" s="230"/>
      <c r="Q1673" s="231"/>
      <c r="R1673" s="224" t="s">
        <v>242</v>
      </c>
      <c r="S1673" s="232" t="str">
        <f t="shared" ca="1" si="135"/>
        <v/>
      </c>
      <c r="T1673" s="232" t="str">
        <f ca="1">IF(B1673="","",IF(ISERROR(MATCH($J1673,[2]SorP!$B$1:$B$6230,0)),"",INDIRECT("'SorP'!$A$"&amp;MATCH($J1673,[2]SorP!$B$1:$B$6230,0))))</f>
        <v/>
      </c>
      <c r="U1673" s="184"/>
      <c r="V1673" s="94" t="e">
        <f>IF(C1673="",NA(),MATCH($B1673&amp;$C1673,'[2]Smelter Look-up'!$J:$J,0))</f>
        <v>#N/A</v>
      </c>
      <c r="X1673" s="58">
        <f t="shared" si="131"/>
        <v>0</v>
      </c>
      <c r="AB1673" s="95" t="str">
        <f t="shared" si="132"/>
        <v/>
      </c>
    </row>
    <row r="1674" spans="1:28" s="58" customFormat="1" ht="20.25">
      <c r="A1674" s="232"/>
      <c r="B1674" s="224" t="s">
        <v>242</v>
      </c>
      <c r="C1674" s="225" t="s">
        <v>242</v>
      </c>
      <c r="D1674" s="226"/>
      <c r="E1674" s="224" t="s">
        <v>242</v>
      </c>
      <c r="F1674" s="224" t="s">
        <v>242</v>
      </c>
      <c r="G1674" s="224" t="s">
        <v>242</v>
      </c>
      <c r="H1674" s="227" t="s">
        <v>242</v>
      </c>
      <c r="I1674" s="228" t="s">
        <v>242</v>
      </c>
      <c r="J1674" s="228" t="s">
        <v>242</v>
      </c>
      <c r="K1674" s="229"/>
      <c r="L1674" s="229"/>
      <c r="M1674" s="229"/>
      <c r="N1674" s="229"/>
      <c r="O1674" s="229"/>
      <c r="P1674" s="230"/>
      <c r="Q1674" s="231"/>
      <c r="R1674" s="224" t="s">
        <v>242</v>
      </c>
      <c r="S1674" s="232" t="str">
        <f t="shared" ca="1" si="135"/>
        <v/>
      </c>
      <c r="T1674" s="232" t="str">
        <f ca="1">IF(B1674="","",IF(ISERROR(MATCH($J1674,[2]SorP!$B$1:$B$6230,0)),"",INDIRECT("'SorP'!$A$"&amp;MATCH($J1674,[2]SorP!$B$1:$B$6230,0))))</f>
        <v/>
      </c>
      <c r="U1674" s="184"/>
      <c r="V1674" s="94" t="e">
        <f>IF(C1674="",NA(),MATCH($B1674&amp;$C1674,'[2]Smelter Look-up'!$J:$J,0))</f>
        <v>#N/A</v>
      </c>
      <c r="X1674" s="58">
        <f t="shared" ref="X1674:X1737" si="136">IF(AND(C1674="Smelter not listed",OR(LEN(D1674)=0,LEN(E1674)=0)),1,0)</f>
        <v>0</v>
      </c>
      <c r="AB1674" s="95" t="str">
        <f t="shared" ref="AB1674:AB1737" si="137">B1674&amp;C1674</f>
        <v/>
      </c>
    </row>
    <row r="1675" spans="1:28" s="58" customFormat="1" ht="20.25">
      <c r="A1675" s="232"/>
      <c r="B1675" s="224" t="s">
        <v>242</v>
      </c>
      <c r="C1675" s="225" t="s">
        <v>242</v>
      </c>
      <c r="D1675" s="226"/>
      <c r="E1675" s="224" t="s">
        <v>242</v>
      </c>
      <c r="F1675" s="224" t="s">
        <v>242</v>
      </c>
      <c r="G1675" s="224" t="s">
        <v>242</v>
      </c>
      <c r="H1675" s="227" t="s">
        <v>242</v>
      </c>
      <c r="I1675" s="228" t="s">
        <v>242</v>
      </c>
      <c r="J1675" s="228" t="s">
        <v>242</v>
      </c>
      <c r="K1675" s="229"/>
      <c r="L1675" s="229"/>
      <c r="M1675" s="229"/>
      <c r="N1675" s="229"/>
      <c r="O1675" s="229"/>
      <c r="P1675" s="230"/>
      <c r="Q1675" s="231"/>
      <c r="R1675" s="224" t="s">
        <v>242</v>
      </c>
      <c r="S1675" s="232" t="str">
        <f t="shared" ca="1" si="135"/>
        <v/>
      </c>
      <c r="T1675" s="232" t="str">
        <f ca="1">IF(B1675="","",IF(ISERROR(MATCH($J1675,[2]SorP!$B$1:$B$6230,0)),"",INDIRECT("'SorP'!$A$"&amp;MATCH($J1675,[2]SorP!$B$1:$B$6230,0))))</f>
        <v/>
      </c>
      <c r="U1675" s="184"/>
      <c r="V1675" s="94" t="e">
        <f>IF(C1675="",NA(),MATCH($B1675&amp;$C1675,'[2]Smelter Look-up'!$J:$J,0))</f>
        <v>#N/A</v>
      </c>
      <c r="X1675" s="58">
        <f t="shared" si="136"/>
        <v>0</v>
      </c>
      <c r="AB1675" s="95" t="str">
        <f t="shared" si="137"/>
        <v/>
      </c>
    </row>
    <row r="1676" spans="1:28" s="58" customFormat="1" ht="20.25">
      <c r="A1676" s="232"/>
      <c r="B1676" s="224" t="s">
        <v>242</v>
      </c>
      <c r="C1676" s="225" t="s">
        <v>242</v>
      </c>
      <c r="D1676" s="226"/>
      <c r="E1676" s="224" t="s">
        <v>242</v>
      </c>
      <c r="F1676" s="224" t="s">
        <v>242</v>
      </c>
      <c r="G1676" s="224" t="s">
        <v>242</v>
      </c>
      <c r="H1676" s="227" t="s">
        <v>242</v>
      </c>
      <c r="I1676" s="228" t="s">
        <v>242</v>
      </c>
      <c r="J1676" s="228" t="s">
        <v>242</v>
      </c>
      <c r="K1676" s="229"/>
      <c r="L1676" s="229"/>
      <c r="M1676" s="229"/>
      <c r="N1676" s="229"/>
      <c r="O1676" s="229"/>
      <c r="P1676" s="230"/>
      <c r="Q1676" s="231"/>
      <c r="R1676" s="224" t="s">
        <v>242</v>
      </c>
      <c r="S1676" s="232" t="str">
        <f t="shared" ca="1" si="135"/>
        <v/>
      </c>
      <c r="T1676" s="232" t="str">
        <f ca="1">IF(B1676="","",IF(ISERROR(MATCH($J1676,[2]SorP!$B$1:$B$6230,0)),"",INDIRECT("'SorP'!$A$"&amp;MATCH($J1676,[2]SorP!$B$1:$B$6230,0))))</f>
        <v/>
      </c>
      <c r="U1676" s="184"/>
      <c r="V1676" s="94" t="e">
        <f>IF(C1676="",NA(),MATCH($B1676&amp;$C1676,'[2]Smelter Look-up'!$J:$J,0))</f>
        <v>#N/A</v>
      </c>
      <c r="X1676" s="58">
        <f t="shared" si="136"/>
        <v>0</v>
      </c>
      <c r="AB1676" s="95" t="str">
        <f t="shared" si="137"/>
        <v/>
      </c>
    </row>
    <row r="1677" spans="1:28" s="58" customFormat="1" ht="20.25">
      <c r="A1677" s="232"/>
      <c r="B1677" s="224" t="s">
        <v>242</v>
      </c>
      <c r="C1677" s="225" t="s">
        <v>242</v>
      </c>
      <c r="D1677" s="226"/>
      <c r="E1677" s="224" t="s">
        <v>242</v>
      </c>
      <c r="F1677" s="224" t="s">
        <v>242</v>
      </c>
      <c r="G1677" s="224" t="s">
        <v>242</v>
      </c>
      <c r="H1677" s="227" t="s">
        <v>242</v>
      </c>
      <c r="I1677" s="228" t="s">
        <v>242</v>
      </c>
      <c r="J1677" s="228" t="s">
        <v>242</v>
      </c>
      <c r="K1677" s="229"/>
      <c r="L1677" s="229"/>
      <c r="M1677" s="229"/>
      <c r="N1677" s="229"/>
      <c r="O1677" s="229"/>
      <c r="P1677" s="230"/>
      <c r="Q1677" s="231"/>
      <c r="R1677" s="224" t="s">
        <v>242</v>
      </c>
      <c r="S1677" s="232" t="str">
        <f t="shared" ca="1" si="135"/>
        <v/>
      </c>
      <c r="T1677" s="232" t="str">
        <f ca="1">IF(B1677="","",IF(ISERROR(MATCH($J1677,[2]SorP!$B$1:$B$6230,0)),"",INDIRECT("'SorP'!$A$"&amp;MATCH($J1677,[2]SorP!$B$1:$B$6230,0))))</f>
        <v/>
      </c>
      <c r="U1677" s="184"/>
      <c r="V1677" s="94" t="e">
        <f>IF(C1677="",NA(),MATCH($B1677&amp;$C1677,'[2]Smelter Look-up'!$J:$J,0))</f>
        <v>#N/A</v>
      </c>
      <c r="X1677" s="58">
        <f t="shared" si="136"/>
        <v>0</v>
      </c>
      <c r="AB1677" s="95" t="str">
        <f t="shared" si="137"/>
        <v/>
      </c>
    </row>
    <row r="1678" spans="1:28" s="58" customFormat="1" ht="20.25">
      <c r="A1678" s="232"/>
      <c r="B1678" s="224" t="s">
        <v>242</v>
      </c>
      <c r="C1678" s="225" t="s">
        <v>242</v>
      </c>
      <c r="D1678" s="226"/>
      <c r="E1678" s="224" t="s">
        <v>242</v>
      </c>
      <c r="F1678" s="224" t="s">
        <v>242</v>
      </c>
      <c r="G1678" s="224" t="s">
        <v>242</v>
      </c>
      <c r="H1678" s="227" t="s">
        <v>242</v>
      </c>
      <c r="I1678" s="228" t="s">
        <v>242</v>
      </c>
      <c r="J1678" s="228" t="s">
        <v>242</v>
      </c>
      <c r="K1678" s="229"/>
      <c r="L1678" s="229"/>
      <c r="M1678" s="229"/>
      <c r="N1678" s="229"/>
      <c r="O1678" s="229"/>
      <c r="P1678" s="230"/>
      <c r="Q1678" s="231"/>
      <c r="R1678" s="224" t="s">
        <v>242</v>
      </c>
      <c r="S1678" s="232" t="str">
        <f t="shared" ca="1" si="135"/>
        <v/>
      </c>
      <c r="T1678" s="232" t="str">
        <f ca="1">IF(B1678="","",IF(ISERROR(MATCH($J1678,[2]SorP!$B$1:$B$6230,0)),"",INDIRECT("'SorP'!$A$"&amp;MATCH($J1678,[2]SorP!$B$1:$B$6230,0))))</f>
        <v/>
      </c>
      <c r="U1678" s="184"/>
      <c r="V1678" s="94" t="e">
        <f>IF(C1678="",NA(),MATCH($B1678&amp;$C1678,'[2]Smelter Look-up'!$J:$J,0))</f>
        <v>#N/A</v>
      </c>
      <c r="X1678" s="58">
        <f t="shared" si="136"/>
        <v>0</v>
      </c>
      <c r="AB1678" s="95" t="str">
        <f t="shared" si="137"/>
        <v/>
      </c>
    </row>
    <row r="1679" spans="1:28" s="58" customFormat="1" ht="20.25">
      <c r="A1679" s="232"/>
      <c r="B1679" s="224" t="s">
        <v>242</v>
      </c>
      <c r="C1679" s="225" t="s">
        <v>242</v>
      </c>
      <c r="D1679" s="226"/>
      <c r="E1679" s="224" t="s">
        <v>242</v>
      </c>
      <c r="F1679" s="224" t="s">
        <v>242</v>
      </c>
      <c r="G1679" s="224" t="s">
        <v>242</v>
      </c>
      <c r="H1679" s="227" t="s">
        <v>242</v>
      </c>
      <c r="I1679" s="228" t="s">
        <v>242</v>
      </c>
      <c r="J1679" s="228" t="s">
        <v>242</v>
      </c>
      <c r="K1679" s="229"/>
      <c r="L1679" s="229"/>
      <c r="M1679" s="229"/>
      <c r="N1679" s="229"/>
      <c r="O1679" s="229"/>
      <c r="P1679" s="230"/>
      <c r="Q1679" s="231"/>
      <c r="R1679" s="224" t="s">
        <v>242</v>
      </c>
      <c r="S1679" s="232" t="str">
        <f t="shared" ca="1" si="135"/>
        <v/>
      </c>
      <c r="T1679" s="232" t="str">
        <f ca="1">IF(B1679="","",IF(ISERROR(MATCH($J1679,[2]SorP!$B$1:$B$6230,0)),"",INDIRECT("'SorP'!$A$"&amp;MATCH($J1679,[2]SorP!$B$1:$B$6230,0))))</f>
        <v/>
      </c>
      <c r="U1679" s="184"/>
      <c r="V1679" s="94" t="e">
        <f>IF(C1679="",NA(),MATCH($B1679&amp;$C1679,'[2]Smelter Look-up'!$J:$J,0))</f>
        <v>#N/A</v>
      </c>
      <c r="X1679" s="58">
        <f t="shared" si="136"/>
        <v>0</v>
      </c>
      <c r="AB1679" s="95" t="str">
        <f t="shared" si="137"/>
        <v/>
      </c>
    </row>
    <row r="1680" spans="1:28" s="58" customFormat="1" ht="20.25">
      <c r="A1680" s="232"/>
      <c r="B1680" s="224" t="s">
        <v>242</v>
      </c>
      <c r="C1680" s="225" t="s">
        <v>242</v>
      </c>
      <c r="D1680" s="226"/>
      <c r="E1680" s="224" t="s">
        <v>242</v>
      </c>
      <c r="F1680" s="224" t="s">
        <v>242</v>
      </c>
      <c r="G1680" s="224" t="s">
        <v>242</v>
      </c>
      <c r="H1680" s="227" t="s">
        <v>242</v>
      </c>
      <c r="I1680" s="228" t="s">
        <v>242</v>
      </c>
      <c r="J1680" s="228" t="s">
        <v>242</v>
      </c>
      <c r="K1680" s="229"/>
      <c r="L1680" s="229"/>
      <c r="M1680" s="229"/>
      <c r="N1680" s="229"/>
      <c r="O1680" s="229"/>
      <c r="P1680" s="230"/>
      <c r="Q1680" s="231"/>
      <c r="R1680" s="224" t="s">
        <v>242</v>
      </c>
      <c r="S1680" s="232" t="str">
        <f t="shared" ca="1" si="135"/>
        <v/>
      </c>
      <c r="T1680" s="232" t="str">
        <f ca="1">IF(B1680="","",IF(ISERROR(MATCH($J1680,[2]SorP!$B$1:$B$6230,0)),"",INDIRECT("'SorP'!$A$"&amp;MATCH($J1680,[2]SorP!$B$1:$B$6230,0))))</f>
        <v/>
      </c>
      <c r="U1680" s="184"/>
      <c r="V1680" s="94" t="e">
        <f>IF(C1680="",NA(),MATCH($B1680&amp;$C1680,'[2]Smelter Look-up'!$J:$J,0))</f>
        <v>#N/A</v>
      </c>
      <c r="X1680" s="58">
        <f t="shared" si="136"/>
        <v>0</v>
      </c>
      <c r="AB1680" s="95" t="str">
        <f t="shared" si="137"/>
        <v/>
      </c>
    </row>
    <row r="1681" spans="1:28" s="58" customFormat="1" ht="20.25">
      <c r="A1681" s="232"/>
      <c r="B1681" s="224" t="s">
        <v>242</v>
      </c>
      <c r="C1681" s="225" t="s">
        <v>242</v>
      </c>
      <c r="D1681" s="226"/>
      <c r="E1681" s="224" t="s">
        <v>242</v>
      </c>
      <c r="F1681" s="224" t="s">
        <v>242</v>
      </c>
      <c r="G1681" s="224" t="s">
        <v>242</v>
      </c>
      <c r="H1681" s="227" t="s">
        <v>242</v>
      </c>
      <c r="I1681" s="228" t="s">
        <v>242</v>
      </c>
      <c r="J1681" s="228" t="s">
        <v>242</v>
      </c>
      <c r="K1681" s="229"/>
      <c r="L1681" s="229"/>
      <c r="M1681" s="229"/>
      <c r="N1681" s="229"/>
      <c r="O1681" s="229"/>
      <c r="P1681" s="230"/>
      <c r="Q1681" s="231"/>
      <c r="R1681" s="224" t="s">
        <v>242</v>
      </c>
      <c r="S1681" s="232" t="str">
        <f t="shared" ca="1" si="135"/>
        <v/>
      </c>
      <c r="T1681" s="232" t="str">
        <f ca="1">IF(B1681="","",IF(ISERROR(MATCH($J1681,[2]SorP!$B$1:$B$6230,0)),"",INDIRECT("'SorP'!$A$"&amp;MATCH($J1681,[2]SorP!$B$1:$B$6230,0))))</f>
        <v/>
      </c>
      <c r="U1681" s="184"/>
      <c r="V1681" s="94" t="e">
        <f>IF(C1681="",NA(),MATCH($B1681&amp;$C1681,'[2]Smelter Look-up'!$J:$J,0))</f>
        <v>#N/A</v>
      </c>
      <c r="X1681" s="58">
        <f t="shared" si="136"/>
        <v>0</v>
      </c>
      <c r="AB1681" s="95" t="str">
        <f t="shared" si="137"/>
        <v/>
      </c>
    </row>
    <row r="1682" spans="1:28" s="58" customFormat="1" ht="20.25">
      <c r="A1682" s="232"/>
      <c r="B1682" s="224" t="s">
        <v>242</v>
      </c>
      <c r="C1682" s="225" t="s">
        <v>242</v>
      </c>
      <c r="D1682" s="226"/>
      <c r="E1682" s="224" t="s">
        <v>242</v>
      </c>
      <c r="F1682" s="224" t="s">
        <v>242</v>
      </c>
      <c r="G1682" s="224" t="s">
        <v>242</v>
      </c>
      <c r="H1682" s="227" t="s">
        <v>242</v>
      </c>
      <c r="I1682" s="228" t="s">
        <v>242</v>
      </c>
      <c r="J1682" s="228" t="s">
        <v>242</v>
      </c>
      <c r="K1682" s="229"/>
      <c r="L1682" s="229"/>
      <c r="M1682" s="229"/>
      <c r="N1682" s="229"/>
      <c r="O1682" s="229"/>
      <c r="P1682" s="230"/>
      <c r="Q1682" s="231"/>
      <c r="R1682" s="224" t="s">
        <v>242</v>
      </c>
      <c r="S1682" s="232" t="str">
        <f t="shared" ca="1" si="135"/>
        <v/>
      </c>
      <c r="T1682" s="232" t="str">
        <f ca="1">IF(B1682="","",IF(ISERROR(MATCH($J1682,[2]SorP!$B$1:$B$6230,0)),"",INDIRECT("'SorP'!$A$"&amp;MATCH($J1682,[2]SorP!$B$1:$B$6230,0))))</f>
        <v/>
      </c>
      <c r="U1682" s="184"/>
      <c r="V1682" s="94" t="e">
        <f>IF(C1682="",NA(),MATCH($B1682&amp;$C1682,'[2]Smelter Look-up'!$J:$J,0))</f>
        <v>#N/A</v>
      </c>
      <c r="X1682" s="58">
        <f t="shared" si="136"/>
        <v>0</v>
      </c>
      <c r="AB1682" s="95" t="str">
        <f t="shared" si="137"/>
        <v/>
      </c>
    </row>
    <row r="1683" spans="1:28" s="58" customFormat="1" ht="20.25">
      <c r="A1683" s="232"/>
      <c r="B1683" s="224" t="s">
        <v>242</v>
      </c>
      <c r="C1683" s="225" t="s">
        <v>242</v>
      </c>
      <c r="D1683" s="226"/>
      <c r="E1683" s="224" t="s">
        <v>242</v>
      </c>
      <c r="F1683" s="224" t="s">
        <v>242</v>
      </c>
      <c r="G1683" s="224" t="s">
        <v>242</v>
      </c>
      <c r="H1683" s="227" t="s">
        <v>242</v>
      </c>
      <c r="I1683" s="228" t="s">
        <v>242</v>
      </c>
      <c r="J1683" s="228" t="s">
        <v>242</v>
      </c>
      <c r="K1683" s="229"/>
      <c r="L1683" s="229"/>
      <c r="M1683" s="229"/>
      <c r="N1683" s="229"/>
      <c r="O1683" s="229"/>
      <c r="P1683" s="230"/>
      <c r="Q1683" s="231"/>
      <c r="R1683" s="224" t="s">
        <v>242</v>
      </c>
      <c r="S1683" s="232" t="str">
        <f t="shared" ca="1" si="135"/>
        <v/>
      </c>
      <c r="T1683" s="232" t="str">
        <f ca="1">IF(B1683="","",IF(ISERROR(MATCH($J1683,[2]SorP!$B$1:$B$6230,0)),"",INDIRECT("'SorP'!$A$"&amp;MATCH($J1683,[2]SorP!$B$1:$B$6230,0))))</f>
        <v/>
      </c>
      <c r="U1683" s="184"/>
      <c r="V1683" s="94" t="e">
        <f>IF(C1683="",NA(),MATCH($B1683&amp;$C1683,'[2]Smelter Look-up'!$J:$J,0))</f>
        <v>#N/A</v>
      </c>
      <c r="X1683" s="58">
        <f t="shared" si="136"/>
        <v>0</v>
      </c>
      <c r="AB1683" s="95" t="str">
        <f t="shared" si="137"/>
        <v/>
      </c>
    </row>
    <row r="1684" spans="1:28" s="58" customFormat="1" ht="20.25">
      <c r="A1684" s="232"/>
      <c r="B1684" s="224" t="s">
        <v>242</v>
      </c>
      <c r="C1684" s="225" t="s">
        <v>242</v>
      </c>
      <c r="D1684" s="226"/>
      <c r="E1684" s="224" t="s">
        <v>242</v>
      </c>
      <c r="F1684" s="224" t="s">
        <v>242</v>
      </c>
      <c r="G1684" s="224" t="s">
        <v>242</v>
      </c>
      <c r="H1684" s="227" t="s">
        <v>242</v>
      </c>
      <c r="I1684" s="228" t="s">
        <v>242</v>
      </c>
      <c r="J1684" s="228" t="s">
        <v>242</v>
      </c>
      <c r="K1684" s="229"/>
      <c r="L1684" s="229"/>
      <c r="M1684" s="229"/>
      <c r="N1684" s="229"/>
      <c r="O1684" s="229"/>
      <c r="P1684" s="230"/>
      <c r="Q1684" s="231"/>
      <c r="R1684" s="224" t="s">
        <v>242</v>
      </c>
      <c r="S1684" s="232" t="str">
        <f t="shared" ca="1" si="135"/>
        <v/>
      </c>
      <c r="T1684" s="232" t="str">
        <f ca="1">IF(B1684="","",IF(ISERROR(MATCH($J1684,[2]SorP!$B$1:$B$6230,0)),"",INDIRECT("'SorP'!$A$"&amp;MATCH($J1684,[2]SorP!$B$1:$B$6230,0))))</f>
        <v/>
      </c>
      <c r="U1684" s="184"/>
      <c r="V1684" s="94" t="e">
        <f>IF(C1684="",NA(),MATCH($B1684&amp;$C1684,'[2]Smelter Look-up'!$J:$J,0))</f>
        <v>#N/A</v>
      </c>
      <c r="X1684" s="58">
        <f t="shared" si="136"/>
        <v>0</v>
      </c>
      <c r="AB1684" s="95" t="str">
        <f t="shared" si="137"/>
        <v/>
      </c>
    </row>
    <row r="1685" spans="1:28" s="58" customFormat="1" ht="20.25">
      <c r="A1685" s="232"/>
      <c r="B1685" s="224" t="s">
        <v>242</v>
      </c>
      <c r="C1685" s="225" t="s">
        <v>242</v>
      </c>
      <c r="D1685" s="226"/>
      <c r="E1685" s="224" t="s">
        <v>242</v>
      </c>
      <c r="F1685" s="224" t="s">
        <v>242</v>
      </c>
      <c r="G1685" s="224" t="s">
        <v>242</v>
      </c>
      <c r="H1685" s="227" t="s">
        <v>242</v>
      </c>
      <c r="I1685" s="228" t="s">
        <v>242</v>
      </c>
      <c r="J1685" s="228" t="s">
        <v>242</v>
      </c>
      <c r="K1685" s="229"/>
      <c r="L1685" s="229"/>
      <c r="M1685" s="229"/>
      <c r="N1685" s="229"/>
      <c r="O1685" s="229"/>
      <c r="P1685" s="230"/>
      <c r="Q1685" s="231"/>
      <c r="R1685" s="224" t="s">
        <v>242</v>
      </c>
      <c r="S1685" s="232" t="str">
        <f t="shared" ca="1" si="135"/>
        <v/>
      </c>
      <c r="T1685" s="232" t="str">
        <f ca="1">IF(B1685="","",IF(ISERROR(MATCH($J1685,[2]SorP!$B$1:$B$6230,0)),"",INDIRECT("'SorP'!$A$"&amp;MATCH($J1685,[2]SorP!$B$1:$B$6230,0))))</f>
        <v/>
      </c>
      <c r="U1685" s="184"/>
      <c r="V1685" s="94" t="e">
        <f>IF(C1685="",NA(),MATCH($B1685&amp;$C1685,'[2]Smelter Look-up'!$J:$J,0))</f>
        <v>#N/A</v>
      </c>
      <c r="X1685" s="58">
        <f t="shared" si="136"/>
        <v>0</v>
      </c>
      <c r="AB1685" s="95" t="str">
        <f t="shared" si="137"/>
        <v/>
      </c>
    </row>
    <row r="1686" spans="1:28" s="58" customFormat="1" ht="20.25">
      <c r="A1686" s="232"/>
      <c r="B1686" s="224" t="s">
        <v>242</v>
      </c>
      <c r="C1686" s="225" t="s">
        <v>242</v>
      </c>
      <c r="D1686" s="226"/>
      <c r="E1686" s="224" t="s">
        <v>242</v>
      </c>
      <c r="F1686" s="224" t="s">
        <v>242</v>
      </c>
      <c r="G1686" s="224" t="s">
        <v>242</v>
      </c>
      <c r="H1686" s="227" t="s">
        <v>242</v>
      </c>
      <c r="I1686" s="228" t="s">
        <v>242</v>
      </c>
      <c r="J1686" s="228" t="s">
        <v>242</v>
      </c>
      <c r="K1686" s="229"/>
      <c r="L1686" s="229"/>
      <c r="M1686" s="229"/>
      <c r="N1686" s="229"/>
      <c r="O1686" s="229"/>
      <c r="P1686" s="230"/>
      <c r="Q1686" s="231"/>
      <c r="R1686" s="224" t="s">
        <v>242</v>
      </c>
      <c r="S1686" s="232" t="str">
        <f t="shared" ca="1" si="135"/>
        <v/>
      </c>
      <c r="T1686" s="232" t="str">
        <f ca="1">IF(B1686="","",IF(ISERROR(MATCH($J1686,[2]SorP!$B$1:$B$6230,0)),"",INDIRECT("'SorP'!$A$"&amp;MATCH($J1686,[2]SorP!$B$1:$B$6230,0))))</f>
        <v/>
      </c>
      <c r="U1686" s="184"/>
      <c r="V1686" s="94" t="e">
        <f>IF(C1686="",NA(),MATCH($B1686&amp;$C1686,'[2]Smelter Look-up'!$J:$J,0))</f>
        <v>#N/A</v>
      </c>
      <c r="X1686" s="58">
        <f t="shared" si="136"/>
        <v>0</v>
      </c>
      <c r="AB1686" s="95" t="str">
        <f t="shared" si="137"/>
        <v/>
      </c>
    </row>
    <row r="1687" spans="1:28" s="58" customFormat="1" ht="20.25">
      <c r="A1687" s="232"/>
      <c r="B1687" s="224" t="s">
        <v>242</v>
      </c>
      <c r="C1687" s="225" t="s">
        <v>242</v>
      </c>
      <c r="D1687" s="226"/>
      <c r="E1687" s="224" t="s">
        <v>242</v>
      </c>
      <c r="F1687" s="224" t="s">
        <v>242</v>
      </c>
      <c r="G1687" s="224" t="s">
        <v>242</v>
      </c>
      <c r="H1687" s="227" t="s">
        <v>242</v>
      </c>
      <c r="I1687" s="228" t="s">
        <v>242</v>
      </c>
      <c r="J1687" s="228" t="s">
        <v>242</v>
      </c>
      <c r="K1687" s="229"/>
      <c r="L1687" s="229"/>
      <c r="M1687" s="229"/>
      <c r="N1687" s="229"/>
      <c r="O1687" s="229"/>
      <c r="P1687" s="230"/>
      <c r="Q1687" s="231"/>
      <c r="R1687" s="224" t="s">
        <v>242</v>
      </c>
      <c r="S1687" s="232" t="str">
        <f t="shared" ca="1" si="135"/>
        <v/>
      </c>
      <c r="T1687" s="232" t="str">
        <f ca="1">IF(B1687="","",IF(ISERROR(MATCH($J1687,[2]SorP!$B$1:$B$6230,0)),"",INDIRECT("'SorP'!$A$"&amp;MATCH($J1687,[2]SorP!$B$1:$B$6230,0))))</f>
        <v/>
      </c>
      <c r="U1687" s="184"/>
      <c r="V1687" s="94" t="e">
        <f>IF(C1687="",NA(),MATCH($B1687&amp;$C1687,'[2]Smelter Look-up'!$J:$J,0))</f>
        <v>#N/A</v>
      </c>
      <c r="X1687" s="58">
        <f t="shared" si="136"/>
        <v>0</v>
      </c>
      <c r="AB1687" s="95" t="str">
        <f t="shared" si="137"/>
        <v/>
      </c>
    </row>
    <row r="1688" spans="1:28" s="58" customFormat="1" ht="20.25">
      <c r="A1688" s="232"/>
      <c r="B1688" s="224" t="s">
        <v>242</v>
      </c>
      <c r="C1688" s="225" t="s">
        <v>242</v>
      </c>
      <c r="D1688" s="226"/>
      <c r="E1688" s="224" t="s">
        <v>242</v>
      </c>
      <c r="F1688" s="224" t="s">
        <v>242</v>
      </c>
      <c r="G1688" s="224" t="s">
        <v>242</v>
      </c>
      <c r="H1688" s="227" t="s">
        <v>242</v>
      </c>
      <c r="I1688" s="228" t="s">
        <v>242</v>
      </c>
      <c r="J1688" s="228" t="s">
        <v>242</v>
      </c>
      <c r="K1688" s="229"/>
      <c r="L1688" s="229"/>
      <c r="M1688" s="229"/>
      <c r="N1688" s="229"/>
      <c r="O1688" s="229"/>
      <c r="P1688" s="230"/>
      <c r="Q1688" s="231"/>
      <c r="R1688" s="224" t="s">
        <v>242</v>
      </c>
      <c r="S1688" s="232" t="str">
        <f t="shared" ca="1" si="135"/>
        <v/>
      </c>
      <c r="T1688" s="232" t="str">
        <f ca="1">IF(B1688="","",IF(ISERROR(MATCH($J1688,[2]SorP!$B$1:$B$6230,0)),"",INDIRECT("'SorP'!$A$"&amp;MATCH($J1688,[2]SorP!$B$1:$B$6230,0))))</f>
        <v/>
      </c>
      <c r="U1688" s="184"/>
      <c r="V1688" s="94" t="e">
        <f>IF(C1688="",NA(),MATCH($B1688&amp;$C1688,'[2]Smelter Look-up'!$J:$J,0))</f>
        <v>#N/A</v>
      </c>
      <c r="X1688" s="58">
        <f t="shared" si="136"/>
        <v>0</v>
      </c>
      <c r="AB1688" s="95" t="str">
        <f t="shared" si="137"/>
        <v/>
      </c>
    </row>
    <row r="1689" spans="1:28" s="58" customFormat="1" ht="20.25">
      <c r="A1689" s="232"/>
      <c r="B1689" s="224" t="s">
        <v>242</v>
      </c>
      <c r="C1689" s="225" t="s">
        <v>242</v>
      </c>
      <c r="D1689" s="226"/>
      <c r="E1689" s="224" t="s">
        <v>242</v>
      </c>
      <c r="F1689" s="224" t="s">
        <v>242</v>
      </c>
      <c r="G1689" s="224" t="s">
        <v>242</v>
      </c>
      <c r="H1689" s="227" t="s">
        <v>242</v>
      </c>
      <c r="I1689" s="228" t="s">
        <v>242</v>
      </c>
      <c r="J1689" s="228" t="s">
        <v>242</v>
      </c>
      <c r="K1689" s="229"/>
      <c r="L1689" s="229"/>
      <c r="M1689" s="229"/>
      <c r="N1689" s="229"/>
      <c r="O1689" s="229"/>
      <c r="P1689" s="230"/>
      <c r="Q1689" s="231"/>
      <c r="R1689" s="224" t="s">
        <v>242</v>
      </c>
      <c r="S1689" s="232" t="str">
        <f t="shared" ca="1" si="135"/>
        <v/>
      </c>
      <c r="T1689" s="232" t="str">
        <f ca="1">IF(B1689="","",IF(ISERROR(MATCH($J1689,[2]SorP!$B$1:$B$6230,0)),"",INDIRECT("'SorP'!$A$"&amp;MATCH($J1689,[2]SorP!$B$1:$B$6230,0))))</f>
        <v/>
      </c>
      <c r="U1689" s="184"/>
      <c r="V1689" s="94" t="e">
        <f>IF(C1689="",NA(),MATCH($B1689&amp;$C1689,'[2]Smelter Look-up'!$J:$J,0))</f>
        <v>#N/A</v>
      </c>
      <c r="X1689" s="58">
        <f t="shared" si="136"/>
        <v>0</v>
      </c>
      <c r="AB1689" s="95" t="str">
        <f t="shared" si="137"/>
        <v/>
      </c>
    </row>
    <row r="1690" spans="1:28" s="58" customFormat="1" ht="20.25">
      <c r="A1690" s="232"/>
      <c r="B1690" s="224" t="s">
        <v>242</v>
      </c>
      <c r="C1690" s="225" t="s">
        <v>242</v>
      </c>
      <c r="D1690" s="226"/>
      <c r="E1690" s="224" t="s">
        <v>242</v>
      </c>
      <c r="F1690" s="224" t="s">
        <v>242</v>
      </c>
      <c r="G1690" s="224" t="s">
        <v>242</v>
      </c>
      <c r="H1690" s="227" t="s">
        <v>242</v>
      </c>
      <c r="I1690" s="228" t="s">
        <v>242</v>
      </c>
      <c r="J1690" s="228" t="s">
        <v>242</v>
      </c>
      <c r="K1690" s="229"/>
      <c r="L1690" s="229"/>
      <c r="M1690" s="229"/>
      <c r="N1690" s="229"/>
      <c r="O1690" s="229"/>
      <c r="P1690" s="230"/>
      <c r="Q1690" s="231"/>
      <c r="R1690" s="224" t="s">
        <v>242</v>
      </c>
      <c r="S1690" s="232" t="str">
        <f t="shared" ca="1" si="135"/>
        <v/>
      </c>
      <c r="T1690" s="232" t="str">
        <f ca="1">IF(B1690="","",IF(ISERROR(MATCH($J1690,[2]SorP!$B$1:$B$6230,0)),"",INDIRECT("'SorP'!$A$"&amp;MATCH($J1690,[2]SorP!$B$1:$B$6230,0))))</f>
        <v/>
      </c>
      <c r="U1690" s="184"/>
      <c r="V1690" s="94" t="e">
        <f>IF(C1690="",NA(),MATCH($B1690&amp;$C1690,'[2]Smelter Look-up'!$J:$J,0))</f>
        <v>#N/A</v>
      </c>
      <c r="X1690" s="58">
        <f t="shared" si="136"/>
        <v>0</v>
      </c>
      <c r="AB1690" s="95" t="str">
        <f t="shared" si="137"/>
        <v/>
      </c>
    </row>
    <row r="1691" spans="1:28" s="58" customFormat="1" ht="20.25">
      <c r="A1691" s="232"/>
      <c r="B1691" s="224" t="s">
        <v>242</v>
      </c>
      <c r="C1691" s="225" t="s">
        <v>242</v>
      </c>
      <c r="D1691" s="226"/>
      <c r="E1691" s="224" t="s">
        <v>242</v>
      </c>
      <c r="F1691" s="224" t="s">
        <v>242</v>
      </c>
      <c r="G1691" s="224" t="s">
        <v>242</v>
      </c>
      <c r="H1691" s="227" t="s">
        <v>242</v>
      </c>
      <c r="I1691" s="228" t="s">
        <v>242</v>
      </c>
      <c r="J1691" s="228" t="s">
        <v>242</v>
      </c>
      <c r="K1691" s="229"/>
      <c r="L1691" s="229"/>
      <c r="M1691" s="229"/>
      <c r="N1691" s="229"/>
      <c r="O1691" s="229"/>
      <c r="P1691" s="230"/>
      <c r="Q1691" s="231"/>
      <c r="R1691" s="224" t="s">
        <v>242</v>
      </c>
      <c r="S1691" s="232" t="str">
        <f t="shared" ca="1" si="135"/>
        <v/>
      </c>
      <c r="T1691" s="232" t="str">
        <f ca="1">IF(B1691="","",IF(ISERROR(MATCH($J1691,[2]SorP!$B$1:$B$6230,0)),"",INDIRECT("'SorP'!$A$"&amp;MATCH($J1691,[2]SorP!$B$1:$B$6230,0))))</f>
        <v/>
      </c>
      <c r="U1691" s="184"/>
      <c r="V1691" s="94" t="e">
        <f>IF(C1691="",NA(),MATCH($B1691&amp;$C1691,'[2]Smelter Look-up'!$J:$J,0))</f>
        <v>#N/A</v>
      </c>
      <c r="X1691" s="58">
        <f t="shared" si="136"/>
        <v>0</v>
      </c>
      <c r="AB1691" s="95" t="str">
        <f t="shared" si="137"/>
        <v/>
      </c>
    </row>
    <row r="1692" spans="1:28" s="58" customFormat="1" ht="20.25">
      <c r="A1692" s="232"/>
      <c r="B1692" s="224" t="s">
        <v>242</v>
      </c>
      <c r="C1692" s="225" t="s">
        <v>242</v>
      </c>
      <c r="D1692" s="226"/>
      <c r="E1692" s="224" t="s">
        <v>242</v>
      </c>
      <c r="F1692" s="224" t="s">
        <v>242</v>
      </c>
      <c r="G1692" s="224" t="s">
        <v>242</v>
      </c>
      <c r="H1692" s="227" t="s">
        <v>242</v>
      </c>
      <c r="I1692" s="228" t="s">
        <v>242</v>
      </c>
      <c r="J1692" s="228" t="s">
        <v>242</v>
      </c>
      <c r="K1692" s="229"/>
      <c r="L1692" s="229"/>
      <c r="M1692" s="229"/>
      <c r="N1692" s="229"/>
      <c r="O1692" s="229"/>
      <c r="P1692" s="230"/>
      <c r="Q1692" s="231"/>
      <c r="R1692" s="224" t="s">
        <v>242</v>
      </c>
      <c r="S1692" s="232" t="str">
        <f t="shared" ref="S1692:S1722" ca="1" si="138">IF(B1692="","",IF(ISERROR(MATCH($E1692,CL,0)),"Unknown",INDIRECT("'C'!$A$"&amp;MATCH($E1692,CL,0)+1)))</f>
        <v/>
      </c>
      <c r="T1692" s="232" t="str">
        <f ca="1">IF(B1692="","",IF(ISERROR(MATCH($J1692,[2]SorP!$B$1:$B$6230,0)),"",INDIRECT("'SorP'!$A$"&amp;MATCH($J1692,[2]SorP!$B$1:$B$6230,0))))</f>
        <v/>
      </c>
      <c r="U1692" s="184"/>
      <c r="V1692" s="94" t="e">
        <f>IF(C1692="",NA(),MATCH($B1692&amp;$C1692,'[2]Smelter Look-up'!$J:$J,0))</f>
        <v>#N/A</v>
      </c>
      <c r="X1692" s="58">
        <f t="shared" si="136"/>
        <v>0</v>
      </c>
      <c r="AB1692" s="95" t="str">
        <f t="shared" si="137"/>
        <v/>
      </c>
    </row>
    <row r="1693" spans="1:28" s="58" customFormat="1" ht="20.25">
      <c r="A1693" s="232"/>
      <c r="B1693" s="224" t="s">
        <v>242</v>
      </c>
      <c r="C1693" s="225" t="s">
        <v>242</v>
      </c>
      <c r="D1693" s="226"/>
      <c r="E1693" s="224" t="s">
        <v>242</v>
      </c>
      <c r="F1693" s="224" t="s">
        <v>242</v>
      </c>
      <c r="G1693" s="224" t="s">
        <v>242</v>
      </c>
      <c r="H1693" s="227" t="s">
        <v>242</v>
      </c>
      <c r="I1693" s="228" t="s">
        <v>242</v>
      </c>
      <c r="J1693" s="228" t="s">
        <v>242</v>
      </c>
      <c r="K1693" s="229"/>
      <c r="L1693" s="229"/>
      <c r="M1693" s="229"/>
      <c r="N1693" s="229"/>
      <c r="O1693" s="229"/>
      <c r="P1693" s="230"/>
      <c r="Q1693" s="231"/>
      <c r="R1693" s="224" t="s">
        <v>242</v>
      </c>
      <c r="S1693" s="232" t="str">
        <f t="shared" ca="1" si="138"/>
        <v/>
      </c>
      <c r="T1693" s="232" t="str">
        <f ca="1">IF(B1693="","",IF(ISERROR(MATCH($J1693,[2]SorP!$B$1:$B$6230,0)),"",INDIRECT("'SorP'!$A$"&amp;MATCH($J1693,[2]SorP!$B$1:$B$6230,0))))</f>
        <v/>
      </c>
      <c r="U1693" s="184"/>
      <c r="V1693" s="94" t="e">
        <f>IF(C1693="",NA(),MATCH($B1693&amp;$C1693,'[2]Smelter Look-up'!$J:$J,0))</f>
        <v>#N/A</v>
      </c>
      <c r="X1693" s="58">
        <f t="shared" si="136"/>
        <v>0</v>
      </c>
      <c r="AB1693" s="95" t="str">
        <f t="shared" si="137"/>
        <v/>
      </c>
    </row>
    <row r="1694" spans="1:28" s="58" customFormat="1" ht="20.25">
      <c r="A1694" s="232"/>
      <c r="B1694" s="224" t="s">
        <v>242</v>
      </c>
      <c r="C1694" s="225" t="s">
        <v>242</v>
      </c>
      <c r="D1694" s="226"/>
      <c r="E1694" s="224" t="s">
        <v>242</v>
      </c>
      <c r="F1694" s="224" t="s">
        <v>242</v>
      </c>
      <c r="G1694" s="224" t="s">
        <v>242</v>
      </c>
      <c r="H1694" s="227" t="s">
        <v>242</v>
      </c>
      <c r="I1694" s="228" t="s">
        <v>242</v>
      </c>
      <c r="J1694" s="228" t="s">
        <v>242</v>
      </c>
      <c r="K1694" s="229"/>
      <c r="L1694" s="229"/>
      <c r="M1694" s="229"/>
      <c r="N1694" s="229"/>
      <c r="O1694" s="229"/>
      <c r="P1694" s="230"/>
      <c r="Q1694" s="231"/>
      <c r="R1694" s="224" t="s">
        <v>242</v>
      </c>
      <c r="S1694" s="232" t="str">
        <f t="shared" ca="1" si="138"/>
        <v/>
      </c>
      <c r="T1694" s="232" t="str">
        <f ca="1">IF(B1694="","",IF(ISERROR(MATCH($J1694,[2]SorP!$B$1:$B$6230,0)),"",INDIRECT("'SorP'!$A$"&amp;MATCH($J1694,[2]SorP!$B$1:$B$6230,0))))</f>
        <v/>
      </c>
      <c r="U1694" s="184"/>
      <c r="V1694" s="94" t="e">
        <f>IF(C1694="",NA(),MATCH($B1694&amp;$C1694,'[2]Smelter Look-up'!$J:$J,0))</f>
        <v>#N/A</v>
      </c>
      <c r="X1694" s="58">
        <f t="shared" si="136"/>
        <v>0</v>
      </c>
      <c r="AB1694" s="95" t="str">
        <f t="shared" si="137"/>
        <v/>
      </c>
    </row>
    <row r="1695" spans="1:28" s="58" customFormat="1" ht="20.25">
      <c r="A1695" s="232"/>
      <c r="B1695" s="224" t="s">
        <v>242</v>
      </c>
      <c r="C1695" s="225" t="s">
        <v>242</v>
      </c>
      <c r="D1695" s="226"/>
      <c r="E1695" s="224" t="s">
        <v>242</v>
      </c>
      <c r="F1695" s="224" t="s">
        <v>242</v>
      </c>
      <c r="G1695" s="224" t="s">
        <v>242</v>
      </c>
      <c r="H1695" s="227" t="s">
        <v>242</v>
      </c>
      <c r="I1695" s="228" t="s">
        <v>242</v>
      </c>
      <c r="J1695" s="228" t="s">
        <v>242</v>
      </c>
      <c r="K1695" s="229"/>
      <c r="L1695" s="229"/>
      <c r="M1695" s="229"/>
      <c r="N1695" s="229"/>
      <c r="O1695" s="229"/>
      <c r="P1695" s="230"/>
      <c r="Q1695" s="231"/>
      <c r="R1695" s="224" t="s">
        <v>242</v>
      </c>
      <c r="S1695" s="232" t="str">
        <f t="shared" ca="1" si="138"/>
        <v/>
      </c>
      <c r="T1695" s="232" t="str">
        <f ca="1">IF(B1695="","",IF(ISERROR(MATCH($J1695,[2]SorP!$B$1:$B$6230,0)),"",INDIRECT("'SorP'!$A$"&amp;MATCH($J1695,[2]SorP!$B$1:$B$6230,0))))</f>
        <v/>
      </c>
      <c r="U1695" s="184"/>
      <c r="V1695" s="94" t="e">
        <f>IF(C1695="",NA(),MATCH($B1695&amp;$C1695,'[2]Smelter Look-up'!$J:$J,0))</f>
        <v>#N/A</v>
      </c>
      <c r="X1695" s="58">
        <f t="shared" si="136"/>
        <v>0</v>
      </c>
      <c r="AB1695" s="95" t="str">
        <f t="shared" si="137"/>
        <v/>
      </c>
    </row>
    <row r="1696" spans="1:28" s="58" customFormat="1" ht="20.25">
      <c r="A1696" s="232"/>
      <c r="B1696" s="224" t="s">
        <v>242</v>
      </c>
      <c r="C1696" s="225" t="s">
        <v>242</v>
      </c>
      <c r="D1696" s="226"/>
      <c r="E1696" s="224" t="s">
        <v>242</v>
      </c>
      <c r="F1696" s="224" t="s">
        <v>242</v>
      </c>
      <c r="G1696" s="224" t="s">
        <v>242</v>
      </c>
      <c r="H1696" s="227" t="s">
        <v>242</v>
      </c>
      <c r="I1696" s="228" t="s">
        <v>242</v>
      </c>
      <c r="J1696" s="228" t="s">
        <v>242</v>
      </c>
      <c r="K1696" s="229"/>
      <c r="L1696" s="229"/>
      <c r="M1696" s="229"/>
      <c r="N1696" s="229"/>
      <c r="O1696" s="229"/>
      <c r="P1696" s="230"/>
      <c r="Q1696" s="231"/>
      <c r="R1696" s="224" t="s">
        <v>242</v>
      </c>
      <c r="S1696" s="232" t="str">
        <f t="shared" ca="1" si="138"/>
        <v/>
      </c>
      <c r="T1696" s="232" t="str">
        <f ca="1">IF(B1696="","",IF(ISERROR(MATCH($J1696,[2]SorP!$B$1:$B$6230,0)),"",INDIRECT("'SorP'!$A$"&amp;MATCH($J1696,[2]SorP!$B$1:$B$6230,0))))</f>
        <v/>
      </c>
      <c r="U1696" s="184"/>
      <c r="V1696" s="94" t="e">
        <f>IF(C1696="",NA(),MATCH($B1696&amp;$C1696,'[2]Smelter Look-up'!$J:$J,0))</f>
        <v>#N/A</v>
      </c>
      <c r="X1696" s="58">
        <f t="shared" si="136"/>
        <v>0</v>
      </c>
      <c r="AB1696" s="95" t="str">
        <f t="shared" si="137"/>
        <v/>
      </c>
    </row>
    <row r="1697" spans="1:28" s="58" customFormat="1" ht="20.25">
      <c r="A1697" s="232"/>
      <c r="B1697" s="224" t="s">
        <v>242</v>
      </c>
      <c r="C1697" s="225" t="s">
        <v>242</v>
      </c>
      <c r="D1697" s="226"/>
      <c r="E1697" s="224" t="s">
        <v>242</v>
      </c>
      <c r="F1697" s="224" t="s">
        <v>242</v>
      </c>
      <c r="G1697" s="224" t="s">
        <v>242</v>
      </c>
      <c r="H1697" s="227" t="s">
        <v>242</v>
      </c>
      <c r="I1697" s="228" t="s">
        <v>242</v>
      </c>
      <c r="J1697" s="228" t="s">
        <v>242</v>
      </c>
      <c r="K1697" s="229"/>
      <c r="L1697" s="229"/>
      <c r="M1697" s="229"/>
      <c r="N1697" s="229"/>
      <c r="O1697" s="229"/>
      <c r="P1697" s="230"/>
      <c r="Q1697" s="231"/>
      <c r="R1697" s="224" t="s">
        <v>242</v>
      </c>
      <c r="S1697" s="232" t="str">
        <f t="shared" ca="1" si="138"/>
        <v/>
      </c>
      <c r="T1697" s="232" t="str">
        <f ca="1">IF(B1697="","",IF(ISERROR(MATCH($J1697,[2]SorP!$B$1:$B$6230,0)),"",INDIRECT("'SorP'!$A$"&amp;MATCH($J1697,[2]SorP!$B$1:$B$6230,0))))</f>
        <v/>
      </c>
      <c r="U1697" s="184"/>
      <c r="V1697" s="94" t="e">
        <f>IF(C1697="",NA(),MATCH($B1697&amp;$C1697,'[2]Smelter Look-up'!$J:$J,0))</f>
        <v>#N/A</v>
      </c>
      <c r="X1697" s="58">
        <f t="shared" si="136"/>
        <v>0</v>
      </c>
      <c r="AB1697" s="95" t="str">
        <f t="shared" si="137"/>
        <v/>
      </c>
    </row>
    <row r="1698" spans="1:28" s="58" customFormat="1" ht="20.25">
      <c r="A1698" s="232"/>
      <c r="B1698" s="224" t="s">
        <v>242</v>
      </c>
      <c r="C1698" s="225" t="s">
        <v>242</v>
      </c>
      <c r="D1698" s="226"/>
      <c r="E1698" s="224" t="s">
        <v>242</v>
      </c>
      <c r="F1698" s="224" t="s">
        <v>242</v>
      </c>
      <c r="G1698" s="224" t="s">
        <v>242</v>
      </c>
      <c r="H1698" s="227" t="s">
        <v>242</v>
      </c>
      <c r="I1698" s="228" t="s">
        <v>242</v>
      </c>
      <c r="J1698" s="228" t="s">
        <v>242</v>
      </c>
      <c r="K1698" s="229"/>
      <c r="L1698" s="229"/>
      <c r="M1698" s="229"/>
      <c r="N1698" s="229"/>
      <c r="O1698" s="229"/>
      <c r="P1698" s="230"/>
      <c r="Q1698" s="231"/>
      <c r="R1698" s="224" t="s">
        <v>242</v>
      </c>
      <c r="S1698" s="232" t="str">
        <f t="shared" ca="1" si="138"/>
        <v/>
      </c>
      <c r="T1698" s="232" t="str">
        <f ca="1">IF(B1698="","",IF(ISERROR(MATCH($J1698,[2]SorP!$B$1:$B$6230,0)),"",INDIRECT("'SorP'!$A$"&amp;MATCH($J1698,[2]SorP!$B$1:$B$6230,0))))</f>
        <v/>
      </c>
      <c r="U1698" s="184"/>
      <c r="V1698" s="94" t="e">
        <f>IF(C1698="",NA(),MATCH($B1698&amp;$C1698,'[2]Smelter Look-up'!$J:$J,0))</f>
        <v>#N/A</v>
      </c>
      <c r="X1698" s="58">
        <f t="shared" si="136"/>
        <v>0</v>
      </c>
      <c r="AB1698" s="95" t="str">
        <f t="shared" si="137"/>
        <v/>
      </c>
    </row>
    <row r="1699" spans="1:28" s="58" customFormat="1" ht="20.25">
      <c r="A1699" s="232"/>
      <c r="B1699" s="224" t="s">
        <v>242</v>
      </c>
      <c r="C1699" s="225" t="s">
        <v>242</v>
      </c>
      <c r="D1699" s="226"/>
      <c r="E1699" s="224" t="s">
        <v>242</v>
      </c>
      <c r="F1699" s="224" t="s">
        <v>242</v>
      </c>
      <c r="G1699" s="224" t="s">
        <v>242</v>
      </c>
      <c r="H1699" s="227" t="s">
        <v>242</v>
      </c>
      <c r="I1699" s="228" t="s">
        <v>242</v>
      </c>
      <c r="J1699" s="228" t="s">
        <v>242</v>
      </c>
      <c r="K1699" s="229"/>
      <c r="L1699" s="229"/>
      <c r="M1699" s="229"/>
      <c r="N1699" s="229"/>
      <c r="O1699" s="229"/>
      <c r="P1699" s="230"/>
      <c r="Q1699" s="231"/>
      <c r="R1699" s="224" t="s">
        <v>242</v>
      </c>
      <c r="S1699" s="232" t="str">
        <f t="shared" ca="1" si="138"/>
        <v/>
      </c>
      <c r="T1699" s="232" t="str">
        <f ca="1">IF(B1699="","",IF(ISERROR(MATCH($J1699,[2]SorP!$B$1:$B$6230,0)),"",INDIRECT("'SorP'!$A$"&amp;MATCH($J1699,[2]SorP!$B$1:$B$6230,0))))</f>
        <v/>
      </c>
      <c r="U1699" s="184"/>
      <c r="V1699" s="94" t="e">
        <f>IF(C1699="",NA(),MATCH($B1699&amp;$C1699,'[2]Smelter Look-up'!$J:$J,0))</f>
        <v>#N/A</v>
      </c>
      <c r="X1699" s="58">
        <f t="shared" si="136"/>
        <v>0</v>
      </c>
      <c r="AB1699" s="95" t="str">
        <f t="shared" si="137"/>
        <v/>
      </c>
    </row>
    <row r="1700" spans="1:28" s="58" customFormat="1" ht="20.25">
      <c r="A1700" s="232"/>
      <c r="B1700" s="224" t="s">
        <v>242</v>
      </c>
      <c r="C1700" s="225" t="s">
        <v>242</v>
      </c>
      <c r="D1700" s="226"/>
      <c r="E1700" s="224" t="s">
        <v>242</v>
      </c>
      <c r="F1700" s="224" t="s">
        <v>242</v>
      </c>
      <c r="G1700" s="224" t="s">
        <v>242</v>
      </c>
      <c r="H1700" s="227" t="s">
        <v>242</v>
      </c>
      <c r="I1700" s="228" t="s">
        <v>242</v>
      </c>
      <c r="J1700" s="228" t="s">
        <v>242</v>
      </c>
      <c r="K1700" s="229"/>
      <c r="L1700" s="229"/>
      <c r="M1700" s="229"/>
      <c r="N1700" s="229"/>
      <c r="O1700" s="229"/>
      <c r="P1700" s="230"/>
      <c r="Q1700" s="231"/>
      <c r="R1700" s="224" t="s">
        <v>242</v>
      </c>
      <c r="S1700" s="232" t="str">
        <f t="shared" ca="1" si="138"/>
        <v/>
      </c>
      <c r="T1700" s="232" t="str">
        <f ca="1">IF(B1700="","",IF(ISERROR(MATCH($J1700,[2]SorP!$B$1:$B$6230,0)),"",INDIRECT("'SorP'!$A$"&amp;MATCH($J1700,[2]SorP!$B$1:$B$6230,0))))</f>
        <v/>
      </c>
      <c r="U1700" s="184"/>
      <c r="V1700" s="94" t="e">
        <f>IF(C1700="",NA(),MATCH($B1700&amp;$C1700,'[2]Smelter Look-up'!$J:$J,0))</f>
        <v>#N/A</v>
      </c>
      <c r="X1700" s="58">
        <f t="shared" si="136"/>
        <v>0</v>
      </c>
      <c r="AB1700" s="95" t="str">
        <f t="shared" si="137"/>
        <v/>
      </c>
    </row>
    <row r="1701" spans="1:28" s="58" customFormat="1" ht="20.25">
      <c r="A1701" s="232"/>
      <c r="B1701" s="224" t="s">
        <v>242</v>
      </c>
      <c r="C1701" s="225" t="s">
        <v>242</v>
      </c>
      <c r="D1701" s="226"/>
      <c r="E1701" s="224" t="s">
        <v>242</v>
      </c>
      <c r="F1701" s="224" t="s">
        <v>242</v>
      </c>
      <c r="G1701" s="224" t="s">
        <v>242</v>
      </c>
      <c r="H1701" s="227" t="s">
        <v>242</v>
      </c>
      <c r="I1701" s="228" t="s">
        <v>242</v>
      </c>
      <c r="J1701" s="228" t="s">
        <v>242</v>
      </c>
      <c r="K1701" s="229"/>
      <c r="L1701" s="229"/>
      <c r="M1701" s="229"/>
      <c r="N1701" s="229"/>
      <c r="O1701" s="229"/>
      <c r="P1701" s="230"/>
      <c r="Q1701" s="231"/>
      <c r="R1701" s="224" t="s">
        <v>242</v>
      </c>
      <c r="S1701" s="232" t="str">
        <f t="shared" ca="1" si="138"/>
        <v/>
      </c>
      <c r="T1701" s="232" t="str">
        <f ca="1">IF(B1701="","",IF(ISERROR(MATCH($J1701,[2]SorP!$B$1:$B$6230,0)),"",INDIRECT("'SorP'!$A$"&amp;MATCH($J1701,[2]SorP!$B$1:$B$6230,0))))</f>
        <v/>
      </c>
      <c r="U1701" s="184"/>
      <c r="V1701" s="94" t="e">
        <f>IF(C1701="",NA(),MATCH($B1701&amp;$C1701,'[2]Smelter Look-up'!$J:$J,0))</f>
        <v>#N/A</v>
      </c>
      <c r="X1701" s="58">
        <f t="shared" si="136"/>
        <v>0</v>
      </c>
      <c r="AB1701" s="95" t="str">
        <f t="shared" si="137"/>
        <v/>
      </c>
    </row>
    <row r="1702" spans="1:28" s="58" customFormat="1" ht="20.25">
      <c r="A1702" s="232"/>
      <c r="B1702" s="224" t="s">
        <v>242</v>
      </c>
      <c r="C1702" s="225" t="s">
        <v>242</v>
      </c>
      <c r="D1702" s="226"/>
      <c r="E1702" s="224" t="s">
        <v>242</v>
      </c>
      <c r="F1702" s="224" t="s">
        <v>242</v>
      </c>
      <c r="G1702" s="224" t="s">
        <v>242</v>
      </c>
      <c r="H1702" s="227" t="s">
        <v>242</v>
      </c>
      <c r="I1702" s="228" t="s">
        <v>242</v>
      </c>
      <c r="J1702" s="228" t="s">
        <v>242</v>
      </c>
      <c r="K1702" s="229"/>
      <c r="L1702" s="229"/>
      <c r="M1702" s="229"/>
      <c r="N1702" s="229"/>
      <c r="O1702" s="229"/>
      <c r="P1702" s="230"/>
      <c r="Q1702" s="231"/>
      <c r="R1702" s="224" t="s">
        <v>242</v>
      </c>
      <c r="S1702" s="232" t="str">
        <f t="shared" ca="1" si="138"/>
        <v/>
      </c>
      <c r="T1702" s="232" t="str">
        <f ca="1">IF(B1702="","",IF(ISERROR(MATCH($J1702,[2]SorP!$B$1:$B$6230,0)),"",INDIRECT("'SorP'!$A$"&amp;MATCH($J1702,[2]SorP!$B$1:$B$6230,0))))</f>
        <v/>
      </c>
      <c r="U1702" s="184"/>
      <c r="V1702" s="94" t="e">
        <f>IF(C1702="",NA(),MATCH($B1702&amp;$C1702,'[2]Smelter Look-up'!$J:$J,0))</f>
        <v>#N/A</v>
      </c>
      <c r="X1702" s="58">
        <f t="shared" si="136"/>
        <v>0</v>
      </c>
      <c r="AB1702" s="95" t="str">
        <f t="shared" si="137"/>
        <v/>
      </c>
    </row>
    <row r="1703" spans="1:28" s="58" customFormat="1" ht="20.25">
      <c r="A1703" s="232"/>
      <c r="B1703" s="224" t="s">
        <v>242</v>
      </c>
      <c r="C1703" s="225" t="s">
        <v>242</v>
      </c>
      <c r="D1703" s="226"/>
      <c r="E1703" s="224" t="s">
        <v>242</v>
      </c>
      <c r="F1703" s="224" t="s">
        <v>242</v>
      </c>
      <c r="G1703" s="224" t="s">
        <v>242</v>
      </c>
      <c r="H1703" s="227" t="s">
        <v>242</v>
      </c>
      <c r="I1703" s="228" t="s">
        <v>242</v>
      </c>
      <c r="J1703" s="228" t="s">
        <v>242</v>
      </c>
      <c r="K1703" s="229"/>
      <c r="L1703" s="229"/>
      <c r="M1703" s="229"/>
      <c r="N1703" s="229"/>
      <c r="O1703" s="229"/>
      <c r="P1703" s="230"/>
      <c r="Q1703" s="231"/>
      <c r="R1703" s="224" t="s">
        <v>242</v>
      </c>
      <c r="S1703" s="232" t="str">
        <f t="shared" ca="1" si="138"/>
        <v/>
      </c>
      <c r="T1703" s="232" t="str">
        <f ca="1">IF(B1703="","",IF(ISERROR(MATCH($J1703,[2]SorP!$B$1:$B$6230,0)),"",INDIRECT("'SorP'!$A$"&amp;MATCH($J1703,[2]SorP!$B$1:$B$6230,0))))</f>
        <v/>
      </c>
      <c r="U1703" s="184"/>
      <c r="V1703" s="94" t="e">
        <f>IF(C1703="",NA(),MATCH($B1703&amp;$C1703,'[2]Smelter Look-up'!$J:$J,0))</f>
        <v>#N/A</v>
      </c>
      <c r="X1703" s="58">
        <f t="shared" si="136"/>
        <v>0</v>
      </c>
      <c r="AB1703" s="95" t="str">
        <f t="shared" si="137"/>
        <v/>
      </c>
    </row>
    <row r="1704" spans="1:28" s="58" customFormat="1" ht="20.25">
      <c r="A1704" s="232"/>
      <c r="B1704" s="224" t="s">
        <v>242</v>
      </c>
      <c r="C1704" s="225" t="s">
        <v>242</v>
      </c>
      <c r="D1704" s="226"/>
      <c r="E1704" s="224" t="s">
        <v>242</v>
      </c>
      <c r="F1704" s="224" t="s">
        <v>242</v>
      </c>
      <c r="G1704" s="224" t="s">
        <v>242</v>
      </c>
      <c r="H1704" s="227" t="s">
        <v>242</v>
      </c>
      <c r="I1704" s="228" t="s">
        <v>242</v>
      </c>
      <c r="J1704" s="228" t="s">
        <v>242</v>
      </c>
      <c r="K1704" s="229"/>
      <c r="L1704" s="229"/>
      <c r="M1704" s="229"/>
      <c r="N1704" s="229"/>
      <c r="O1704" s="229"/>
      <c r="P1704" s="230"/>
      <c r="Q1704" s="231"/>
      <c r="R1704" s="224" t="s">
        <v>242</v>
      </c>
      <c r="S1704" s="232" t="str">
        <f t="shared" ca="1" si="138"/>
        <v/>
      </c>
      <c r="T1704" s="232" t="str">
        <f ca="1">IF(B1704="","",IF(ISERROR(MATCH($J1704,[2]SorP!$B$1:$B$6230,0)),"",INDIRECT("'SorP'!$A$"&amp;MATCH($J1704,[2]SorP!$B$1:$B$6230,0))))</f>
        <v/>
      </c>
      <c r="U1704" s="184"/>
      <c r="V1704" s="94" t="e">
        <f>IF(C1704="",NA(),MATCH($B1704&amp;$C1704,'[2]Smelter Look-up'!$J:$J,0))</f>
        <v>#N/A</v>
      </c>
      <c r="X1704" s="58">
        <f t="shared" si="136"/>
        <v>0</v>
      </c>
      <c r="AB1704" s="95" t="str">
        <f t="shared" si="137"/>
        <v/>
      </c>
    </row>
    <row r="1705" spans="1:28" s="58" customFormat="1" ht="20.25">
      <c r="A1705" s="232"/>
      <c r="B1705" s="224" t="s">
        <v>242</v>
      </c>
      <c r="C1705" s="225" t="s">
        <v>242</v>
      </c>
      <c r="D1705" s="226"/>
      <c r="E1705" s="224" t="s">
        <v>242</v>
      </c>
      <c r="F1705" s="224" t="s">
        <v>242</v>
      </c>
      <c r="G1705" s="224" t="s">
        <v>242</v>
      </c>
      <c r="H1705" s="227" t="s">
        <v>242</v>
      </c>
      <c r="I1705" s="228" t="s">
        <v>242</v>
      </c>
      <c r="J1705" s="228" t="s">
        <v>242</v>
      </c>
      <c r="K1705" s="229"/>
      <c r="L1705" s="229"/>
      <c r="M1705" s="229"/>
      <c r="N1705" s="229"/>
      <c r="O1705" s="229"/>
      <c r="P1705" s="230"/>
      <c r="Q1705" s="231"/>
      <c r="R1705" s="224" t="s">
        <v>242</v>
      </c>
      <c r="S1705" s="232" t="str">
        <f t="shared" ca="1" si="138"/>
        <v/>
      </c>
      <c r="T1705" s="232" t="str">
        <f ca="1">IF(B1705="","",IF(ISERROR(MATCH($J1705,[2]SorP!$B$1:$B$6230,0)),"",INDIRECT("'SorP'!$A$"&amp;MATCH($J1705,[2]SorP!$B$1:$B$6230,0))))</f>
        <v/>
      </c>
      <c r="U1705" s="184"/>
      <c r="V1705" s="94" t="e">
        <f>IF(C1705="",NA(),MATCH($B1705&amp;$C1705,'[2]Smelter Look-up'!$J:$J,0))</f>
        <v>#N/A</v>
      </c>
      <c r="X1705" s="58">
        <f t="shared" si="136"/>
        <v>0</v>
      </c>
      <c r="AB1705" s="95" t="str">
        <f t="shared" si="137"/>
        <v/>
      </c>
    </row>
    <row r="1706" spans="1:28" s="58" customFormat="1" ht="20.25">
      <c r="A1706" s="232"/>
      <c r="B1706" s="224" t="s">
        <v>242</v>
      </c>
      <c r="C1706" s="225" t="s">
        <v>242</v>
      </c>
      <c r="D1706" s="226"/>
      <c r="E1706" s="224" t="s">
        <v>242</v>
      </c>
      <c r="F1706" s="224" t="s">
        <v>242</v>
      </c>
      <c r="G1706" s="224" t="s">
        <v>242</v>
      </c>
      <c r="H1706" s="227" t="s">
        <v>242</v>
      </c>
      <c r="I1706" s="228" t="s">
        <v>242</v>
      </c>
      <c r="J1706" s="228" t="s">
        <v>242</v>
      </c>
      <c r="K1706" s="229"/>
      <c r="L1706" s="229"/>
      <c r="M1706" s="229"/>
      <c r="N1706" s="229"/>
      <c r="O1706" s="229"/>
      <c r="P1706" s="230"/>
      <c r="Q1706" s="231"/>
      <c r="R1706" s="224" t="s">
        <v>242</v>
      </c>
      <c r="S1706" s="232" t="str">
        <f t="shared" ca="1" si="138"/>
        <v/>
      </c>
      <c r="T1706" s="232" t="str">
        <f ca="1">IF(B1706="","",IF(ISERROR(MATCH($J1706,[2]SorP!$B$1:$B$6230,0)),"",INDIRECT("'SorP'!$A$"&amp;MATCH($J1706,[2]SorP!$B$1:$B$6230,0))))</f>
        <v/>
      </c>
      <c r="U1706" s="184"/>
      <c r="V1706" s="94" t="e">
        <f>IF(C1706="",NA(),MATCH($B1706&amp;$C1706,'[2]Smelter Look-up'!$J:$J,0))</f>
        <v>#N/A</v>
      </c>
      <c r="X1706" s="58">
        <f t="shared" si="136"/>
        <v>0</v>
      </c>
      <c r="AB1706" s="95" t="str">
        <f t="shared" si="137"/>
        <v/>
      </c>
    </row>
    <row r="1707" spans="1:28" s="58" customFormat="1" ht="20.25">
      <c r="A1707" s="232"/>
      <c r="B1707" s="224" t="s">
        <v>242</v>
      </c>
      <c r="C1707" s="225" t="s">
        <v>242</v>
      </c>
      <c r="D1707" s="226"/>
      <c r="E1707" s="224" t="s">
        <v>242</v>
      </c>
      <c r="F1707" s="224" t="s">
        <v>242</v>
      </c>
      <c r="G1707" s="224" t="s">
        <v>242</v>
      </c>
      <c r="H1707" s="227" t="s">
        <v>242</v>
      </c>
      <c r="I1707" s="228" t="s">
        <v>242</v>
      </c>
      <c r="J1707" s="228" t="s">
        <v>242</v>
      </c>
      <c r="K1707" s="229"/>
      <c r="L1707" s="229"/>
      <c r="M1707" s="229"/>
      <c r="N1707" s="229"/>
      <c r="O1707" s="229"/>
      <c r="P1707" s="230"/>
      <c r="Q1707" s="231"/>
      <c r="R1707" s="224" t="s">
        <v>242</v>
      </c>
      <c r="S1707" s="232" t="str">
        <f t="shared" ca="1" si="138"/>
        <v/>
      </c>
      <c r="T1707" s="232" t="str">
        <f ca="1">IF(B1707="","",IF(ISERROR(MATCH($J1707,[2]SorP!$B$1:$B$6230,0)),"",INDIRECT("'SorP'!$A$"&amp;MATCH($J1707,[2]SorP!$B$1:$B$6230,0))))</f>
        <v/>
      </c>
      <c r="U1707" s="184"/>
      <c r="V1707" s="94" t="e">
        <f>IF(C1707="",NA(),MATCH($B1707&amp;$C1707,'[2]Smelter Look-up'!$J:$J,0))</f>
        <v>#N/A</v>
      </c>
      <c r="X1707" s="58">
        <f t="shared" si="136"/>
        <v>0</v>
      </c>
      <c r="AB1707" s="95" t="str">
        <f t="shared" si="137"/>
        <v/>
      </c>
    </row>
    <row r="1708" spans="1:28" s="58" customFormat="1" ht="20.25">
      <c r="A1708" s="232"/>
      <c r="B1708" s="224" t="s">
        <v>242</v>
      </c>
      <c r="C1708" s="225" t="s">
        <v>242</v>
      </c>
      <c r="D1708" s="226"/>
      <c r="E1708" s="224" t="s">
        <v>242</v>
      </c>
      <c r="F1708" s="224" t="s">
        <v>242</v>
      </c>
      <c r="G1708" s="224" t="s">
        <v>242</v>
      </c>
      <c r="H1708" s="227" t="s">
        <v>242</v>
      </c>
      <c r="I1708" s="228" t="s">
        <v>242</v>
      </c>
      <c r="J1708" s="228" t="s">
        <v>242</v>
      </c>
      <c r="K1708" s="229"/>
      <c r="L1708" s="229"/>
      <c r="M1708" s="229"/>
      <c r="N1708" s="229"/>
      <c r="O1708" s="229"/>
      <c r="P1708" s="230"/>
      <c r="Q1708" s="231"/>
      <c r="R1708" s="224" t="s">
        <v>242</v>
      </c>
      <c r="S1708" s="232" t="str">
        <f t="shared" ca="1" si="138"/>
        <v/>
      </c>
      <c r="T1708" s="232" t="str">
        <f ca="1">IF(B1708="","",IF(ISERROR(MATCH($J1708,[2]SorP!$B$1:$B$6230,0)),"",INDIRECT("'SorP'!$A$"&amp;MATCH($J1708,[2]SorP!$B$1:$B$6230,0))))</f>
        <v/>
      </c>
      <c r="U1708" s="184"/>
      <c r="V1708" s="94" t="e">
        <f>IF(C1708="",NA(),MATCH($B1708&amp;$C1708,'[2]Smelter Look-up'!$J:$J,0))</f>
        <v>#N/A</v>
      </c>
      <c r="X1708" s="58">
        <f t="shared" si="136"/>
        <v>0</v>
      </c>
      <c r="AB1708" s="95" t="str">
        <f t="shared" si="137"/>
        <v/>
      </c>
    </row>
    <row r="1709" spans="1:28" s="58" customFormat="1" ht="20.25">
      <c r="A1709" s="232"/>
      <c r="B1709" s="224" t="s">
        <v>242</v>
      </c>
      <c r="C1709" s="225" t="s">
        <v>242</v>
      </c>
      <c r="D1709" s="226"/>
      <c r="E1709" s="224" t="s">
        <v>242</v>
      </c>
      <c r="F1709" s="224" t="s">
        <v>242</v>
      </c>
      <c r="G1709" s="224" t="s">
        <v>242</v>
      </c>
      <c r="H1709" s="227" t="s">
        <v>242</v>
      </c>
      <c r="I1709" s="228" t="s">
        <v>242</v>
      </c>
      <c r="J1709" s="228" t="s">
        <v>242</v>
      </c>
      <c r="K1709" s="229"/>
      <c r="L1709" s="229"/>
      <c r="M1709" s="229"/>
      <c r="N1709" s="229"/>
      <c r="O1709" s="229"/>
      <c r="P1709" s="230"/>
      <c r="Q1709" s="231"/>
      <c r="R1709" s="224" t="s">
        <v>242</v>
      </c>
      <c r="S1709" s="232" t="str">
        <f t="shared" ca="1" si="138"/>
        <v/>
      </c>
      <c r="T1709" s="232" t="str">
        <f ca="1">IF(B1709="","",IF(ISERROR(MATCH($J1709,[2]SorP!$B$1:$B$6230,0)),"",INDIRECT("'SorP'!$A$"&amp;MATCH($J1709,[2]SorP!$B$1:$B$6230,0))))</f>
        <v/>
      </c>
      <c r="U1709" s="184"/>
      <c r="V1709" s="94" t="e">
        <f>IF(C1709="",NA(),MATCH($B1709&amp;$C1709,'[2]Smelter Look-up'!$J:$J,0))</f>
        <v>#N/A</v>
      </c>
      <c r="X1709" s="58">
        <f t="shared" si="136"/>
        <v>0</v>
      </c>
      <c r="AB1709" s="95" t="str">
        <f t="shared" si="137"/>
        <v/>
      </c>
    </row>
    <row r="1710" spans="1:28" s="58" customFormat="1" ht="20.25">
      <c r="A1710" s="232"/>
      <c r="B1710" s="224" t="s">
        <v>242</v>
      </c>
      <c r="C1710" s="225" t="s">
        <v>242</v>
      </c>
      <c r="D1710" s="226"/>
      <c r="E1710" s="224" t="s">
        <v>242</v>
      </c>
      <c r="F1710" s="224" t="s">
        <v>242</v>
      </c>
      <c r="G1710" s="224" t="s">
        <v>242</v>
      </c>
      <c r="H1710" s="227" t="s">
        <v>242</v>
      </c>
      <c r="I1710" s="228" t="s">
        <v>242</v>
      </c>
      <c r="J1710" s="228" t="s">
        <v>242</v>
      </c>
      <c r="K1710" s="229"/>
      <c r="L1710" s="229"/>
      <c r="M1710" s="229"/>
      <c r="N1710" s="229"/>
      <c r="O1710" s="229"/>
      <c r="P1710" s="230"/>
      <c r="Q1710" s="231"/>
      <c r="R1710" s="224" t="s">
        <v>242</v>
      </c>
      <c r="S1710" s="232" t="str">
        <f t="shared" ca="1" si="138"/>
        <v/>
      </c>
      <c r="T1710" s="232" t="str">
        <f ca="1">IF(B1710="","",IF(ISERROR(MATCH($J1710,[2]SorP!$B$1:$B$6230,0)),"",INDIRECT("'SorP'!$A$"&amp;MATCH($J1710,[2]SorP!$B$1:$B$6230,0))))</f>
        <v/>
      </c>
      <c r="U1710" s="184"/>
      <c r="V1710" s="94" t="e">
        <f>IF(C1710="",NA(),MATCH($B1710&amp;$C1710,'[2]Smelter Look-up'!$J:$J,0))</f>
        <v>#N/A</v>
      </c>
      <c r="X1710" s="58">
        <f t="shared" si="136"/>
        <v>0</v>
      </c>
      <c r="AB1710" s="95" t="str">
        <f t="shared" si="137"/>
        <v/>
      </c>
    </row>
    <row r="1711" spans="1:28" s="58" customFormat="1" ht="20.25">
      <c r="A1711" s="232"/>
      <c r="B1711" s="224" t="s">
        <v>242</v>
      </c>
      <c r="C1711" s="225" t="s">
        <v>242</v>
      </c>
      <c r="D1711" s="226"/>
      <c r="E1711" s="224" t="s">
        <v>242</v>
      </c>
      <c r="F1711" s="224" t="s">
        <v>242</v>
      </c>
      <c r="G1711" s="224" t="s">
        <v>242</v>
      </c>
      <c r="H1711" s="227" t="s">
        <v>242</v>
      </c>
      <c r="I1711" s="228" t="s">
        <v>242</v>
      </c>
      <c r="J1711" s="228" t="s">
        <v>242</v>
      </c>
      <c r="K1711" s="229"/>
      <c r="L1711" s="229"/>
      <c r="M1711" s="229"/>
      <c r="N1711" s="229"/>
      <c r="O1711" s="229"/>
      <c r="P1711" s="230"/>
      <c r="Q1711" s="231"/>
      <c r="R1711" s="224" t="s">
        <v>242</v>
      </c>
      <c r="S1711" s="232" t="str">
        <f t="shared" ca="1" si="138"/>
        <v/>
      </c>
      <c r="T1711" s="232" t="str">
        <f ca="1">IF(B1711="","",IF(ISERROR(MATCH($J1711,[2]SorP!$B$1:$B$6230,0)),"",INDIRECT("'SorP'!$A$"&amp;MATCH($J1711,[2]SorP!$B$1:$B$6230,0))))</f>
        <v/>
      </c>
      <c r="U1711" s="184"/>
      <c r="V1711" s="94" t="e">
        <f>IF(C1711="",NA(),MATCH($B1711&amp;$C1711,'[2]Smelter Look-up'!$J:$J,0))</f>
        <v>#N/A</v>
      </c>
      <c r="X1711" s="58">
        <f t="shared" si="136"/>
        <v>0</v>
      </c>
      <c r="AB1711" s="95" t="str">
        <f t="shared" si="137"/>
        <v/>
      </c>
    </row>
    <row r="1712" spans="1:28" s="58" customFormat="1" ht="20.25">
      <c r="A1712" s="232"/>
      <c r="B1712" s="224" t="s">
        <v>242</v>
      </c>
      <c r="C1712" s="225" t="s">
        <v>242</v>
      </c>
      <c r="D1712" s="226"/>
      <c r="E1712" s="224" t="s">
        <v>242</v>
      </c>
      <c r="F1712" s="224" t="s">
        <v>242</v>
      </c>
      <c r="G1712" s="224" t="s">
        <v>242</v>
      </c>
      <c r="H1712" s="227" t="s">
        <v>242</v>
      </c>
      <c r="I1712" s="228" t="s">
        <v>242</v>
      </c>
      <c r="J1712" s="228" t="s">
        <v>242</v>
      </c>
      <c r="K1712" s="229"/>
      <c r="L1712" s="229"/>
      <c r="M1712" s="229"/>
      <c r="N1712" s="229"/>
      <c r="O1712" s="229"/>
      <c r="P1712" s="230"/>
      <c r="Q1712" s="231"/>
      <c r="R1712" s="224" t="s">
        <v>242</v>
      </c>
      <c r="S1712" s="232" t="str">
        <f t="shared" ca="1" si="138"/>
        <v/>
      </c>
      <c r="T1712" s="232" t="str">
        <f ca="1">IF(B1712="","",IF(ISERROR(MATCH($J1712,[2]SorP!$B$1:$B$6230,0)),"",INDIRECT("'SorP'!$A$"&amp;MATCH($J1712,[2]SorP!$B$1:$B$6230,0))))</f>
        <v/>
      </c>
      <c r="U1712" s="184"/>
      <c r="V1712" s="94" t="e">
        <f>IF(C1712="",NA(),MATCH($B1712&amp;$C1712,'[2]Smelter Look-up'!$J:$J,0))</f>
        <v>#N/A</v>
      </c>
      <c r="X1712" s="58">
        <f t="shared" si="136"/>
        <v>0</v>
      </c>
      <c r="AB1712" s="95" t="str">
        <f t="shared" si="137"/>
        <v/>
      </c>
    </row>
    <row r="1713" spans="1:28" s="58" customFormat="1" ht="20.25">
      <c r="A1713" s="232"/>
      <c r="B1713" s="224" t="s">
        <v>242</v>
      </c>
      <c r="C1713" s="225" t="s">
        <v>242</v>
      </c>
      <c r="D1713" s="226"/>
      <c r="E1713" s="224" t="s">
        <v>242</v>
      </c>
      <c r="F1713" s="224" t="s">
        <v>242</v>
      </c>
      <c r="G1713" s="224" t="s">
        <v>242</v>
      </c>
      <c r="H1713" s="227" t="s">
        <v>242</v>
      </c>
      <c r="I1713" s="228" t="s">
        <v>242</v>
      </c>
      <c r="J1713" s="228" t="s">
        <v>242</v>
      </c>
      <c r="K1713" s="229"/>
      <c r="L1713" s="229"/>
      <c r="M1713" s="229"/>
      <c r="N1713" s="229"/>
      <c r="O1713" s="229"/>
      <c r="P1713" s="230"/>
      <c r="Q1713" s="231"/>
      <c r="R1713" s="224" t="s">
        <v>242</v>
      </c>
      <c r="S1713" s="232" t="str">
        <f t="shared" ca="1" si="138"/>
        <v/>
      </c>
      <c r="T1713" s="232" t="str">
        <f ca="1">IF(B1713="","",IF(ISERROR(MATCH($J1713,[2]SorP!$B$1:$B$6230,0)),"",INDIRECT("'SorP'!$A$"&amp;MATCH($J1713,[2]SorP!$B$1:$B$6230,0))))</f>
        <v/>
      </c>
      <c r="U1713" s="184"/>
      <c r="V1713" s="94" t="e">
        <f>IF(C1713="",NA(),MATCH($B1713&amp;$C1713,'[2]Smelter Look-up'!$J:$J,0))</f>
        <v>#N/A</v>
      </c>
      <c r="X1713" s="58">
        <f t="shared" si="136"/>
        <v>0</v>
      </c>
      <c r="AB1713" s="95" t="str">
        <f t="shared" si="137"/>
        <v/>
      </c>
    </row>
    <row r="1714" spans="1:28" s="58" customFormat="1" ht="20.25">
      <c r="A1714" s="232"/>
      <c r="B1714" s="224" t="s">
        <v>242</v>
      </c>
      <c r="C1714" s="225" t="s">
        <v>242</v>
      </c>
      <c r="D1714" s="226"/>
      <c r="E1714" s="224" t="s">
        <v>242</v>
      </c>
      <c r="F1714" s="224" t="s">
        <v>242</v>
      </c>
      <c r="G1714" s="224" t="s">
        <v>242</v>
      </c>
      <c r="H1714" s="227" t="s">
        <v>242</v>
      </c>
      <c r="I1714" s="228" t="s">
        <v>242</v>
      </c>
      <c r="J1714" s="228" t="s">
        <v>242</v>
      </c>
      <c r="K1714" s="229"/>
      <c r="L1714" s="229"/>
      <c r="M1714" s="229"/>
      <c r="N1714" s="229"/>
      <c r="O1714" s="229"/>
      <c r="P1714" s="230"/>
      <c r="Q1714" s="231"/>
      <c r="R1714" s="224" t="s">
        <v>242</v>
      </c>
      <c r="S1714" s="232" t="str">
        <f t="shared" ca="1" si="138"/>
        <v/>
      </c>
      <c r="T1714" s="232" t="str">
        <f ca="1">IF(B1714="","",IF(ISERROR(MATCH($J1714,[2]SorP!$B$1:$B$6230,0)),"",INDIRECT("'SorP'!$A$"&amp;MATCH($J1714,[2]SorP!$B$1:$B$6230,0))))</f>
        <v/>
      </c>
      <c r="U1714" s="184"/>
      <c r="V1714" s="94" t="e">
        <f>IF(C1714="",NA(),MATCH($B1714&amp;$C1714,'[2]Smelter Look-up'!$J:$J,0))</f>
        <v>#N/A</v>
      </c>
      <c r="X1714" s="58">
        <f t="shared" si="136"/>
        <v>0</v>
      </c>
      <c r="AB1714" s="95" t="str">
        <f t="shared" si="137"/>
        <v/>
      </c>
    </row>
    <row r="1715" spans="1:28" s="58" customFormat="1" ht="20.25">
      <c r="A1715" s="232"/>
      <c r="B1715" s="224" t="s">
        <v>242</v>
      </c>
      <c r="C1715" s="225" t="s">
        <v>242</v>
      </c>
      <c r="D1715" s="226"/>
      <c r="E1715" s="224" t="s">
        <v>242</v>
      </c>
      <c r="F1715" s="224" t="s">
        <v>242</v>
      </c>
      <c r="G1715" s="224" t="s">
        <v>242</v>
      </c>
      <c r="H1715" s="227" t="s">
        <v>242</v>
      </c>
      <c r="I1715" s="228" t="s">
        <v>242</v>
      </c>
      <c r="J1715" s="228" t="s">
        <v>242</v>
      </c>
      <c r="K1715" s="229"/>
      <c r="L1715" s="229"/>
      <c r="M1715" s="229"/>
      <c r="N1715" s="229"/>
      <c r="O1715" s="229"/>
      <c r="P1715" s="230"/>
      <c r="Q1715" s="231"/>
      <c r="R1715" s="224" t="s">
        <v>242</v>
      </c>
      <c r="S1715" s="232" t="str">
        <f t="shared" ca="1" si="138"/>
        <v/>
      </c>
      <c r="T1715" s="232" t="str">
        <f ca="1">IF(B1715="","",IF(ISERROR(MATCH($J1715,[2]SorP!$B$1:$B$6230,0)),"",INDIRECT("'SorP'!$A$"&amp;MATCH($J1715,[2]SorP!$B$1:$B$6230,0))))</f>
        <v/>
      </c>
      <c r="U1715" s="184"/>
      <c r="V1715" s="94" t="e">
        <f>IF(C1715="",NA(),MATCH($B1715&amp;$C1715,'[2]Smelter Look-up'!$J:$J,0))</f>
        <v>#N/A</v>
      </c>
      <c r="X1715" s="58">
        <f t="shared" si="136"/>
        <v>0</v>
      </c>
      <c r="AB1715" s="95" t="str">
        <f t="shared" si="137"/>
        <v/>
      </c>
    </row>
    <row r="1716" spans="1:28" s="58" customFormat="1" ht="20.25">
      <c r="A1716" s="232"/>
      <c r="B1716" s="224" t="s">
        <v>242</v>
      </c>
      <c r="C1716" s="225" t="s">
        <v>242</v>
      </c>
      <c r="D1716" s="226"/>
      <c r="E1716" s="224" t="s">
        <v>242</v>
      </c>
      <c r="F1716" s="224" t="s">
        <v>242</v>
      </c>
      <c r="G1716" s="224" t="s">
        <v>242</v>
      </c>
      <c r="H1716" s="227" t="s">
        <v>242</v>
      </c>
      <c r="I1716" s="228" t="s">
        <v>242</v>
      </c>
      <c r="J1716" s="228" t="s">
        <v>242</v>
      </c>
      <c r="K1716" s="229"/>
      <c r="L1716" s="229"/>
      <c r="M1716" s="229"/>
      <c r="N1716" s="229"/>
      <c r="O1716" s="229"/>
      <c r="P1716" s="230"/>
      <c r="Q1716" s="231"/>
      <c r="R1716" s="224" t="s">
        <v>242</v>
      </c>
      <c r="S1716" s="232" t="str">
        <f t="shared" ca="1" si="138"/>
        <v/>
      </c>
      <c r="T1716" s="232" t="str">
        <f ca="1">IF(B1716="","",IF(ISERROR(MATCH($J1716,[2]SorP!$B$1:$B$6230,0)),"",INDIRECT("'SorP'!$A$"&amp;MATCH($J1716,[2]SorP!$B$1:$B$6230,0))))</f>
        <v/>
      </c>
      <c r="U1716" s="184"/>
      <c r="V1716" s="94" t="e">
        <f>IF(C1716="",NA(),MATCH($B1716&amp;$C1716,'[2]Smelter Look-up'!$J:$J,0))</f>
        <v>#N/A</v>
      </c>
      <c r="X1716" s="58">
        <f t="shared" si="136"/>
        <v>0</v>
      </c>
      <c r="AB1716" s="95" t="str">
        <f t="shared" si="137"/>
        <v/>
      </c>
    </row>
    <row r="1717" spans="1:28" s="58" customFormat="1" ht="20.25">
      <c r="A1717" s="232"/>
      <c r="B1717" s="224" t="s">
        <v>242</v>
      </c>
      <c r="C1717" s="225" t="s">
        <v>242</v>
      </c>
      <c r="D1717" s="226"/>
      <c r="E1717" s="224" t="s">
        <v>242</v>
      </c>
      <c r="F1717" s="224" t="s">
        <v>242</v>
      </c>
      <c r="G1717" s="224" t="s">
        <v>242</v>
      </c>
      <c r="H1717" s="227" t="s">
        <v>242</v>
      </c>
      <c r="I1717" s="228" t="s">
        <v>242</v>
      </c>
      <c r="J1717" s="228" t="s">
        <v>242</v>
      </c>
      <c r="K1717" s="229"/>
      <c r="L1717" s="229"/>
      <c r="M1717" s="229"/>
      <c r="N1717" s="229"/>
      <c r="O1717" s="229"/>
      <c r="P1717" s="230"/>
      <c r="Q1717" s="231"/>
      <c r="R1717" s="224" t="s">
        <v>242</v>
      </c>
      <c r="S1717" s="232" t="str">
        <f t="shared" ca="1" si="138"/>
        <v/>
      </c>
      <c r="T1717" s="232" t="str">
        <f ca="1">IF(B1717="","",IF(ISERROR(MATCH($J1717,[2]SorP!$B$1:$B$6230,0)),"",INDIRECT("'SorP'!$A$"&amp;MATCH($J1717,[2]SorP!$B$1:$B$6230,0))))</f>
        <v/>
      </c>
      <c r="U1717" s="184"/>
      <c r="V1717" s="94" t="e">
        <f>IF(C1717="",NA(),MATCH($B1717&amp;$C1717,'[2]Smelter Look-up'!$J:$J,0))</f>
        <v>#N/A</v>
      </c>
      <c r="X1717" s="58">
        <f t="shared" si="136"/>
        <v>0</v>
      </c>
      <c r="AB1717" s="95" t="str">
        <f t="shared" si="137"/>
        <v/>
      </c>
    </row>
    <row r="1718" spans="1:28" s="58" customFormat="1" ht="20.25">
      <c r="A1718" s="232"/>
      <c r="B1718" s="224" t="s">
        <v>242</v>
      </c>
      <c r="C1718" s="225" t="s">
        <v>242</v>
      </c>
      <c r="D1718" s="226"/>
      <c r="E1718" s="224" t="s">
        <v>242</v>
      </c>
      <c r="F1718" s="224" t="s">
        <v>242</v>
      </c>
      <c r="G1718" s="224" t="s">
        <v>242</v>
      </c>
      <c r="H1718" s="227" t="s">
        <v>242</v>
      </c>
      <c r="I1718" s="228" t="s">
        <v>242</v>
      </c>
      <c r="J1718" s="228" t="s">
        <v>242</v>
      </c>
      <c r="K1718" s="229"/>
      <c r="L1718" s="229"/>
      <c r="M1718" s="229"/>
      <c r="N1718" s="229"/>
      <c r="O1718" s="229"/>
      <c r="P1718" s="230"/>
      <c r="Q1718" s="231"/>
      <c r="R1718" s="224" t="s">
        <v>242</v>
      </c>
      <c r="S1718" s="232" t="str">
        <f t="shared" ca="1" si="138"/>
        <v/>
      </c>
      <c r="T1718" s="232" t="str">
        <f ca="1">IF(B1718="","",IF(ISERROR(MATCH($J1718,[2]SorP!$B$1:$B$6230,0)),"",INDIRECT("'SorP'!$A$"&amp;MATCH($J1718,[2]SorP!$B$1:$B$6230,0))))</f>
        <v/>
      </c>
      <c r="U1718" s="184"/>
      <c r="V1718" s="94" t="e">
        <f>IF(C1718="",NA(),MATCH($B1718&amp;$C1718,'[2]Smelter Look-up'!$J:$J,0))</f>
        <v>#N/A</v>
      </c>
      <c r="X1718" s="58">
        <f t="shared" si="136"/>
        <v>0</v>
      </c>
      <c r="AB1718" s="95" t="str">
        <f t="shared" si="137"/>
        <v/>
      </c>
    </row>
    <row r="1719" spans="1:28" s="58" customFormat="1" ht="20.25">
      <c r="A1719" s="232"/>
      <c r="B1719" s="224" t="s">
        <v>242</v>
      </c>
      <c r="C1719" s="225" t="s">
        <v>242</v>
      </c>
      <c r="D1719" s="226"/>
      <c r="E1719" s="224" t="s">
        <v>242</v>
      </c>
      <c r="F1719" s="224" t="s">
        <v>242</v>
      </c>
      <c r="G1719" s="224" t="s">
        <v>242</v>
      </c>
      <c r="H1719" s="227" t="s">
        <v>242</v>
      </c>
      <c r="I1719" s="228" t="s">
        <v>242</v>
      </c>
      <c r="J1719" s="228" t="s">
        <v>242</v>
      </c>
      <c r="K1719" s="229"/>
      <c r="L1719" s="229"/>
      <c r="M1719" s="229"/>
      <c r="N1719" s="229"/>
      <c r="O1719" s="229"/>
      <c r="P1719" s="230"/>
      <c r="Q1719" s="231"/>
      <c r="R1719" s="224" t="s">
        <v>242</v>
      </c>
      <c r="S1719" s="232" t="str">
        <f t="shared" ca="1" si="138"/>
        <v/>
      </c>
      <c r="T1719" s="232" t="str">
        <f ca="1">IF(B1719="","",IF(ISERROR(MATCH($J1719,[2]SorP!$B$1:$B$6230,0)),"",INDIRECT("'SorP'!$A$"&amp;MATCH($J1719,[2]SorP!$B$1:$B$6230,0))))</f>
        <v/>
      </c>
      <c r="U1719" s="184"/>
      <c r="V1719" s="94" t="e">
        <f>IF(C1719="",NA(),MATCH($B1719&amp;$C1719,'[2]Smelter Look-up'!$J:$J,0))</f>
        <v>#N/A</v>
      </c>
      <c r="X1719" s="58">
        <f t="shared" si="136"/>
        <v>0</v>
      </c>
      <c r="AB1719" s="95" t="str">
        <f t="shared" si="137"/>
        <v/>
      </c>
    </row>
    <row r="1720" spans="1:28" s="58" customFormat="1" ht="20.25">
      <c r="A1720" s="232"/>
      <c r="B1720" s="224" t="s">
        <v>242</v>
      </c>
      <c r="C1720" s="225" t="s">
        <v>242</v>
      </c>
      <c r="D1720" s="226"/>
      <c r="E1720" s="224" t="s">
        <v>242</v>
      </c>
      <c r="F1720" s="224" t="s">
        <v>242</v>
      </c>
      <c r="G1720" s="224" t="s">
        <v>242</v>
      </c>
      <c r="H1720" s="227" t="s">
        <v>242</v>
      </c>
      <c r="I1720" s="228" t="s">
        <v>242</v>
      </c>
      <c r="J1720" s="228" t="s">
        <v>242</v>
      </c>
      <c r="K1720" s="229"/>
      <c r="L1720" s="229"/>
      <c r="M1720" s="229"/>
      <c r="N1720" s="229"/>
      <c r="O1720" s="229"/>
      <c r="P1720" s="230"/>
      <c r="Q1720" s="231"/>
      <c r="R1720" s="224" t="s">
        <v>242</v>
      </c>
      <c r="S1720" s="232" t="str">
        <f t="shared" ca="1" si="138"/>
        <v/>
      </c>
      <c r="T1720" s="232" t="str">
        <f ca="1">IF(B1720="","",IF(ISERROR(MATCH($J1720,[2]SorP!$B$1:$B$6230,0)),"",INDIRECT("'SorP'!$A$"&amp;MATCH($J1720,[2]SorP!$B$1:$B$6230,0))))</f>
        <v/>
      </c>
      <c r="U1720" s="184"/>
      <c r="V1720" s="94" t="e">
        <f>IF(C1720="",NA(),MATCH($B1720&amp;$C1720,'[2]Smelter Look-up'!$J:$J,0))</f>
        <v>#N/A</v>
      </c>
      <c r="X1720" s="58">
        <f t="shared" si="136"/>
        <v>0</v>
      </c>
      <c r="AB1720" s="95" t="str">
        <f t="shared" si="137"/>
        <v/>
      </c>
    </row>
    <row r="1721" spans="1:28" s="58" customFormat="1" ht="20.25">
      <c r="A1721" s="232"/>
      <c r="B1721" s="224" t="s">
        <v>242</v>
      </c>
      <c r="C1721" s="225" t="s">
        <v>242</v>
      </c>
      <c r="D1721" s="226"/>
      <c r="E1721" s="224" t="s">
        <v>242</v>
      </c>
      <c r="F1721" s="224" t="s">
        <v>242</v>
      </c>
      <c r="G1721" s="224" t="s">
        <v>242</v>
      </c>
      <c r="H1721" s="227" t="s">
        <v>242</v>
      </c>
      <c r="I1721" s="228" t="s">
        <v>242</v>
      </c>
      <c r="J1721" s="228" t="s">
        <v>242</v>
      </c>
      <c r="K1721" s="229"/>
      <c r="L1721" s="229"/>
      <c r="M1721" s="229"/>
      <c r="N1721" s="229"/>
      <c r="O1721" s="229"/>
      <c r="P1721" s="230"/>
      <c r="Q1721" s="231"/>
      <c r="R1721" s="224" t="s">
        <v>242</v>
      </c>
      <c r="S1721" s="232" t="str">
        <f t="shared" ca="1" si="138"/>
        <v/>
      </c>
      <c r="T1721" s="232" t="str">
        <f ca="1">IF(B1721="","",IF(ISERROR(MATCH($J1721,[2]SorP!$B$1:$B$6230,0)),"",INDIRECT("'SorP'!$A$"&amp;MATCH($J1721,[2]SorP!$B$1:$B$6230,0))))</f>
        <v/>
      </c>
      <c r="U1721" s="184"/>
      <c r="V1721" s="94" t="e">
        <f>IF(C1721="",NA(),MATCH($B1721&amp;$C1721,'[2]Smelter Look-up'!$J:$J,0))</f>
        <v>#N/A</v>
      </c>
      <c r="X1721" s="58">
        <f t="shared" si="136"/>
        <v>0</v>
      </c>
      <c r="AB1721" s="95" t="str">
        <f t="shared" si="137"/>
        <v/>
      </c>
    </row>
    <row r="1722" spans="1:28" s="58" customFormat="1" ht="20.25">
      <c r="A1722" s="232"/>
      <c r="B1722" s="224" t="s">
        <v>242</v>
      </c>
      <c r="C1722" s="225" t="s">
        <v>242</v>
      </c>
      <c r="D1722" s="226"/>
      <c r="E1722" s="224" t="s">
        <v>242</v>
      </c>
      <c r="F1722" s="224" t="s">
        <v>242</v>
      </c>
      <c r="G1722" s="224" t="s">
        <v>242</v>
      </c>
      <c r="H1722" s="227" t="s">
        <v>242</v>
      </c>
      <c r="I1722" s="228" t="s">
        <v>242</v>
      </c>
      <c r="J1722" s="228" t="s">
        <v>242</v>
      </c>
      <c r="K1722" s="229"/>
      <c r="L1722" s="229"/>
      <c r="M1722" s="229"/>
      <c r="N1722" s="229"/>
      <c r="O1722" s="229"/>
      <c r="P1722" s="230"/>
      <c r="Q1722" s="231"/>
      <c r="R1722" s="224" t="s">
        <v>242</v>
      </c>
      <c r="S1722" s="232" t="str">
        <f t="shared" ca="1" si="138"/>
        <v/>
      </c>
      <c r="T1722" s="232" t="str">
        <f ca="1">IF(B1722="","",IF(ISERROR(MATCH($J1722,[2]SorP!$B$1:$B$6230,0)),"",INDIRECT("'SorP'!$A$"&amp;MATCH($J1722,[2]SorP!$B$1:$B$6230,0))))</f>
        <v/>
      </c>
      <c r="U1722" s="184"/>
      <c r="V1722" s="94" t="e">
        <f>IF(C1722="",NA(),MATCH($B1722&amp;$C1722,'[2]Smelter Look-up'!$J:$J,0))</f>
        <v>#N/A</v>
      </c>
      <c r="X1722" s="58">
        <f t="shared" si="136"/>
        <v>0</v>
      </c>
      <c r="AB1722" s="95" t="str">
        <f t="shared" si="137"/>
        <v/>
      </c>
    </row>
    <row r="1723" spans="1:28" s="58" customFormat="1" ht="20.25">
      <c r="A1723" s="232"/>
      <c r="B1723" s="224" t="s">
        <v>242</v>
      </c>
      <c r="C1723" s="225" t="s">
        <v>242</v>
      </c>
      <c r="D1723" s="226"/>
      <c r="E1723" s="224" t="s">
        <v>242</v>
      </c>
      <c r="F1723" s="224" t="s">
        <v>242</v>
      </c>
      <c r="G1723" s="224" t="s">
        <v>242</v>
      </c>
      <c r="H1723" s="227" t="s">
        <v>242</v>
      </c>
      <c r="I1723" s="228" t="s">
        <v>242</v>
      </c>
      <c r="J1723" s="228" t="s">
        <v>242</v>
      </c>
      <c r="K1723" s="229"/>
      <c r="L1723" s="229"/>
      <c r="M1723" s="229"/>
      <c r="N1723" s="229"/>
      <c r="O1723" s="229"/>
      <c r="P1723" s="230"/>
      <c r="Q1723" s="231"/>
      <c r="R1723" s="224" t="s">
        <v>242</v>
      </c>
      <c r="S1723" s="232" t="str">
        <f t="shared" ref="S1723" ca="1" si="139">IF(B1723="","",IF(ISERROR(MATCH($E1723,CL,0)),"Unknown",INDIRECT("'C'!$A$"&amp;MATCH($E1723,CL,0)+1)))</f>
        <v/>
      </c>
      <c r="T1723" s="232" t="str">
        <f ca="1">IF(B1723="","",IF(ISERROR(MATCH($J1723,[2]SorP!$B$1:$B$6230,0)),"",INDIRECT("'SorP'!$A$"&amp;MATCH($J1723,[2]SorP!$B$1:$B$6230,0))))</f>
        <v/>
      </c>
      <c r="U1723" s="184"/>
      <c r="V1723" s="94" t="e">
        <f>IF(C1723="",NA(),MATCH($B1723&amp;$C1723,'[2]Smelter Look-up'!$J:$J,0))</f>
        <v>#N/A</v>
      </c>
      <c r="X1723" s="58">
        <f t="shared" si="136"/>
        <v>0</v>
      </c>
      <c r="AB1723" s="95" t="str">
        <f t="shared" si="137"/>
        <v/>
      </c>
    </row>
    <row r="1724" spans="1:28" s="58" customFormat="1" ht="20.25">
      <c r="A1724" s="232"/>
      <c r="B1724" s="224" t="s">
        <v>242</v>
      </c>
      <c r="C1724" s="225" t="s">
        <v>242</v>
      </c>
      <c r="D1724" s="226"/>
      <c r="E1724" s="224" t="s">
        <v>242</v>
      </c>
      <c r="F1724" s="224" t="s">
        <v>242</v>
      </c>
      <c r="G1724" s="224" t="s">
        <v>242</v>
      </c>
      <c r="H1724" s="227" t="s">
        <v>242</v>
      </c>
      <c r="I1724" s="228" t="s">
        <v>242</v>
      </c>
      <c r="J1724" s="228" t="s">
        <v>242</v>
      </c>
      <c r="K1724" s="229"/>
      <c r="L1724" s="229"/>
      <c r="M1724" s="229"/>
      <c r="N1724" s="229"/>
      <c r="O1724" s="229"/>
      <c r="P1724" s="230"/>
      <c r="Q1724" s="231"/>
      <c r="R1724" s="224" t="s">
        <v>242</v>
      </c>
      <c r="S1724" s="232" t="str">
        <f t="shared" ref="S1724:S1755" ca="1" si="140">IF(B1724="","",IF(ISERROR(MATCH($E1724,CL,0)),"Unknown",INDIRECT("'C'!$A$"&amp;MATCH($E1724,CL,0)+1)))</f>
        <v/>
      </c>
      <c r="T1724" s="232" t="str">
        <f ca="1">IF(B1724="","",IF(ISERROR(MATCH($J1724,[2]SorP!$B$1:$B$6230,0)),"",INDIRECT("'SorP'!$A$"&amp;MATCH($J1724,[2]SorP!$B$1:$B$6230,0))))</f>
        <v/>
      </c>
      <c r="U1724" s="184"/>
      <c r="V1724" s="94" t="e">
        <f>IF(C1724="",NA(),MATCH($B1724&amp;$C1724,'[2]Smelter Look-up'!$J:$J,0))</f>
        <v>#N/A</v>
      </c>
      <c r="X1724" s="58">
        <f t="shared" si="136"/>
        <v>0</v>
      </c>
      <c r="AB1724" s="95" t="str">
        <f t="shared" si="137"/>
        <v/>
      </c>
    </row>
    <row r="1725" spans="1:28" s="58" customFormat="1" ht="20.25">
      <c r="A1725" s="232"/>
      <c r="B1725" s="224" t="s">
        <v>242</v>
      </c>
      <c r="C1725" s="225" t="s">
        <v>242</v>
      </c>
      <c r="D1725" s="226"/>
      <c r="E1725" s="224" t="s">
        <v>242</v>
      </c>
      <c r="F1725" s="224" t="s">
        <v>242</v>
      </c>
      <c r="G1725" s="224" t="s">
        <v>242</v>
      </c>
      <c r="H1725" s="227" t="s">
        <v>242</v>
      </c>
      <c r="I1725" s="228" t="s">
        <v>242</v>
      </c>
      <c r="J1725" s="228" t="s">
        <v>242</v>
      </c>
      <c r="K1725" s="229"/>
      <c r="L1725" s="229"/>
      <c r="M1725" s="229"/>
      <c r="N1725" s="229"/>
      <c r="O1725" s="229"/>
      <c r="P1725" s="230"/>
      <c r="Q1725" s="231"/>
      <c r="R1725" s="224" t="s">
        <v>242</v>
      </c>
      <c r="S1725" s="232" t="str">
        <f t="shared" ca="1" si="140"/>
        <v/>
      </c>
      <c r="T1725" s="232" t="str">
        <f ca="1">IF(B1725="","",IF(ISERROR(MATCH($J1725,[2]SorP!$B$1:$B$6230,0)),"",INDIRECT("'SorP'!$A$"&amp;MATCH($J1725,[2]SorP!$B$1:$B$6230,0))))</f>
        <v/>
      </c>
      <c r="U1725" s="184"/>
      <c r="V1725" s="94" t="e">
        <f>IF(C1725="",NA(),MATCH($B1725&amp;$C1725,'[2]Smelter Look-up'!$J:$J,0))</f>
        <v>#N/A</v>
      </c>
      <c r="X1725" s="58">
        <f t="shared" si="136"/>
        <v>0</v>
      </c>
      <c r="AB1725" s="95" t="str">
        <f t="shared" si="137"/>
        <v/>
      </c>
    </row>
    <row r="1726" spans="1:28" s="58" customFormat="1" ht="20.25">
      <c r="A1726" s="232"/>
      <c r="B1726" s="224" t="s">
        <v>242</v>
      </c>
      <c r="C1726" s="225" t="s">
        <v>242</v>
      </c>
      <c r="D1726" s="226"/>
      <c r="E1726" s="224" t="s">
        <v>242</v>
      </c>
      <c r="F1726" s="224" t="s">
        <v>242</v>
      </c>
      <c r="G1726" s="224" t="s">
        <v>242</v>
      </c>
      <c r="H1726" s="227" t="s">
        <v>242</v>
      </c>
      <c r="I1726" s="228" t="s">
        <v>242</v>
      </c>
      <c r="J1726" s="228" t="s">
        <v>242</v>
      </c>
      <c r="K1726" s="229"/>
      <c r="L1726" s="229"/>
      <c r="M1726" s="229"/>
      <c r="N1726" s="229"/>
      <c r="O1726" s="229"/>
      <c r="P1726" s="230"/>
      <c r="Q1726" s="231"/>
      <c r="R1726" s="224" t="s">
        <v>242</v>
      </c>
      <c r="S1726" s="232" t="str">
        <f t="shared" ca="1" si="140"/>
        <v/>
      </c>
      <c r="T1726" s="232" t="str">
        <f ca="1">IF(B1726="","",IF(ISERROR(MATCH($J1726,[2]SorP!$B$1:$B$6230,0)),"",INDIRECT("'SorP'!$A$"&amp;MATCH($J1726,[2]SorP!$B$1:$B$6230,0))))</f>
        <v/>
      </c>
      <c r="U1726" s="184"/>
      <c r="V1726" s="94" t="e">
        <f>IF(C1726="",NA(),MATCH($B1726&amp;$C1726,'[2]Smelter Look-up'!$J:$J,0))</f>
        <v>#N/A</v>
      </c>
      <c r="X1726" s="58">
        <f t="shared" si="136"/>
        <v>0</v>
      </c>
      <c r="AB1726" s="95" t="str">
        <f t="shared" si="137"/>
        <v/>
      </c>
    </row>
    <row r="1727" spans="1:28" s="58" customFormat="1" ht="20.25">
      <c r="A1727" s="232"/>
      <c r="B1727" s="224" t="s">
        <v>242</v>
      </c>
      <c r="C1727" s="225" t="s">
        <v>242</v>
      </c>
      <c r="D1727" s="226"/>
      <c r="E1727" s="224" t="s">
        <v>242</v>
      </c>
      <c r="F1727" s="224" t="s">
        <v>242</v>
      </c>
      <c r="G1727" s="224" t="s">
        <v>242</v>
      </c>
      <c r="H1727" s="227" t="s">
        <v>242</v>
      </c>
      <c r="I1727" s="228" t="s">
        <v>242</v>
      </c>
      <c r="J1727" s="228" t="s">
        <v>242</v>
      </c>
      <c r="K1727" s="229"/>
      <c r="L1727" s="229"/>
      <c r="M1727" s="229"/>
      <c r="N1727" s="229"/>
      <c r="O1727" s="229"/>
      <c r="P1727" s="230"/>
      <c r="Q1727" s="231"/>
      <c r="R1727" s="224" t="s">
        <v>242</v>
      </c>
      <c r="S1727" s="232" t="str">
        <f t="shared" ca="1" si="140"/>
        <v/>
      </c>
      <c r="T1727" s="232" t="str">
        <f ca="1">IF(B1727="","",IF(ISERROR(MATCH($J1727,[2]SorP!$B$1:$B$6230,0)),"",INDIRECT("'SorP'!$A$"&amp;MATCH($J1727,[2]SorP!$B$1:$B$6230,0))))</f>
        <v/>
      </c>
      <c r="U1727" s="184"/>
      <c r="V1727" s="94" t="e">
        <f>IF(C1727="",NA(),MATCH($B1727&amp;$C1727,'[2]Smelter Look-up'!$J:$J,0))</f>
        <v>#N/A</v>
      </c>
      <c r="X1727" s="58">
        <f t="shared" si="136"/>
        <v>0</v>
      </c>
      <c r="AB1727" s="95" t="str">
        <f t="shared" si="137"/>
        <v/>
      </c>
    </row>
    <row r="1728" spans="1:28" s="58" customFormat="1" ht="20.25">
      <c r="A1728" s="232"/>
      <c r="B1728" s="224" t="s">
        <v>242</v>
      </c>
      <c r="C1728" s="225" t="s">
        <v>242</v>
      </c>
      <c r="D1728" s="226"/>
      <c r="E1728" s="224" t="s">
        <v>242</v>
      </c>
      <c r="F1728" s="224" t="s">
        <v>242</v>
      </c>
      <c r="G1728" s="224" t="s">
        <v>242</v>
      </c>
      <c r="H1728" s="227" t="s">
        <v>242</v>
      </c>
      <c r="I1728" s="228" t="s">
        <v>242</v>
      </c>
      <c r="J1728" s="228" t="s">
        <v>242</v>
      </c>
      <c r="K1728" s="229"/>
      <c r="L1728" s="229"/>
      <c r="M1728" s="229"/>
      <c r="N1728" s="229"/>
      <c r="O1728" s="229"/>
      <c r="P1728" s="230"/>
      <c r="Q1728" s="231"/>
      <c r="R1728" s="224" t="s">
        <v>242</v>
      </c>
      <c r="S1728" s="232" t="str">
        <f t="shared" ca="1" si="140"/>
        <v/>
      </c>
      <c r="T1728" s="232" t="str">
        <f ca="1">IF(B1728="","",IF(ISERROR(MATCH($J1728,[2]SorP!$B$1:$B$6230,0)),"",INDIRECT("'SorP'!$A$"&amp;MATCH($J1728,[2]SorP!$B$1:$B$6230,0))))</f>
        <v/>
      </c>
      <c r="U1728" s="184"/>
      <c r="V1728" s="94" t="e">
        <f>IF(C1728="",NA(),MATCH($B1728&amp;$C1728,'[2]Smelter Look-up'!$J:$J,0))</f>
        <v>#N/A</v>
      </c>
      <c r="X1728" s="58">
        <f t="shared" si="136"/>
        <v>0</v>
      </c>
      <c r="AB1728" s="95" t="str">
        <f t="shared" si="137"/>
        <v/>
      </c>
    </row>
    <row r="1729" spans="1:28" s="58" customFormat="1" ht="20.25">
      <c r="A1729" s="232"/>
      <c r="B1729" s="224" t="s">
        <v>242</v>
      </c>
      <c r="C1729" s="225" t="s">
        <v>242</v>
      </c>
      <c r="D1729" s="226"/>
      <c r="E1729" s="224" t="s">
        <v>242</v>
      </c>
      <c r="F1729" s="224" t="s">
        <v>242</v>
      </c>
      <c r="G1729" s="224" t="s">
        <v>242</v>
      </c>
      <c r="H1729" s="227" t="s">
        <v>242</v>
      </c>
      <c r="I1729" s="228" t="s">
        <v>242</v>
      </c>
      <c r="J1729" s="228" t="s">
        <v>242</v>
      </c>
      <c r="K1729" s="229"/>
      <c r="L1729" s="229"/>
      <c r="M1729" s="229"/>
      <c r="N1729" s="229"/>
      <c r="O1729" s="229"/>
      <c r="P1729" s="230"/>
      <c r="Q1729" s="231"/>
      <c r="R1729" s="224" t="s">
        <v>242</v>
      </c>
      <c r="S1729" s="232" t="str">
        <f t="shared" ca="1" si="140"/>
        <v/>
      </c>
      <c r="T1729" s="232" t="str">
        <f ca="1">IF(B1729="","",IF(ISERROR(MATCH($J1729,[2]SorP!$B$1:$B$6230,0)),"",INDIRECT("'SorP'!$A$"&amp;MATCH($J1729,[2]SorP!$B$1:$B$6230,0))))</f>
        <v/>
      </c>
      <c r="U1729" s="184"/>
      <c r="V1729" s="94" t="e">
        <f>IF(C1729="",NA(),MATCH($B1729&amp;$C1729,'[2]Smelter Look-up'!$J:$J,0))</f>
        <v>#N/A</v>
      </c>
      <c r="X1729" s="58">
        <f t="shared" si="136"/>
        <v>0</v>
      </c>
      <c r="AB1729" s="95" t="str">
        <f t="shared" si="137"/>
        <v/>
      </c>
    </row>
    <row r="1730" spans="1:28" s="58" customFormat="1" ht="20.25">
      <c r="A1730" s="232"/>
      <c r="B1730" s="224" t="s">
        <v>242</v>
      </c>
      <c r="C1730" s="225" t="s">
        <v>242</v>
      </c>
      <c r="D1730" s="226"/>
      <c r="E1730" s="224" t="s">
        <v>242</v>
      </c>
      <c r="F1730" s="224" t="s">
        <v>242</v>
      </c>
      <c r="G1730" s="224" t="s">
        <v>242</v>
      </c>
      <c r="H1730" s="227" t="s">
        <v>242</v>
      </c>
      <c r="I1730" s="228" t="s">
        <v>242</v>
      </c>
      <c r="J1730" s="228" t="s">
        <v>242</v>
      </c>
      <c r="K1730" s="229"/>
      <c r="L1730" s="229"/>
      <c r="M1730" s="229"/>
      <c r="N1730" s="229"/>
      <c r="O1730" s="229"/>
      <c r="P1730" s="230"/>
      <c r="Q1730" s="231"/>
      <c r="R1730" s="224" t="s">
        <v>242</v>
      </c>
      <c r="S1730" s="232" t="str">
        <f t="shared" ca="1" si="140"/>
        <v/>
      </c>
      <c r="T1730" s="232" t="str">
        <f ca="1">IF(B1730="","",IF(ISERROR(MATCH($J1730,[2]SorP!$B$1:$B$6230,0)),"",INDIRECT("'SorP'!$A$"&amp;MATCH($J1730,[2]SorP!$B$1:$B$6230,0))))</f>
        <v/>
      </c>
      <c r="U1730" s="184"/>
      <c r="V1730" s="94" t="e">
        <f>IF(C1730="",NA(),MATCH($B1730&amp;$C1730,'[2]Smelter Look-up'!$J:$J,0))</f>
        <v>#N/A</v>
      </c>
      <c r="X1730" s="58">
        <f t="shared" si="136"/>
        <v>0</v>
      </c>
      <c r="AB1730" s="95" t="str">
        <f t="shared" si="137"/>
        <v/>
      </c>
    </row>
    <row r="1731" spans="1:28" s="58" customFormat="1" ht="20.25">
      <c r="A1731" s="232"/>
      <c r="B1731" s="224" t="s">
        <v>242</v>
      </c>
      <c r="C1731" s="225" t="s">
        <v>242</v>
      </c>
      <c r="D1731" s="226"/>
      <c r="E1731" s="224" t="s">
        <v>242</v>
      </c>
      <c r="F1731" s="224" t="s">
        <v>242</v>
      </c>
      <c r="G1731" s="224" t="s">
        <v>242</v>
      </c>
      <c r="H1731" s="227" t="s">
        <v>242</v>
      </c>
      <c r="I1731" s="228" t="s">
        <v>242</v>
      </c>
      <c r="J1731" s="228" t="s">
        <v>242</v>
      </c>
      <c r="K1731" s="229"/>
      <c r="L1731" s="229"/>
      <c r="M1731" s="229"/>
      <c r="N1731" s="229"/>
      <c r="O1731" s="229"/>
      <c r="P1731" s="230"/>
      <c r="Q1731" s="231"/>
      <c r="R1731" s="224" t="s">
        <v>242</v>
      </c>
      <c r="S1731" s="232" t="str">
        <f t="shared" ca="1" si="140"/>
        <v/>
      </c>
      <c r="T1731" s="232" t="str">
        <f ca="1">IF(B1731="","",IF(ISERROR(MATCH($J1731,[2]SorP!$B$1:$B$6230,0)),"",INDIRECT("'SorP'!$A$"&amp;MATCH($J1731,[2]SorP!$B$1:$B$6230,0))))</f>
        <v/>
      </c>
      <c r="U1731" s="184"/>
      <c r="V1731" s="94" t="e">
        <f>IF(C1731="",NA(),MATCH($B1731&amp;$C1731,'[2]Smelter Look-up'!$J:$J,0))</f>
        <v>#N/A</v>
      </c>
      <c r="X1731" s="58">
        <f t="shared" si="136"/>
        <v>0</v>
      </c>
      <c r="AB1731" s="95" t="str">
        <f t="shared" si="137"/>
        <v/>
      </c>
    </row>
    <row r="1732" spans="1:28" s="58" customFormat="1" ht="20.25">
      <c r="A1732" s="232"/>
      <c r="B1732" s="224" t="s">
        <v>242</v>
      </c>
      <c r="C1732" s="225" t="s">
        <v>242</v>
      </c>
      <c r="D1732" s="226"/>
      <c r="E1732" s="224" t="s">
        <v>242</v>
      </c>
      <c r="F1732" s="224" t="s">
        <v>242</v>
      </c>
      <c r="G1732" s="224" t="s">
        <v>242</v>
      </c>
      <c r="H1732" s="227" t="s">
        <v>242</v>
      </c>
      <c r="I1732" s="228" t="s">
        <v>242</v>
      </c>
      <c r="J1732" s="228" t="s">
        <v>242</v>
      </c>
      <c r="K1732" s="229"/>
      <c r="L1732" s="229"/>
      <c r="M1732" s="229"/>
      <c r="N1732" s="229"/>
      <c r="O1732" s="229"/>
      <c r="P1732" s="230"/>
      <c r="Q1732" s="231"/>
      <c r="R1732" s="224" t="s">
        <v>242</v>
      </c>
      <c r="S1732" s="232" t="str">
        <f t="shared" ca="1" si="140"/>
        <v/>
      </c>
      <c r="T1732" s="232" t="str">
        <f ca="1">IF(B1732="","",IF(ISERROR(MATCH($J1732,[2]SorP!$B$1:$B$6230,0)),"",INDIRECT("'SorP'!$A$"&amp;MATCH($J1732,[2]SorP!$B$1:$B$6230,0))))</f>
        <v/>
      </c>
      <c r="U1732" s="184"/>
      <c r="V1732" s="94" t="e">
        <f>IF(C1732="",NA(),MATCH($B1732&amp;$C1732,'[2]Smelter Look-up'!$J:$J,0))</f>
        <v>#N/A</v>
      </c>
      <c r="X1732" s="58">
        <f t="shared" si="136"/>
        <v>0</v>
      </c>
      <c r="AB1732" s="95" t="str">
        <f t="shared" si="137"/>
        <v/>
      </c>
    </row>
    <row r="1733" spans="1:28" s="58" customFormat="1" ht="20.25">
      <c r="A1733" s="232"/>
      <c r="B1733" s="224" t="s">
        <v>242</v>
      </c>
      <c r="C1733" s="225" t="s">
        <v>242</v>
      </c>
      <c r="D1733" s="226"/>
      <c r="E1733" s="224" t="s">
        <v>242</v>
      </c>
      <c r="F1733" s="224" t="s">
        <v>242</v>
      </c>
      <c r="G1733" s="224" t="s">
        <v>242</v>
      </c>
      <c r="H1733" s="227" t="s">
        <v>242</v>
      </c>
      <c r="I1733" s="228" t="s">
        <v>242</v>
      </c>
      <c r="J1733" s="228" t="s">
        <v>242</v>
      </c>
      <c r="K1733" s="229"/>
      <c r="L1733" s="229"/>
      <c r="M1733" s="229"/>
      <c r="N1733" s="229"/>
      <c r="O1733" s="229"/>
      <c r="P1733" s="230"/>
      <c r="Q1733" s="231"/>
      <c r="R1733" s="224" t="s">
        <v>242</v>
      </c>
      <c r="S1733" s="232" t="str">
        <f t="shared" ca="1" si="140"/>
        <v/>
      </c>
      <c r="T1733" s="232" t="str">
        <f ca="1">IF(B1733="","",IF(ISERROR(MATCH($J1733,[2]SorP!$B$1:$B$6230,0)),"",INDIRECT("'SorP'!$A$"&amp;MATCH($J1733,[2]SorP!$B$1:$B$6230,0))))</f>
        <v/>
      </c>
      <c r="U1733" s="184"/>
      <c r="V1733" s="94" t="e">
        <f>IF(C1733="",NA(),MATCH($B1733&amp;$C1733,'[2]Smelter Look-up'!$J:$J,0))</f>
        <v>#N/A</v>
      </c>
      <c r="X1733" s="58">
        <f t="shared" si="136"/>
        <v>0</v>
      </c>
      <c r="AB1733" s="95" t="str">
        <f t="shared" si="137"/>
        <v/>
      </c>
    </row>
    <row r="1734" spans="1:28" s="58" customFormat="1" ht="20.25">
      <c r="A1734" s="232"/>
      <c r="B1734" s="224" t="s">
        <v>242</v>
      </c>
      <c r="C1734" s="225" t="s">
        <v>242</v>
      </c>
      <c r="D1734" s="226"/>
      <c r="E1734" s="224" t="s">
        <v>242</v>
      </c>
      <c r="F1734" s="224" t="s">
        <v>242</v>
      </c>
      <c r="G1734" s="224" t="s">
        <v>242</v>
      </c>
      <c r="H1734" s="227" t="s">
        <v>242</v>
      </c>
      <c r="I1734" s="228" t="s">
        <v>242</v>
      </c>
      <c r="J1734" s="228" t="s">
        <v>242</v>
      </c>
      <c r="K1734" s="229"/>
      <c r="L1734" s="229"/>
      <c r="M1734" s="229"/>
      <c r="N1734" s="229"/>
      <c r="O1734" s="229"/>
      <c r="P1734" s="230"/>
      <c r="Q1734" s="231"/>
      <c r="R1734" s="224" t="s">
        <v>242</v>
      </c>
      <c r="S1734" s="232" t="str">
        <f t="shared" ca="1" si="140"/>
        <v/>
      </c>
      <c r="T1734" s="232" t="str">
        <f ca="1">IF(B1734="","",IF(ISERROR(MATCH($J1734,[2]SorP!$B$1:$B$6230,0)),"",INDIRECT("'SorP'!$A$"&amp;MATCH($J1734,[2]SorP!$B$1:$B$6230,0))))</f>
        <v/>
      </c>
      <c r="U1734" s="184"/>
      <c r="V1734" s="94" t="e">
        <f>IF(C1734="",NA(),MATCH($B1734&amp;$C1734,'[2]Smelter Look-up'!$J:$J,0))</f>
        <v>#N/A</v>
      </c>
      <c r="X1734" s="58">
        <f t="shared" si="136"/>
        <v>0</v>
      </c>
      <c r="AB1734" s="95" t="str">
        <f t="shared" si="137"/>
        <v/>
      </c>
    </row>
    <row r="1735" spans="1:28" s="58" customFormat="1" ht="20.25">
      <c r="A1735" s="232"/>
      <c r="B1735" s="224" t="s">
        <v>242</v>
      </c>
      <c r="C1735" s="225" t="s">
        <v>242</v>
      </c>
      <c r="D1735" s="226"/>
      <c r="E1735" s="224" t="s">
        <v>242</v>
      </c>
      <c r="F1735" s="224" t="s">
        <v>242</v>
      </c>
      <c r="G1735" s="224" t="s">
        <v>242</v>
      </c>
      <c r="H1735" s="227" t="s">
        <v>242</v>
      </c>
      <c r="I1735" s="228" t="s">
        <v>242</v>
      </c>
      <c r="J1735" s="228" t="s">
        <v>242</v>
      </c>
      <c r="K1735" s="229"/>
      <c r="L1735" s="229"/>
      <c r="M1735" s="229"/>
      <c r="N1735" s="229"/>
      <c r="O1735" s="229"/>
      <c r="P1735" s="230"/>
      <c r="Q1735" s="231"/>
      <c r="R1735" s="224" t="s">
        <v>242</v>
      </c>
      <c r="S1735" s="232" t="str">
        <f t="shared" ca="1" si="140"/>
        <v/>
      </c>
      <c r="T1735" s="232" t="str">
        <f ca="1">IF(B1735="","",IF(ISERROR(MATCH($J1735,[2]SorP!$B$1:$B$6230,0)),"",INDIRECT("'SorP'!$A$"&amp;MATCH($J1735,[2]SorP!$B$1:$B$6230,0))))</f>
        <v/>
      </c>
      <c r="U1735" s="184"/>
      <c r="V1735" s="94" t="e">
        <f>IF(C1735="",NA(),MATCH($B1735&amp;$C1735,'[2]Smelter Look-up'!$J:$J,0))</f>
        <v>#N/A</v>
      </c>
      <c r="X1735" s="58">
        <f t="shared" si="136"/>
        <v>0</v>
      </c>
      <c r="AB1735" s="95" t="str">
        <f t="shared" si="137"/>
        <v/>
      </c>
    </row>
    <row r="1736" spans="1:28" s="58" customFormat="1" ht="20.25">
      <c r="A1736" s="232"/>
      <c r="B1736" s="224" t="s">
        <v>242</v>
      </c>
      <c r="C1736" s="225" t="s">
        <v>242</v>
      </c>
      <c r="D1736" s="226"/>
      <c r="E1736" s="224" t="s">
        <v>242</v>
      </c>
      <c r="F1736" s="224" t="s">
        <v>242</v>
      </c>
      <c r="G1736" s="224" t="s">
        <v>242</v>
      </c>
      <c r="H1736" s="227" t="s">
        <v>242</v>
      </c>
      <c r="I1736" s="228" t="s">
        <v>242</v>
      </c>
      <c r="J1736" s="228" t="s">
        <v>242</v>
      </c>
      <c r="K1736" s="229"/>
      <c r="L1736" s="229"/>
      <c r="M1736" s="229"/>
      <c r="N1736" s="229"/>
      <c r="O1736" s="229"/>
      <c r="P1736" s="230"/>
      <c r="Q1736" s="231"/>
      <c r="R1736" s="224" t="s">
        <v>242</v>
      </c>
      <c r="S1736" s="232" t="str">
        <f t="shared" ca="1" si="140"/>
        <v/>
      </c>
      <c r="T1736" s="232" t="str">
        <f ca="1">IF(B1736="","",IF(ISERROR(MATCH($J1736,[2]SorP!$B$1:$B$6230,0)),"",INDIRECT("'SorP'!$A$"&amp;MATCH($J1736,[2]SorP!$B$1:$B$6230,0))))</f>
        <v/>
      </c>
      <c r="U1736" s="184"/>
      <c r="V1736" s="94" t="e">
        <f>IF(C1736="",NA(),MATCH($B1736&amp;$C1736,'[2]Smelter Look-up'!$J:$J,0))</f>
        <v>#N/A</v>
      </c>
      <c r="X1736" s="58">
        <f t="shared" si="136"/>
        <v>0</v>
      </c>
      <c r="AB1736" s="95" t="str">
        <f t="shared" si="137"/>
        <v/>
      </c>
    </row>
    <row r="1737" spans="1:28" s="58" customFormat="1" ht="20.25">
      <c r="A1737" s="232"/>
      <c r="B1737" s="224" t="s">
        <v>242</v>
      </c>
      <c r="C1737" s="225" t="s">
        <v>242</v>
      </c>
      <c r="D1737" s="226"/>
      <c r="E1737" s="224" t="s">
        <v>242</v>
      </c>
      <c r="F1737" s="224" t="s">
        <v>242</v>
      </c>
      <c r="G1737" s="224" t="s">
        <v>242</v>
      </c>
      <c r="H1737" s="227" t="s">
        <v>242</v>
      </c>
      <c r="I1737" s="228" t="s">
        <v>242</v>
      </c>
      <c r="J1737" s="228" t="s">
        <v>242</v>
      </c>
      <c r="K1737" s="229"/>
      <c r="L1737" s="229"/>
      <c r="M1737" s="229"/>
      <c r="N1737" s="229"/>
      <c r="O1737" s="229"/>
      <c r="P1737" s="230"/>
      <c r="Q1737" s="231"/>
      <c r="R1737" s="224" t="s">
        <v>242</v>
      </c>
      <c r="S1737" s="232" t="str">
        <f t="shared" ca="1" si="140"/>
        <v/>
      </c>
      <c r="T1737" s="232" t="str">
        <f ca="1">IF(B1737="","",IF(ISERROR(MATCH($J1737,[2]SorP!$B$1:$B$6230,0)),"",INDIRECT("'SorP'!$A$"&amp;MATCH($J1737,[2]SorP!$B$1:$B$6230,0))))</f>
        <v/>
      </c>
      <c r="U1737" s="184"/>
      <c r="V1737" s="94" t="e">
        <f>IF(C1737="",NA(),MATCH($B1737&amp;$C1737,'[2]Smelter Look-up'!$J:$J,0))</f>
        <v>#N/A</v>
      </c>
      <c r="X1737" s="58">
        <f t="shared" si="136"/>
        <v>0</v>
      </c>
      <c r="AB1737" s="95" t="str">
        <f t="shared" si="137"/>
        <v/>
      </c>
    </row>
    <row r="1738" spans="1:28" s="58" customFormat="1" ht="20.25">
      <c r="A1738" s="232"/>
      <c r="B1738" s="224" t="s">
        <v>242</v>
      </c>
      <c r="C1738" s="225" t="s">
        <v>242</v>
      </c>
      <c r="D1738" s="226"/>
      <c r="E1738" s="224" t="s">
        <v>242</v>
      </c>
      <c r="F1738" s="224" t="s">
        <v>242</v>
      </c>
      <c r="G1738" s="224" t="s">
        <v>242</v>
      </c>
      <c r="H1738" s="227" t="s">
        <v>242</v>
      </c>
      <c r="I1738" s="228" t="s">
        <v>242</v>
      </c>
      <c r="J1738" s="228" t="s">
        <v>242</v>
      </c>
      <c r="K1738" s="229"/>
      <c r="L1738" s="229"/>
      <c r="M1738" s="229"/>
      <c r="N1738" s="229"/>
      <c r="O1738" s="229"/>
      <c r="P1738" s="230"/>
      <c r="Q1738" s="231"/>
      <c r="R1738" s="224" t="s">
        <v>242</v>
      </c>
      <c r="S1738" s="232" t="str">
        <f t="shared" ca="1" si="140"/>
        <v/>
      </c>
      <c r="T1738" s="232" t="str">
        <f ca="1">IF(B1738="","",IF(ISERROR(MATCH($J1738,[2]SorP!$B$1:$B$6230,0)),"",INDIRECT("'SorP'!$A$"&amp;MATCH($J1738,[2]SorP!$B$1:$B$6230,0))))</f>
        <v/>
      </c>
      <c r="U1738" s="184"/>
      <c r="V1738" s="94" t="e">
        <f>IF(C1738="",NA(),MATCH($B1738&amp;$C1738,'[2]Smelter Look-up'!$J:$J,0))</f>
        <v>#N/A</v>
      </c>
      <c r="X1738" s="58">
        <f t="shared" ref="X1738:X1801" si="141">IF(AND(C1738="Smelter not listed",OR(LEN(D1738)=0,LEN(E1738)=0)),1,0)</f>
        <v>0</v>
      </c>
      <c r="AB1738" s="95" t="str">
        <f t="shared" ref="AB1738:AB1801" si="142">B1738&amp;C1738</f>
        <v/>
      </c>
    </row>
    <row r="1739" spans="1:28" s="58" customFormat="1" ht="20.25">
      <c r="A1739" s="232"/>
      <c r="B1739" s="224" t="s">
        <v>242</v>
      </c>
      <c r="C1739" s="225" t="s">
        <v>242</v>
      </c>
      <c r="D1739" s="226"/>
      <c r="E1739" s="224" t="s">
        <v>242</v>
      </c>
      <c r="F1739" s="224" t="s">
        <v>242</v>
      </c>
      <c r="G1739" s="224" t="s">
        <v>242</v>
      </c>
      <c r="H1739" s="227" t="s">
        <v>242</v>
      </c>
      <c r="I1739" s="228" t="s">
        <v>242</v>
      </c>
      <c r="J1739" s="228" t="s">
        <v>242</v>
      </c>
      <c r="K1739" s="229"/>
      <c r="L1739" s="229"/>
      <c r="M1739" s="229"/>
      <c r="N1739" s="229"/>
      <c r="O1739" s="229"/>
      <c r="P1739" s="230"/>
      <c r="Q1739" s="231"/>
      <c r="R1739" s="224" t="s">
        <v>242</v>
      </c>
      <c r="S1739" s="232" t="str">
        <f t="shared" ca="1" si="140"/>
        <v/>
      </c>
      <c r="T1739" s="232" t="str">
        <f ca="1">IF(B1739="","",IF(ISERROR(MATCH($J1739,[2]SorP!$B$1:$B$6230,0)),"",INDIRECT("'SorP'!$A$"&amp;MATCH($J1739,[2]SorP!$B$1:$B$6230,0))))</f>
        <v/>
      </c>
      <c r="U1739" s="184"/>
      <c r="V1739" s="94" t="e">
        <f>IF(C1739="",NA(),MATCH($B1739&amp;$C1739,'[2]Smelter Look-up'!$J:$J,0))</f>
        <v>#N/A</v>
      </c>
      <c r="X1739" s="58">
        <f t="shared" si="141"/>
        <v>0</v>
      </c>
      <c r="AB1739" s="95" t="str">
        <f t="shared" si="142"/>
        <v/>
      </c>
    </row>
    <row r="1740" spans="1:28" s="58" customFormat="1" ht="20.25">
      <c r="A1740" s="232"/>
      <c r="B1740" s="224" t="s">
        <v>242</v>
      </c>
      <c r="C1740" s="225" t="s">
        <v>242</v>
      </c>
      <c r="D1740" s="226"/>
      <c r="E1740" s="224" t="s">
        <v>242</v>
      </c>
      <c r="F1740" s="224" t="s">
        <v>242</v>
      </c>
      <c r="G1740" s="224" t="s">
        <v>242</v>
      </c>
      <c r="H1740" s="227" t="s">
        <v>242</v>
      </c>
      <c r="I1740" s="228" t="s">
        <v>242</v>
      </c>
      <c r="J1740" s="228" t="s">
        <v>242</v>
      </c>
      <c r="K1740" s="229"/>
      <c r="L1740" s="229"/>
      <c r="M1740" s="229"/>
      <c r="N1740" s="229"/>
      <c r="O1740" s="229"/>
      <c r="P1740" s="230"/>
      <c r="Q1740" s="231"/>
      <c r="R1740" s="224" t="s">
        <v>242</v>
      </c>
      <c r="S1740" s="232" t="str">
        <f t="shared" ca="1" si="140"/>
        <v/>
      </c>
      <c r="T1740" s="232" t="str">
        <f ca="1">IF(B1740="","",IF(ISERROR(MATCH($J1740,[2]SorP!$B$1:$B$6230,0)),"",INDIRECT("'SorP'!$A$"&amp;MATCH($J1740,[2]SorP!$B$1:$B$6230,0))))</f>
        <v/>
      </c>
      <c r="U1740" s="184"/>
      <c r="V1740" s="94" t="e">
        <f>IF(C1740="",NA(),MATCH($B1740&amp;$C1740,'[2]Smelter Look-up'!$J:$J,0))</f>
        <v>#N/A</v>
      </c>
      <c r="X1740" s="58">
        <f t="shared" si="141"/>
        <v>0</v>
      </c>
      <c r="AB1740" s="95" t="str">
        <f t="shared" si="142"/>
        <v/>
      </c>
    </row>
    <row r="1741" spans="1:28" s="58" customFormat="1" ht="20.25">
      <c r="A1741" s="232"/>
      <c r="B1741" s="224" t="s">
        <v>242</v>
      </c>
      <c r="C1741" s="225" t="s">
        <v>242</v>
      </c>
      <c r="D1741" s="226"/>
      <c r="E1741" s="224" t="s">
        <v>242</v>
      </c>
      <c r="F1741" s="224" t="s">
        <v>242</v>
      </c>
      <c r="G1741" s="224" t="s">
        <v>242</v>
      </c>
      <c r="H1741" s="227" t="s">
        <v>242</v>
      </c>
      <c r="I1741" s="228" t="s">
        <v>242</v>
      </c>
      <c r="J1741" s="228" t="s">
        <v>242</v>
      </c>
      <c r="K1741" s="229"/>
      <c r="L1741" s="229"/>
      <c r="M1741" s="229"/>
      <c r="N1741" s="229"/>
      <c r="O1741" s="229"/>
      <c r="P1741" s="230"/>
      <c r="Q1741" s="231"/>
      <c r="R1741" s="224" t="s">
        <v>242</v>
      </c>
      <c r="S1741" s="232" t="str">
        <f t="shared" ca="1" si="140"/>
        <v/>
      </c>
      <c r="T1741" s="232" t="str">
        <f ca="1">IF(B1741="","",IF(ISERROR(MATCH($J1741,[2]SorP!$B$1:$B$6230,0)),"",INDIRECT("'SorP'!$A$"&amp;MATCH($J1741,[2]SorP!$B$1:$B$6230,0))))</f>
        <v/>
      </c>
      <c r="U1741" s="184"/>
      <c r="V1741" s="94" t="e">
        <f>IF(C1741="",NA(),MATCH($B1741&amp;$C1741,'[2]Smelter Look-up'!$J:$J,0))</f>
        <v>#N/A</v>
      </c>
      <c r="X1741" s="58">
        <f t="shared" si="141"/>
        <v>0</v>
      </c>
      <c r="AB1741" s="95" t="str">
        <f t="shared" si="142"/>
        <v/>
      </c>
    </row>
    <row r="1742" spans="1:28" s="58" customFormat="1" ht="20.25">
      <c r="A1742" s="232"/>
      <c r="B1742" s="224" t="s">
        <v>242</v>
      </c>
      <c r="C1742" s="225" t="s">
        <v>242</v>
      </c>
      <c r="D1742" s="226"/>
      <c r="E1742" s="224" t="s">
        <v>242</v>
      </c>
      <c r="F1742" s="224" t="s">
        <v>242</v>
      </c>
      <c r="G1742" s="224" t="s">
        <v>242</v>
      </c>
      <c r="H1742" s="227" t="s">
        <v>242</v>
      </c>
      <c r="I1742" s="228" t="s">
        <v>242</v>
      </c>
      <c r="J1742" s="228" t="s">
        <v>242</v>
      </c>
      <c r="K1742" s="229"/>
      <c r="L1742" s="229"/>
      <c r="M1742" s="229"/>
      <c r="N1742" s="229"/>
      <c r="O1742" s="229"/>
      <c r="P1742" s="230"/>
      <c r="Q1742" s="231"/>
      <c r="R1742" s="224" t="s">
        <v>242</v>
      </c>
      <c r="S1742" s="232" t="str">
        <f t="shared" ca="1" si="140"/>
        <v/>
      </c>
      <c r="T1742" s="232" t="str">
        <f ca="1">IF(B1742="","",IF(ISERROR(MATCH($J1742,[2]SorP!$B$1:$B$6230,0)),"",INDIRECT("'SorP'!$A$"&amp;MATCH($J1742,[2]SorP!$B$1:$B$6230,0))))</f>
        <v/>
      </c>
      <c r="U1742" s="184"/>
      <c r="V1742" s="94" t="e">
        <f>IF(C1742="",NA(),MATCH($B1742&amp;$C1742,'[2]Smelter Look-up'!$J:$J,0))</f>
        <v>#N/A</v>
      </c>
      <c r="X1742" s="58">
        <f t="shared" si="141"/>
        <v>0</v>
      </c>
      <c r="AB1742" s="95" t="str">
        <f t="shared" si="142"/>
        <v/>
      </c>
    </row>
    <row r="1743" spans="1:28" s="58" customFormat="1" ht="20.25">
      <c r="A1743" s="232"/>
      <c r="B1743" s="224" t="s">
        <v>242</v>
      </c>
      <c r="C1743" s="225" t="s">
        <v>242</v>
      </c>
      <c r="D1743" s="226"/>
      <c r="E1743" s="224" t="s">
        <v>242</v>
      </c>
      <c r="F1743" s="224" t="s">
        <v>242</v>
      </c>
      <c r="G1743" s="224" t="s">
        <v>242</v>
      </c>
      <c r="H1743" s="227" t="s">
        <v>242</v>
      </c>
      <c r="I1743" s="228" t="s">
        <v>242</v>
      </c>
      <c r="J1743" s="228" t="s">
        <v>242</v>
      </c>
      <c r="K1743" s="229"/>
      <c r="L1743" s="229"/>
      <c r="M1743" s="229"/>
      <c r="N1743" s="229"/>
      <c r="O1743" s="229"/>
      <c r="P1743" s="230"/>
      <c r="Q1743" s="231"/>
      <c r="R1743" s="224" t="s">
        <v>242</v>
      </c>
      <c r="S1743" s="232" t="str">
        <f t="shared" ca="1" si="140"/>
        <v/>
      </c>
      <c r="T1743" s="232" t="str">
        <f ca="1">IF(B1743="","",IF(ISERROR(MATCH($J1743,[2]SorP!$B$1:$B$6230,0)),"",INDIRECT("'SorP'!$A$"&amp;MATCH($J1743,[2]SorP!$B$1:$B$6230,0))))</f>
        <v/>
      </c>
      <c r="U1743" s="184"/>
      <c r="V1743" s="94" t="e">
        <f>IF(C1743="",NA(),MATCH($B1743&amp;$C1743,'[2]Smelter Look-up'!$J:$J,0))</f>
        <v>#N/A</v>
      </c>
      <c r="X1743" s="58">
        <f t="shared" si="141"/>
        <v>0</v>
      </c>
      <c r="AB1743" s="95" t="str">
        <f t="shared" si="142"/>
        <v/>
      </c>
    </row>
    <row r="1744" spans="1:28" s="58" customFormat="1" ht="20.25">
      <c r="A1744" s="232"/>
      <c r="B1744" s="224" t="s">
        <v>242</v>
      </c>
      <c r="C1744" s="225" t="s">
        <v>242</v>
      </c>
      <c r="D1744" s="226"/>
      <c r="E1744" s="224" t="s">
        <v>242</v>
      </c>
      <c r="F1744" s="224" t="s">
        <v>242</v>
      </c>
      <c r="G1744" s="224" t="s">
        <v>242</v>
      </c>
      <c r="H1744" s="227" t="s">
        <v>242</v>
      </c>
      <c r="I1744" s="228" t="s">
        <v>242</v>
      </c>
      <c r="J1744" s="228" t="s">
        <v>242</v>
      </c>
      <c r="K1744" s="229"/>
      <c r="L1744" s="229"/>
      <c r="M1744" s="229"/>
      <c r="N1744" s="229"/>
      <c r="O1744" s="229"/>
      <c r="P1744" s="230"/>
      <c r="Q1744" s="231"/>
      <c r="R1744" s="224" t="s">
        <v>242</v>
      </c>
      <c r="S1744" s="232" t="str">
        <f t="shared" ca="1" si="140"/>
        <v/>
      </c>
      <c r="T1744" s="232" t="str">
        <f ca="1">IF(B1744="","",IF(ISERROR(MATCH($J1744,[2]SorP!$B$1:$B$6230,0)),"",INDIRECT("'SorP'!$A$"&amp;MATCH($J1744,[2]SorP!$B$1:$B$6230,0))))</f>
        <v/>
      </c>
      <c r="U1744" s="184"/>
      <c r="V1744" s="94" t="e">
        <f>IF(C1744="",NA(),MATCH($B1744&amp;$C1744,'[2]Smelter Look-up'!$J:$J,0))</f>
        <v>#N/A</v>
      </c>
      <c r="X1744" s="58">
        <f t="shared" si="141"/>
        <v>0</v>
      </c>
      <c r="AB1744" s="95" t="str">
        <f t="shared" si="142"/>
        <v/>
      </c>
    </row>
    <row r="1745" spans="1:28" s="58" customFormat="1" ht="20.25">
      <c r="A1745" s="232"/>
      <c r="B1745" s="224" t="s">
        <v>242</v>
      </c>
      <c r="C1745" s="225" t="s">
        <v>242</v>
      </c>
      <c r="D1745" s="226"/>
      <c r="E1745" s="224" t="s">
        <v>242</v>
      </c>
      <c r="F1745" s="224" t="s">
        <v>242</v>
      </c>
      <c r="G1745" s="224" t="s">
        <v>242</v>
      </c>
      <c r="H1745" s="227" t="s">
        <v>242</v>
      </c>
      <c r="I1745" s="228" t="s">
        <v>242</v>
      </c>
      <c r="J1745" s="228" t="s">
        <v>242</v>
      </c>
      <c r="K1745" s="229"/>
      <c r="L1745" s="229"/>
      <c r="M1745" s="229"/>
      <c r="N1745" s="229"/>
      <c r="O1745" s="229"/>
      <c r="P1745" s="230"/>
      <c r="Q1745" s="231"/>
      <c r="R1745" s="224" t="s">
        <v>242</v>
      </c>
      <c r="S1745" s="232" t="str">
        <f t="shared" ca="1" si="140"/>
        <v/>
      </c>
      <c r="T1745" s="232" t="str">
        <f ca="1">IF(B1745="","",IF(ISERROR(MATCH($J1745,[2]SorP!$B$1:$B$6230,0)),"",INDIRECT("'SorP'!$A$"&amp;MATCH($J1745,[2]SorP!$B$1:$B$6230,0))))</f>
        <v/>
      </c>
      <c r="U1745" s="184"/>
      <c r="V1745" s="94" t="e">
        <f>IF(C1745="",NA(),MATCH($B1745&amp;$C1745,'[2]Smelter Look-up'!$J:$J,0))</f>
        <v>#N/A</v>
      </c>
      <c r="X1745" s="58">
        <f t="shared" si="141"/>
        <v>0</v>
      </c>
      <c r="AB1745" s="95" t="str">
        <f t="shared" si="142"/>
        <v/>
      </c>
    </row>
    <row r="1746" spans="1:28" s="58" customFormat="1" ht="20.25">
      <c r="A1746" s="232"/>
      <c r="B1746" s="224" t="s">
        <v>242</v>
      </c>
      <c r="C1746" s="225" t="s">
        <v>242</v>
      </c>
      <c r="D1746" s="226"/>
      <c r="E1746" s="224" t="s">
        <v>242</v>
      </c>
      <c r="F1746" s="224" t="s">
        <v>242</v>
      </c>
      <c r="G1746" s="224" t="s">
        <v>242</v>
      </c>
      <c r="H1746" s="227" t="s">
        <v>242</v>
      </c>
      <c r="I1746" s="228" t="s">
        <v>242</v>
      </c>
      <c r="J1746" s="228" t="s">
        <v>242</v>
      </c>
      <c r="K1746" s="229"/>
      <c r="L1746" s="229"/>
      <c r="M1746" s="229"/>
      <c r="N1746" s="229"/>
      <c r="O1746" s="229"/>
      <c r="P1746" s="230"/>
      <c r="Q1746" s="231"/>
      <c r="R1746" s="224" t="s">
        <v>242</v>
      </c>
      <c r="S1746" s="232" t="str">
        <f t="shared" ca="1" si="140"/>
        <v/>
      </c>
      <c r="T1746" s="232" t="str">
        <f ca="1">IF(B1746="","",IF(ISERROR(MATCH($J1746,[2]SorP!$B$1:$B$6230,0)),"",INDIRECT("'SorP'!$A$"&amp;MATCH($J1746,[2]SorP!$B$1:$B$6230,0))))</f>
        <v/>
      </c>
      <c r="U1746" s="184"/>
      <c r="V1746" s="94" t="e">
        <f>IF(C1746="",NA(),MATCH($B1746&amp;$C1746,'[2]Smelter Look-up'!$J:$J,0))</f>
        <v>#N/A</v>
      </c>
      <c r="X1746" s="58">
        <f t="shared" si="141"/>
        <v>0</v>
      </c>
      <c r="AB1746" s="95" t="str">
        <f t="shared" si="142"/>
        <v/>
      </c>
    </row>
    <row r="1747" spans="1:28" s="58" customFormat="1" ht="20.25">
      <c r="A1747" s="232"/>
      <c r="B1747" s="224" t="s">
        <v>242</v>
      </c>
      <c r="C1747" s="225" t="s">
        <v>242</v>
      </c>
      <c r="D1747" s="226"/>
      <c r="E1747" s="224" t="s">
        <v>242</v>
      </c>
      <c r="F1747" s="224" t="s">
        <v>242</v>
      </c>
      <c r="G1747" s="224" t="s">
        <v>242</v>
      </c>
      <c r="H1747" s="227" t="s">
        <v>242</v>
      </c>
      <c r="I1747" s="228" t="s">
        <v>242</v>
      </c>
      <c r="J1747" s="228" t="s">
        <v>242</v>
      </c>
      <c r="K1747" s="229"/>
      <c r="L1747" s="229"/>
      <c r="M1747" s="229"/>
      <c r="N1747" s="229"/>
      <c r="O1747" s="229"/>
      <c r="P1747" s="230"/>
      <c r="Q1747" s="231"/>
      <c r="R1747" s="224" t="s">
        <v>242</v>
      </c>
      <c r="S1747" s="232" t="str">
        <f t="shared" ca="1" si="140"/>
        <v/>
      </c>
      <c r="T1747" s="232" t="str">
        <f ca="1">IF(B1747="","",IF(ISERROR(MATCH($J1747,[2]SorP!$B$1:$B$6230,0)),"",INDIRECT("'SorP'!$A$"&amp;MATCH($J1747,[2]SorP!$B$1:$B$6230,0))))</f>
        <v/>
      </c>
      <c r="U1747" s="184"/>
      <c r="V1747" s="94" t="e">
        <f>IF(C1747="",NA(),MATCH($B1747&amp;$C1747,'[2]Smelter Look-up'!$J:$J,0))</f>
        <v>#N/A</v>
      </c>
      <c r="X1747" s="58">
        <f t="shared" si="141"/>
        <v>0</v>
      </c>
      <c r="AB1747" s="95" t="str">
        <f t="shared" si="142"/>
        <v/>
      </c>
    </row>
    <row r="1748" spans="1:28" s="58" customFormat="1" ht="20.25">
      <c r="A1748" s="232"/>
      <c r="B1748" s="224" t="s">
        <v>242</v>
      </c>
      <c r="C1748" s="225" t="s">
        <v>242</v>
      </c>
      <c r="D1748" s="226"/>
      <c r="E1748" s="224" t="s">
        <v>242</v>
      </c>
      <c r="F1748" s="224" t="s">
        <v>242</v>
      </c>
      <c r="G1748" s="224" t="s">
        <v>242</v>
      </c>
      <c r="H1748" s="227" t="s">
        <v>242</v>
      </c>
      <c r="I1748" s="228" t="s">
        <v>242</v>
      </c>
      <c r="J1748" s="228" t="s">
        <v>242</v>
      </c>
      <c r="K1748" s="229"/>
      <c r="L1748" s="229"/>
      <c r="M1748" s="229"/>
      <c r="N1748" s="229"/>
      <c r="O1748" s="229"/>
      <c r="P1748" s="230"/>
      <c r="Q1748" s="231"/>
      <c r="R1748" s="224" t="s">
        <v>242</v>
      </c>
      <c r="S1748" s="232" t="str">
        <f t="shared" ca="1" si="140"/>
        <v/>
      </c>
      <c r="T1748" s="232" t="str">
        <f ca="1">IF(B1748="","",IF(ISERROR(MATCH($J1748,[2]SorP!$B$1:$B$6230,0)),"",INDIRECT("'SorP'!$A$"&amp;MATCH($J1748,[2]SorP!$B$1:$B$6230,0))))</f>
        <v/>
      </c>
      <c r="U1748" s="184"/>
      <c r="V1748" s="94" t="e">
        <f>IF(C1748="",NA(),MATCH($B1748&amp;$C1748,'[2]Smelter Look-up'!$J:$J,0))</f>
        <v>#N/A</v>
      </c>
      <c r="X1748" s="58">
        <f t="shared" si="141"/>
        <v>0</v>
      </c>
      <c r="AB1748" s="95" t="str">
        <f t="shared" si="142"/>
        <v/>
      </c>
    </row>
    <row r="1749" spans="1:28" s="58" customFormat="1" ht="20.25">
      <c r="A1749" s="232"/>
      <c r="B1749" s="224" t="s">
        <v>242</v>
      </c>
      <c r="C1749" s="225" t="s">
        <v>242</v>
      </c>
      <c r="D1749" s="226"/>
      <c r="E1749" s="224" t="s">
        <v>242</v>
      </c>
      <c r="F1749" s="224" t="s">
        <v>242</v>
      </c>
      <c r="G1749" s="224" t="s">
        <v>242</v>
      </c>
      <c r="H1749" s="227" t="s">
        <v>242</v>
      </c>
      <c r="I1749" s="228" t="s">
        <v>242</v>
      </c>
      <c r="J1749" s="228" t="s">
        <v>242</v>
      </c>
      <c r="K1749" s="229"/>
      <c r="L1749" s="229"/>
      <c r="M1749" s="229"/>
      <c r="N1749" s="229"/>
      <c r="O1749" s="229"/>
      <c r="P1749" s="230"/>
      <c r="Q1749" s="231"/>
      <c r="R1749" s="224" t="s">
        <v>242</v>
      </c>
      <c r="S1749" s="232" t="str">
        <f t="shared" ca="1" si="140"/>
        <v/>
      </c>
      <c r="T1749" s="232" t="str">
        <f ca="1">IF(B1749="","",IF(ISERROR(MATCH($J1749,[2]SorP!$B$1:$B$6230,0)),"",INDIRECT("'SorP'!$A$"&amp;MATCH($J1749,[2]SorP!$B$1:$B$6230,0))))</f>
        <v/>
      </c>
      <c r="U1749" s="184"/>
      <c r="V1749" s="94" t="e">
        <f>IF(C1749="",NA(),MATCH($B1749&amp;$C1749,'[2]Smelter Look-up'!$J:$J,0))</f>
        <v>#N/A</v>
      </c>
      <c r="X1749" s="58">
        <f t="shared" si="141"/>
        <v>0</v>
      </c>
      <c r="AB1749" s="95" t="str">
        <f t="shared" si="142"/>
        <v/>
      </c>
    </row>
    <row r="1750" spans="1:28" s="58" customFormat="1" ht="20.25">
      <c r="A1750" s="232"/>
      <c r="B1750" s="224" t="s">
        <v>242</v>
      </c>
      <c r="C1750" s="225" t="s">
        <v>242</v>
      </c>
      <c r="D1750" s="226"/>
      <c r="E1750" s="224" t="s">
        <v>242</v>
      </c>
      <c r="F1750" s="224" t="s">
        <v>242</v>
      </c>
      <c r="G1750" s="224" t="s">
        <v>242</v>
      </c>
      <c r="H1750" s="227" t="s">
        <v>242</v>
      </c>
      <c r="I1750" s="228" t="s">
        <v>242</v>
      </c>
      <c r="J1750" s="228" t="s">
        <v>242</v>
      </c>
      <c r="K1750" s="229"/>
      <c r="L1750" s="229"/>
      <c r="M1750" s="229"/>
      <c r="N1750" s="229"/>
      <c r="O1750" s="229"/>
      <c r="P1750" s="230"/>
      <c r="Q1750" s="231"/>
      <c r="R1750" s="224" t="s">
        <v>242</v>
      </c>
      <c r="S1750" s="232" t="str">
        <f t="shared" ca="1" si="140"/>
        <v/>
      </c>
      <c r="T1750" s="232" t="str">
        <f ca="1">IF(B1750="","",IF(ISERROR(MATCH($J1750,[2]SorP!$B$1:$B$6230,0)),"",INDIRECT("'SorP'!$A$"&amp;MATCH($J1750,[2]SorP!$B$1:$B$6230,0))))</f>
        <v/>
      </c>
      <c r="U1750" s="184"/>
      <c r="V1750" s="94" t="e">
        <f>IF(C1750="",NA(),MATCH($B1750&amp;$C1750,'[2]Smelter Look-up'!$J:$J,0))</f>
        <v>#N/A</v>
      </c>
      <c r="X1750" s="58">
        <f t="shared" si="141"/>
        <v>0</v>
      </c>
      <c r="AB1750" s="95" t="str">
        <f t="shared" si="142"/>
        <v/>
      </c>
    </row>
    <row r="1751" spans="1:28" s="58" customFormat="1" ht="20.25">
      <c r="A1751" s="232"/>
      <c r="B1751" s="224" t="s">
        <v>242</v>
      </c>
      <c r="C1751" s="225" t="s">
        <v>242</v>
      </c>
      <c r="D1751" s="226"/>
      <c r="E1751" s="224" t="s">
        <v>242</v>
      </c>
      <c r="F1751" s="224" t="s">
        <v>242</v>
      </c>
      <c r="G1751" s="224" t="s">
        <v>242</v>
      </c>
      <c r="H1751" s="227" t="s">
        <v>242</v>
      </c>
      <c r="I1751" s="228" t="s">
        <v>242</v>
      </c>
      <c r="J1751" s="228" t="s">
        <v>242</v>
      </c>
      <c r="K1751" s="229"/>
      <c r="L1751" s="229"/>
      <c r="M1751" s="229"/>
      <c r="N1751" s="229"/>
      <c r="O1751" s="229"/>
      <c r="P1751" s="230"/>
      <c r="Q1751" s="231"/>
      <c r="R1751" s="224" t="s">
        <v>242</v>
      </c>
      <c r="S1751" s="232" t="str">
        <f t="shared" ca="1" si="140"/>
        <v/>
      </c>
      <c r="T1751" s="232" t="str">
        <f ca="1">IF(B1751="","",IF(ISERROR(MATCH($J1751,[2]SorP!$B$1:$B$6230,0)),"",INDIRECT("'SorP'!$A$"&amp;MATCH($J1751,[2]SorP!$B$1:$B$6230,0))))</f>
        <v/>
      </c>
      <c r="U1751" s="184"/>
      <c r="V1751" s="94" t="e">
        <f>IF(C1751="",NA(),MATCH($B1751&amp;$C1751,'[2]Smelter Look-up'!$J:$J,0))</f>
        <v>#N/A</v>
      </c>
      <c r="X1751" s="58">
        <f t="shared" si="141"/>
        <v>0</v>
      </c>
      <c r="AB1751" s="95" t="str">
        <f t="shared" si="142"/>
        <v/>
      </c>
    </row>
    <row r="1752" spans="1:28" s="58" customFormat="1" ht="20.25">
      <c r="A1752" s="232"/>
      <c r="B1752" s="224" t="s">
        <v>242</v>
      </c>
      <c r="C1752" s="225" t="s">
        <v>242</v>
      </c>
      <c r="D1752" s="226"/>
      <c r="E1752" s="224" t="s">
        <v>242</v>
      </c>
      <c r="F1752" s="224" t="s">
        <v>242</v>
      </c>
      <c r="G1752" s="224" t="s">
        <v>242</v>
      </c>
      <c r="H1752" s="227" t="s">
        <v>242</v>
      </c>
      <c r="I1752" s="228" t="s">
        <v>242</v>
      </c>
      <c r="J1752" s="228" t="s">
        <v>242</v>
      </c>
      <c r="K1752" s="229"/>
      <c r="L1752" s="229"/>
      <c r="M1752" s="229"/>
      <c r="N1752" s="229"/>
      <c r="O1752" s="229"/>
      <c r="P1752" s="230"/>
      <c r="Q1752" s="231"/>
      <c r="R1752" s="224" t="s">
        <v>242</v>
      </c>
      <c r="S1752" s="232" t="str">
        <f t="shared" ca="1" si="140"/>
        <v/>
      </c>
      <c r="T1752" s="232" t="str">
        <f ca="1">IF(B1752="","",IF(ISERROR(MATCH($J1752,[2]SorP!$B$1:$B$6230,0)),"",INDIRECT("'SorP'!$A$"&amp;MATCH($J1752,[2]SorP!$B$1:$B$6230,0))))</f>
        <v/>
      </c>
      <c r="U1752" s="184"/>
      <c r="V1752" s="94" t="e">
        <f>IF(C1752="",NA(),MATCH($B1752&amp;$C1752,'[2]Smelter Look-up'!$J:$J,0))</f>
        <v>#N/A</v>
      </c>
      <c r="X1752" s="58">
        <f t="shared" si="141"/>
        <v>0</v>
      </c>
      <c r="AB1752" s="95" t="str">
        <f t="shared" si="142"/>
        <v/>
      </c>
    </row>
    <row r="1753" spans="1:28" s="58" customFormat="1" ht="20.25">
      <c r="A1753" s="232"/>
      <c r="B1753" s="224" t="s">
        <v>242</v>
      </c>
      <c r="C1753" s="225" t="s">
        <v>242</v>
      </c>
      <c r="D1753" s="226"/>
      <c r="E1753" s="224" t="s">
        <v>242</v>
      </c>
      <c r="F1753" s="224" t="s">
        <v>242</v>
      </c>
      <c r="G1753" s="224" t="s">
        <v>242</v>
      </c>
      <c r="H1753" s="227" t="s">
        <v>242</v>
      </c>
      <c r="I1753" s="228" t="s">
        <v>242</v>
      </c>
      <c r="J1753" s="228" t="s">
        <v>242</v>
      </c>
      <c r="K1753" s="229"/>
      <c r="L1753" s="229"/>
      <c r="M1753" s="229"/>
      <c r="N1753" s="229"/>
      <c r="O1753" s="229"/>
      <c r="P1753" s="230"/>
      <c r="Q1753" s="231"/>
      <c r="R1753" s="224" t="s">
        <v>242</v>
      </c>
      <c r="S1753" s="232" t="str">
        <f t="shared" ca="1" si="140"/>
        <v/>
      </c>
      <c r="T1753" s="232" t="str">
        <f ca="1">IF(B1753="","",IF(ISERROR(MATCH($J1753,[2]SorP!$B$1:$B$6230,0)),"",INDIRECT("'SorP'!$A$"&amp;MATCH($J1753,[2]SorP!$B$1:$B$6230,0))))</f>
        <v/>
      </c>
      <c r="U1753" s="184"/>
      <c r="V1753" s="94" t="e">
        <f>IF(C1753="",NA(),MATCH($B1753&amp;$C1753,'[2]Smelter Look-up'!$J:$J,0))</f>
        <v>#N/A</v>
      </c>
      <c r="X1753" s="58">
        <f t="shared" si="141"/>
        <v>0</v>
      </c>
      <c r="AB1753" s="95" t="str">
        <f t="shared" si="142"/>
        <v/>
      </c>
    </row>
    <row r="1754" spans="1:28" s="58" customFormat="1" ht="20.25">
      <c r="A1754" s="232"/>
      <c r="B1754" s="224" t="s">
        <v>242</v>
      </c>
      <c r="C1754" s="225" t="s">
        <v>242</v>
      </c>
      <c r="D1754" s="226"/>
      <c r="E1754" s="224" t="s">
        <v>242</v>
      </c>
      <c r="F1754" s="224" t="s">
        <v>242</v>
      </c>
      <c r="G1754" s="224" t="s">
        <v>242</v>
      </c>
      <c r="H1754" s="227" t="s">
        <v>242</v>
      </c>
      <c r="I1754" s="228" t="s">
        <v>242</v>
      </c>
      <c r="J1754" s="228" t="s">
        <v>242</v>
      </c>
      <c r="K1754" s="229"/>
      <c r="L1754" s="229"/>
      <c r="M1754" s="229"/>
      <c r="N1754" s="229"/>
      <c r="O1754" s="229"/>
      <c r="P1754" s="230"/>
      <c r="Q1754" s="231"/>
      <c r="R1754" s="224" t="s">
        <v>242</v>
      </c>
      <c r="S1754" s="232" t="str">
        <f t="shared" ca="1" si="140"/>
        <v/>
      </c>
      <c r="T1754" s="232" t="str">
        <f ca="1">IF(B1754="","",IF(ISERROR(MATCH($J1754,[2]SorP!$B$1:$B$6230,0)),"",INDIRECT("'SorP'!$A$"&amp;MATCH($J1754,[2]SorP!$B$1:$B$6230,0))))</f>
        <v/>
      </c>
      <c r="U1754" s="184"/>
      <c r="V1754" s="94" t="e">
        <f>IF(C1754="",NA(),MATCH($B1754&amp;$C1754,'[2]Smelter Look-up'!$J:$J,0))</f>
        <v>#N/A</v>
      </c>
      <c r="X1754" s="58">
        <f t="shared" si="141"/>
        <v>0</v>
      </c>
      <c r="AB1754" s="95" t="str">
        <f t="shared" si="142"/>
        <v/>
      </c>
    </row>
    <row r="1755" spans="1:28" s="58" customFormat="1" ht="20.25">
      <c r="A1755" s="232"/>
      <c r="B1755" s="224" t="s">
        <v>242</v>
      </c>
      <c r="C1755" s="225" t="s">
        <v>242</v>
      </c>
      <c r="D1755" s="226"/>
      <c r="E1755" s="224" t="s">
        <v>242</v>
      </c>
      <c r="F1755" s="224" t="s">
        <v>242</v>
      </c>
      <c r="G1755" s="224" t="s">
        <v>242</v>
      </c>
      <c r="H1755" s="227" t="s">
        <v>242</v>
      </c>
      <c r="I1755" s="228" t="s">
        <v>242</v>
      </c>
      <c r="J1755" s="228" t="s">
        <v>242</v>
      </c>
      <c r="K1755" s="229"/>
      <c r="L1755" s="229"/>
      <c r="M1755" s="229"/>
      <c r="N1755" s="229"/>
      <c r="O1755" s="229"/>
      <c r="P1755" s="230"/>
      <c r="Q1755" s="231"/>
      <c r="R1755" s="224" t="s">
        <v>242</v>
      </c>
      <c r="S1755" s="232" t="str">
        <f t="shared" ca="1" si="140"/>
        <v/>
      </c>
      <c r="T1755" s="232" t="str">
        <f ca="1">IF(B1755="","",IF(ISERROR(MATCH($J1755,[2]SorP!$B$1:$B$6230,0)),"",INDIRECT("'SorP'!$A$"&amp;MATCH($J1755,[2]SorP!$B$1:$B$6230,0))))</f>
        <v/>
      </c>
      <c r="U1755" s="184"/>
      <c r="V1755" s="94" t="e">
        <f>IF(C1755="",NA(),MATCH($B1755&amp;$C1755,'[2]Smelter Look-up'!$J:$J,0))</f>
        <v>#N/A</v>
      </c>
      <c r="X1755" s="58">
        <f t="shared" si="141"/>
        <v>0</v>
      </c>
      <c r="AB1755" s="95" t="str">
        <f t="shared" si="142"/>
        <v/>
      </c>
    </row>
    <row r="1756" spans="1:28" s="58" customFormat="1" ht="20.25">
      <c r="A1756" s="232"/>
      <c r="B1756" s="224" t="s">
        <v>242</v>
      </c>
      <c r="C1756" s="225" t="s">
        <v>242</v>
      </c>
      <c r="D1756" s="226"/>
      <c r="E1756" s="224" t="s">
        <v>242</v>
      </c>
      <c r="F1756" s="224" t="s">
        <v>242</v>
      </c>
      <c r="G1756" s="224" t="s">
        <v>242</v>
      </c>
      <c r="H1756" s="227" t="s">
        <v>242</v>
      </c>
      <c r="I1756" s="228" t="s">
        <v>242</v>
      </c>
      <c r="J1756" s="228" t="s">
        <v>242</v>
      </c>
      <c r="K1756" s="229"/>
      <c r="L1756" s="229"/>
      <c r="M1756" s="229"/>
      <c r="N1756" s="229"/>
      <c r="O1756" s="229"/>
      <c r="P1756" s="230"/>
      <c r="Q1756" s="231"/>
      <c r="R1756" s="224" t="s">
        <v>242</v>
      </c>
      <c r="S1756" s="232" t="str">
        <f t="shared" ref="S1756:S1786" ca="1" si="143">IF(B1756="","",IF(ISERROR(MATCH($E1756,CL,0)),"Unknown",INDIRECT("'C'!$A$"&amp;MATCH($E1756,CL,0)+1)))</f>
        <v/>
      </c>
      <c r="T1756" s="232" t="str">
        <f ca="1">IF(B1756="","",IF(ISERROR(MATCH($J1756,[2]SorP!$B$1:$B$6230,0)),"",INDIRECT("'SorP'!$A$"&amp;MATCH($J1756,[2]SorP!$B$1:$B$6230,0))))</f>
        <v/>
      </c>
      <c r="U1756" s="184"/>
      <c r="V1756" s="94" t="e">
        <f>IF(C1756="",NA(),MATCH($B1756&amp;$C1756,'[2]Smelter Look-up'!$J:$J,0))</f>
        <v>#N/A</v>
      </c>
      <c r="X1756" s="58">
        <f t="shared" si="141"/>
        <v>0</v>
      </c>
      <c r="AB1756" s="95" t="str">
        <f t="shared" si="142"/>
        <v/>
      </c>
    </row>
    <row r="1757" spans="1:28" s="58" customFormat="1" ht="20.25">
      <c r="A1757" s="232"/>
      <c r="B1757" s="224" t="s">
        <v>242</v>
      </c>
      <c r="C1757" s="225" t="s">
        <v>242</v>
      </c>
      <c r="D1757" s="226"/>
      <c r="E1757" s="224" t="s">
        <v>242</v>
      </c>
      <c r="F1757" s="224" t="s">
        <v>242</v>
      </c>
      <c r="G1757" s="224" t="s">
        <v>242</v>
      </c>
      <c r="H1757" s="227" t="s">
        <v>242</v>
      </c>
      <c r="I1757" s="228" t="s">
        <v>242</v>
      </c>
      <c r="J1757" s="228" t="s">
        <v>242</v>
      </c>
      <c r="K1757" s="229"/>
      <c r="L1757" s="229"/>
      <c r="M1757" s="229"/>
      <c r="N1757" s="229"/>
      <c r="O1757" s="229"/>
      <c r="P1757" s="230"/>
      <c r="Q1757" s="231"/>
      <c r="R1757" s="224" t="s">
        <v>242</v>
      </c>
      <c r="S1757" s="232" t="str">
        <f t="shared" ca="1" si="143"/>
        <v/>
      </c>
      <c r="T1757" s="232" t="str">
        <f ca="1">IF(B1757="","",IF(ISERROR(MATCH($J1757,[2]SorP!$B$1:$B$6230,0)),"",INDIRECT("'SorP'!$A$"&amp;MATCH($J1757,[2]SorP!$B$1:$B$6230,0))))</f>
        <v/>
      </c>
      <c r="U1757" s="184"/>
      <c r="V1757" s="94" t="e">
        <f>IF(C1757="",NA(),MATCH($B1757&amp;$C1757,'[2]Smelter Look-up'!$J:$J,0))</f>
        <v>#N/A</v>
      </c>
      <c r="X1757" s="58">
        <f t="shared" si="141"/>
        <v>0</v>
      </c>
      <c r="AB1757" s="95" t="str">
        <f t="shared" si="142"/>
        <v/>
      </c>
    </row>
    <row r="1758" spans="1:28" s="58" customFormat="1" ht="20.25">
      <c r="A1758" s="232"/>
      <c r="B1758" s="224" t="s">
        <v>242</v>
      </c>
      <c r="C1758" s="225" t="s">
        <v>242</v>
      </c>
      <c r="D1758" s="226"/>
      <c r="E1758" s="224" t="s">
        <v>242</v>
      </c>
      <c r="F1758" s="224" t="s">
        <v>242</v>
      </c>
      <c r="G1758" s="224" t="s">
        <v>242</v>
      </c>
      <c r="H1758" s="227" t="s">
        <v>242</v>
      </c>
      <c r="I1758" s="228" t="s">
        <v>242</v>
      </c>
      <c r="J1758" s="228" t="s">
        <v>242</v>
      </c>
      <c r="K1758" s="229"/>
      <c r="L1758" s="229"/>
      <c r="M1758" s="229"/>
      <c r="N1758" s="229"/>
      <c r="O1758" s="229"/>
      <c r="P1758" s="230"/>
      <c r="Q1758" s="231"/>
      <c r="R1758" s="224" t="s">
        <v>242</v>
      </c>
      <c r="S1758" s="232" t="str">
        <f t="shared" ca="1" si="143"/>
        <v/>
      </c>
      <c r="T1758" s="232" t="str">
        <f ca="1">IF(B1758="","",IF(ISERROR(MATCH($J1758,[2]SorP!$B$1:$B$6230,0)),"",INDIRECT("'SorP'!$A$"&amp;MATCH($J1758,[2]SorP!$B$1:$B$6230,0))))</f>
        <v/>
      </c>
      <c r="U1758" s="184"/>
      <c r="V1758" s="94" t="e">
        <f>IF(C1758="",NA(),MATCH($B1758&amp;$C1758,'[2]Smelter Look-up'!$J:$J,0))</f>
        <v>#N/A</v>
      </c>
      <c r="X1758" s="58">
        <f t="shared" si="141"/>
        <v>0</v>
      </c>
      <c r="AB1758" s="95" t="str">
        <f t="shared" si="142"/>
        <v/>
      </c>
    </row>
    <row r="1759" spans="1:28" s="58" customFormat="1" ht="20.25">
      <c r="A1759" s="232"/>
      <c r="B1759" s="224" t="s">
        <v>242</v>
      </c>
      <c r="C1759" s="225" t="s">
        <v>242</v>
      </c>
      <c r="D1759" s="226"/>
      <c r="E1759" s="224" t="s">
        <v>242</v>
      </c>
      <c r="F1759" s="224" t="s">
        <v>242</v>
      </c>
      <c r="G1759" s="224" t="s">
        <v>242</v>
      </c>
      <c r="H1759" s="227" t="s">
        <v>242</v>
      </c>
      <c r="I1759" s="228" t="s">
        <v>242</v>
      </c>
      <c r="J1759" s="228" t="s">
        <v>242</v>
      </c>
      <c r="K1759" s="229"/>
      <c r="L1759" s="229"/>
      <c r="M1759" s="229"/>
      <c r="N1759" s="229"/>
      <c r="O1759" s="229"/>
      <c r="P1759" s="230"/>
      <c r="Q1759" s="231"/>
      <c r="R1759" s="224" t="s">
        <v>242</v>
      </c>
      <c r="S1759" s="232" t="str">
        <f t="shared" ca="1" si="143"/>
        <v/>
      </c>
      <c r="T1759" s="232" t="str">
        <f ca="1">IF(B1759="","",IF(ISERROR(MATCH($J1759,[2]SorP!$B$1:$B$6230,0)),"",INDIRECT("'SorP'!$A$"&amp;MATCH($J1759,[2]SorP!$B$1:$B$6230,0))))</f>
        <v/>
      </c>
      <c r="U1759" s="184"/>
      <c r="V1759" s="94" t="e">
        <f>IF(C1759="",NA(),MATCH($B1759&amp;$C1759,'[2]Smelter Look-up'!$J:$J,0))</f>
        <v>#N/A</v>
      </c>
      <c r="X1759" s="58">
        <f t="shared" si="141"/>
        <v>0</v>
      </c>
      <c r="AB1759" s="95" t="str">
        <f t="shared" si="142"/>
        <v/>
      </c>
    </row>
    <row r="1760" spans="1:28" s="58" customFormat="1" ht="20.25">
      <c r="A1760" s="232"/>
      <c r="B1760" s="224" t="s">
        <v>242</v>
      </c>
      <c r="C1760" s="225" t="s">
        <v>242</v>
      </c>
      <c r="D1760" s="226"/>
      <c r="E1760" s="224" t="s">
        <v>242</v>
      </c>
      <c r="F1760" s="224" t="s">
        <v>242</v>
      </c>
      <c r="G1760" s="224" t="s">
        <v>242</v>
      </c>
      <c r="H1760" s="227" t="s">
        <v>242</v>
      </c>
      <c r="I1760" s="228" t="s">
        <v>242</v>
      </c>
      <c r="J1760" s="228" t="s">
        <v>242</v>
      </c>
      <c r="K1760" s="229"/>
      <c r="L1760" s="229"/>
      <c r="M1760" s="229"/>
      <c r="N1760" s="229"/>
      <c r="O1760" s="229"/>
      <c r="P1760" s="230"/>
      <c r="Q1760" s="231"/>
      <c r="R1760" s="224" t="s">
        <v>242</v>
      </c>
      <c r="S1760" s="232" t="str">
        <f t="shared" ca="1" si="143"/>
        <v/>
      </c>
      <c r="T1760" s="232" t="str">
        <f ca="1">IF(B1760="","",IF(ISERROR(MATCH($J1760,[2]SorP!$B$1:$B$6230,0)),"",INDIRECT("'SorP'!$A$"&amp;MATCH($J1760,[2]SorP!$B$1:$B$6230,0))))</f>
        <v/>
      </c>
      <c r="U1760" s="184"/>
      <c r="V1760" s="94" t="e">
        <f>IF(C1760="",NA(),MATCH($B1760&amp;$C1760,'[2]Smelter Look-up'!$J:$J,0))</f>
        <v>#N/A</v>
      </c>
      <c r="X1760" s="58">
        <f t="shared" si="141"/>
        <v>0</v>
      </c>
      <c r="AB1760" s="95" t="str">
        <f t="shared" si="142"/>
        <v/>
      </c>
    </row>
    <row r="1761" spans="1:28" s="58" customFormat="1" ht="20.25">
      <c r="A1761" s="232"/>
      <c r="B1761" s="224" t="s">
        <v>242</v>
      </c>
      <c r="C1761" s="225" t="s">
        <v>242</v>
      </c>
      <c r="D1761" s="226"/>
      <c r="E1761" s="224" t="s">
        <v>242</v>
      </c>
      <c r="F1761" s="224" t="s">
        <v>242</v>
      </c>
      <c r="G1761" s="224" t="s">
        <v>242</v>
      </c>
      <c r="H1761" s="227" t="s">
        <v>242</v>
      </c>
      <c r="I1761" s="228" t="s">
        <v>242</v>
      </c>
      <c r="J1761" s="228" t="s">
        <v>242</v>
      </c>
      <c r="K1761" s="229"/>
      <c r="L1761" s="229"/>
      <c r="M1761" s="229"/>
      <c r="N1761" s="229"/>
      <c r="O1761" s="229"/>
      <c r="P1761" s="230"/>
      <c r="Q1761" s="231"/>
      <c r="R1761" s="224" t="s">
        <v>242</v>
      </c>
      <c r="S1761" s="232" t="str">
        <f t="shared" ca="1" si="143"/>
        <v/>
      </c>
      <c r="T1761" s="232" t="str">
        <f ca="1">IF(B1761="","",IF(ISERROR(MATCH($J1761,[2]SorP!$B$1:$B$6230,0)),"",INDIRECT("'SorP'!$A$"&amp;MATCH($J1761,[2]SorP!$B$1:$B$6230,0))))</f>
        <v/>
      </c>
      <c r="U1761" s="184"/>
      <c r="V1761" s="94" t="e">
        <f>IF(C1761="",NA(),MATCH($B1761&amp;$C1761,'[2]Smelter Look-up'!$J:$J,0))</f>
        <v>#N/A</v>
      </c>
      <c r="X1761" s="58">
        <f t="shared" si="141"/>
        <v>0</v>
      </c>
      <c r="AB1761" s="95" t="str">
        <f t="shared" si="142"/>
        <v/>
      </c>
    </row>
    <row r="1762" spans="1:28" s="58" customFormat="1" ht="20.25">
      <c r="A1762" s="232"/>
      <c r="B1762" s="224" t="s">
        <v>242</v>
      </c>
      <c r="C1762" s="225" t="s">
        <v>242</v>
      </c>
      <c r="D1762" s="226"/>
      <c r="E1762" s="224" t="s">
        <v>242</v>
      </c>
      <c r="F1762" s="224" t="s">
        <v>242</v>
      </c>
      <c r="G1762" s="224" t="s">
        <v>242</v>
      </c>
      <c r="H1762" s="227" t="s">
        <v>242</v>
      </c>
      <c r="I1762" s="228" t="s">
        <v>242</v>
      </c>
      <c r="J1762" s="228" t="s">
        <v>242</v>
      </c>
      <c r="K1762" s="229"/>
      <c r="L1762" s="229"/>
      <c r="M1762" s="229"/>
      <c r="N1762" s="229"/>
      <c r="O1762" s="229"/>
      <c r="P1762" s="230"/>
      <c r="Q1762" s="231"/>
      <c r="R1762" s="224" t="s">
        <v>242</v>
      </c>
      <c r="S1762" s="232" t="str">
        <f t="shared" ca="1" si="143"/>
        <v/>
      </c>
      <c r="T1762" s="232" t="str">
        <f ca="1">IF(B1762="","",IF(ISERROR(MATCH($J1762,[2]SorP!$B$1:$B$6230,0)),"",INDIRECT("'SorP'!$A$"&amp;MATCH($J1762,[2]SorP!$B$1:$B$6230,0))))</f>
        <v/>
      </c>
      <c r="U1762" s="184"/>
      <c r="V1762" s="94" t="e">
        <f>IF(C1762="",NA(),MATCH($B1762&amp;$C1762,'[2]Smelter Look-up'!$J:$J,0))</f>
        <v>#N/A</v>
      </c>
      <c r="X1762" s="58">
        <f t="shared" si="141"/>
        <v>0</v>
      </c>
      <c r="AB1762" s="95" t="str">
        <f t="shared" si="142"/>
        <v/>
      </c>
    </row>
    <row r="1763" spans="1:28" s="58" customFormat="1" ht="20.25">
      <c r="A1763" s="232"/>
      <c r="B1763" s="224" t="s">
        <v>242</v>
      </c>
      <c r="C1763" s="225" t="s">
        <v>242</v>
      </c>
      <c r="D1763" s="226"/>
      <c r="E1763" s="224" t="s">
        <v>242</v>
      </c>
      <c r="F1763" s="224" t="s">
        <v>242</v>
      </c>
      <c r="G1763" s="224" t="s">
        <v>242</v>
      </c>
      <c r="H1763" s="227" t="s">
        <v>242</v>
      </c>
      <c r="I1763" s="228" t="s">
        <v>242</v>
      </c>
      <c r="J1763" s="228" t="s">
        <v>242</v>
      </c>
      <c r="K1763" s="229"/>
      <c r="L1763" s="229"/>
      <c r="M1763" s="229"/>
      <c r="N1763" s="229"/>
      <c r="O1763" s="229"/>
      <c r="P1763" s="230"/>
      <c r="Q1763" s="231"/>
      <c r="R1763" s="224" t="s">
        <v>242</v>
      </c>
      <c r="S1763" s="232" t="str">
        <f t="shared" ca="1" si="143"/>
        <v/>
      </c>
      <c r="T1763" s="232" t="str">
        <f ca="1">IF(B1763="","",IF(ISERROR(MATCH($J1763,[2]SorP!$B$1:$B$6230,0)),"",INDIRECT("'SorP'!$A$"&amp;MATCH($J1763,[2]SorP!$B$1:$B$6230,0))))</f>
        <v/>
      </c>
      <c r="U1763" s="184"/>
      <c r="V1763" s="94" t="e">
        <f>IF(C1763="",NA(),MATCH($B1763&amp;$C1763,'[2]Smelter Look-up'!$J:$J,0))</f>
        <v>#N/A</v>
      </c>
      <c r="X1763" s="58">
        <f t="shared" si="141"/>
        <v>0</v>
      </c>
      <c r="AB1763" s="95" t="str">
        <f t="shared" si="142"/>
        <v/>
      </c>
    </row>
    <row r="1764" spans="1:28" s="58" customFormat="1" ht="20.25">
      <c r="A1764" s="232"/>
      <c r="B1764" s="224" t="s">
        <v>242</v>
      </c>
      <c r="C1764" s="225" t="s">
        <v>242</v>
      </c>
      <c r="D1764" s="226"/>
      <c r="E1764" s="224" t="s">
        <v>242</v>
      </c>
      <c r="F1764" s="224" t="s">
        <v>242</v>
      </c>
      <c r="G1764" s="224" t="s">
        <v>242</v>
      </c>
      <c r="H1764" s="227" t="s">
        <v>242</v>
      </c>
      <c r="I1764" s="228" t="s">
        <v>242</v>
      </c>
      <c r="J1764" s="228" t="s">
        <v>242</v>
      </c>
      <c r="K1764" s="229"/>
      <c r="L1764" s="229"/>
      <c r="M1764" s="229"/>
      <c r="N1764" s="229"/>
      <c r="O1764" s="229"/>
      <c r="P1764" s="230"/>
      <c r="Q1764" s="231"/>
      <c r="R1764" s="224" t="s">
        <v>242</v>
      </c>
      <c r="S1764" s="232" t="str">
        <f t="shared" ca="1" si="143"/>
        <v/>
      </c>
      <c r="T1764" s="232" t="str">
        <f ca="1">IF(B1764="","",IF(ISERROR(MATCH($J1764,[2]SorP!$B$1:$B$6230,0)),"",INDIRECT("'SorP'!$A$"&amp;MATCH($J1764,[2]SorP!$B$1:$B$6230,0))))</f>
        <v/>
      </c>
      <c r="U1764" s="184"/>
      <c r="V1764" s="94" t="e">
        <f>IF(C1764="",NA(),MATCH($B1764&amp;$C1764,'[2]Smelter Look-up'!$J:$J,0))</f>
        <v>#N/A</v>
      </c>
      <c r="X1764" s="58">
        <f t="shared" si="141"/>
        <v>0</v>
      </c>
      <c r="AB1764" s="95" t="str">
        <f t="shared" si="142"/>
        <v/>
      </c>
    </row>
    <row r="1765" spans="1:28" s="58" customFormat="1" ht="20.25">
      <c r="A1765" s="232"/>
      <c r="B1765" s="224" t="s">
        <v>242</v>
      </c>
      <c r="C1765" s="225" t="s">
        <v>242</v>
      </c>
      <c r="D1765" s="226"/>
      <c r="E1765" s="224" t="s">
        <v>242</v>
      </c>
      <c r="F1765" s="224" t="s">
        <v>242</v>
      </c>
      <c r="G1765" s="224" t="s">
        <v>242</v>
      </c>
      <c r="H1765" s="227" t="s">
        <v>242</v>
      </c>
      <c r="I1765" s="228" t="s">
        <v>242</v>
      </c>
      <c r="J1765" s="228" t="s">
        <v>242</v>
      </c>
      <c r="K1765" s="229"/>
      <c r="L1765" s="229"/>
      <c r="M1765" s="229"/>
      <c r="N1765" s="229"/>
      <c r="O1765" s="229"/>
      <c r="P1765" s="230"/>
      <c r="Q1765" s="231"/>
      <c r="R1765" s="224" t="s">
        <v>242</v>
      </c>
      <c r="S1765" s="232" t="str">
        <f t="shared" ca="1" si="143"/>
        <v/>
      </c>
      <c r="T1765" s="232" t="str">
        <f ca="1">IF(B1765="","",IF(ISERROR(MATCH($J1765,[2]SorP!$B$1:$B$6230,0)),"",INDIRECT("'SorP'!$A$"&amp;MATCH($J1765,[2]SorP!$B$1:$B$6230,0))))</f>
        <v/>
      </c>
      <c r="U1765" s="184"/>
      <c r="V1765" s="94" t="e">
        <f>IF(C1765="",NA(),MATCH($B1765&amp;$C1765,'[2]Smelter Look-up'!$J:$J,0))</f>
        <v>#N/A</v>
      </c>
      <c r="X1765" s="58">
        <f t="shared" si="141"/>
        <v>0</v>
      </c>
      <c r="AB1765" s="95" t="str">
        <f t="shared" si="142"/>
        <v/>
      </c>
    </row>
    <row r="1766" spans="1:28" s="58" customFormat="1" ht="20.25">
      <c r="A1766" s="232"/>
      <c r="B1766" s="224" t="s">
        <v>242</v>
      </c>
      <c r="C1766" s="225" t="s">
        <v>242</v>
      </c>
      <c r="D1766" s="226"/>
      <c r="E1766" s="224" t="s">
        <v>242</v>
      </c>
      <c r="F1766" s="224" t="s">
        <v>242</v>
      </c>
      <c r="G1766" s="224" t="s">
        <v>242</v>
      </c>
      <c r="H1766" s="227" t="s">
        <v>242</v>
      </c>
      <c r="I1766" s="228" t="s">
        <v>242</v>
      </c>
      <c r="J1766" s="228" t="s">
        <v>242</v>
      </c>
      <c r="K1766" s="229"/>
      <c r="L1766" s="229"/>
      <c r="M1766" s="229"/>
      <c r="N1766" s="229"/>
      <c r="O1766" s="229"/>
      <c r="P1766" s="230"/>
      <c r="Q1766" s="231"/>
      <c r="R1766" s="224" t="s">
        <v>242</v>
      </c>
      <c r="S1766" s="232" t="str">
        <f t="shared" ca="1" si="143"/>
        <v/>
      </c>
      <c r="T1766" s="232" t="str">
        <f ca="1">IF(B1766="","",IF(ISERROR(MATCH($J1766,[2]SorP!$B$1:$B$6230,0)),"",INDIRECT("'SorP'!$A$"&amp;MATCH($J1766,[2]SorP!$B$1:$B$6230,0))))</f>
        <v/>
      </c>
      <c r="U1766" s="184"/>
      <c r="V1766" s="94" t="e">
        <f>IF(C1766="",NA(),MATCH($B1766&amp;$C1766,'[2]Smelter Look-up'!$J:$J,0))</f>
        <v>#N/A</v>
      </c>
      <c r="X1766" s="58">
        <f t="shared" si="141"/>
        <v>0</v>
      </c>
      <c r="AB1766" s="95" t="str">
        <f t="shared" si="142"/>
        <v/>
      </c>
    </row>
    <row r="1767" spans="1:28" s="58" customFormat="1" ht="20.25">
      <c r="A1767" s="232"/>
      <c r="B1767" s="224" t="s">
        <v>242</v>
      </c>
      <c r="C1767" s="225" t="s">
        <v>242</v>
      </c>
      <c r="D1767" s="226"/>
      <c r="E1767" s="224" t="s">
        <v>242</v>
      </c>
      <c r="F1767" s="224" t="s">
        <v>242</v>
      </c>
      <c r="G1767" s="224" t="s">
        <v>242</v>
      </c>
      <c r="H1767" s="227" t="s">
        <v>242</v>
      </c>
      <c r="I1767" s="228" t="s">
        <v>242</v>
      </c>
      <c r="J1767" s="228" t="s">
        <v>242</v>
      </c>
      <c r="K1767" s="229"/>
      <c r="L1767" s="229"/>
      <c r="M1767" s="229"/>
      <c r="N1767" s="229"/>
      <c r="O1767" s="229"/>
      <c r="P1767" s="230"/>
      <c r="Q1767" s="231"/>
      <c r="R1767" s="224" t="s">
        <v>242</v>
      </c>
      <c r="S1767" s="232" t="str">
        <f t="shared" ca="1" si="143"/>
        <v/>
      </c>
      <c r="T1767" s="232" t="str">
        <f ca="1">IF(B1767="","",IF(ISERROR(MATCH($J1767,[2]SorP!$B$1:$B$6230,0)),"",INDIRECT("'SorP'!$A$"&amp;MATCH($J1767,[2]SorP!$B$1:$B$6230,0))))</f>
        <v/>
      </c>
      <c r="U1767" s="184"/>
      <c r="V1767" s="94" t="e">
        <f>IF(C1767="",NA(),MATCH($B1767&amp;$C1767,'[2]Smelter Look-up'!$J:$J,0))</f>
        <v>#N/A</v>
      </c>
      <c r="X1767" s="58">
        <f t="shared" si="141"/>
        <v>0</v>
      </c>
      <c r="AB1767" s="95" t="str">
        <f t="shared" si="142"/>
        <v/>
      </c>
    </row>
    <row r="1768" spans="1:28" s="58" customFormat="1" ht="20.25">
      <c r="A1768" s="232"/>
      <c r="B1768" s="224" t="s">
        <v>242</v>
      </c>
      <c r="C1768" s="225" t="s">
        <v>242</v>
      </c>
      <c r="D1768" s="226"/>
      <c r="E1768" s="224" t="s">
        <v>242</v>
      </c>
      <c r="F1768" s="224" t="s">
        <v>242</v>
      </c>
      <c r="G1768" s="224" t="s">
        <v>242</v>
      </c>
      <c r="H1768" s="227" t="s">
        <v>242</v>
      </c>
      <c r="I1768" s="228" t="s">
        <v>242</v>
      </c>
      <c r="J1768" s="228" t="s">
        <v>242</v>
      </c>
      <c r="K1768" s="229"/>
      <c r="L1768" s="229"/>
      <c r="M1768" s="229"/>
      <c r="N1768" s="229"/>
      <c r="O1768" s="229"/>
      <c r="P1768" s="230"/>
      <c r="Q1768" s="231"/>
      <c r="R1768" s="224" t="s">
        <v>242</v>
      </c>
      <c r="S1768" s="232" t="str">
        <f t="shared" ca="1" si="143"/>
        <v/>
      </c>
      <c r="T1768" s="232" t="str">
        <f ca="1">IF(B1768="","",IF(ISERROR(MATCH($J1768,[2]SorP!$B$1:$B$6230,0)),"",INDIRECT("'SorP'!$A$"&amp;MATCH($J1768,[2]SorP!$B$1:$B$6230,0))))</f>
        <v/>
      </c>
      <c r="U1768" s="184"/>
      <c r="V1768" s="94" t="e">
        <f>IF(C1768="",NA(),MATCH($B1768&amp;$C1768,'[2]Smelter Look-up'!$J:$J,0))</f>
        <v>#N/A</v>
      </c>
      <c r="X1768" s="58">
        <f t="shared" si="141"/>
        <v>0</v>
      </c>
      <c r="AB1768" s="95" t="str">
        <f t="shared" si="142"/>
        <v/>
      </c>
    </row>
    <row r="1769" spans="1:28" s="58" customFormat="1" ht="20.25">
      <c r="A1769" s="232"/>
      <c r="B1769" s="224" t="s">
        <v>242</v>
      </c>
      <c r="C1769" s="225" t="s">
        <v>242</v>
      </c>
      <c r="D1769" s="226"/>
      <c r="E1769" s="224" t="s">
        <v>242</v>
      </c>
      <c r="F1769" s="224" t="s">
        <v>242</v>
      </c>
      <c r="G1769" s="224" t="s">
        <v>242</v>
      </c>
      <c r="H1769" s="227" t="s">
        <v>242</v>
      </c>
      <c r="I1769" s="228" t="s">
        <v>242</v>
      </c>
      <c r="J1769" s="228" t="s">
        <v>242</v>
      </c>
      <c r="K1769" s="229"/>
      <c r="L1769" s="229"/>
      <c r="M1769" s="229"/>
      <c r="N1769" s="229"/>
      <c r="O1769" s="229"/>
      <c r="P1769" s="230"/>
      <c r="Q1769" s="231"/>
      <c r="R1769" s="224" t="s">
        <v>242</v>
      </c>
      <c r="S1769" s="232" t="str">
        <f t="shared" ca="1" si="143"/>
        <v/>
      </c>
      <c r="T1769" s="232" t="str">
        <f ca="1">IF(B1769="","",IF(ISERROR(MATCH($J1769,[2]SorP!$B$1:$B$6230,0)),"",INDIRECT("'SorP'!$A$"&amp;MATCH($J1769,[2]SorP!$B$1:$B$6230,0))))</f>
        <v/>
      </c>
      <c r="U1769" s="184"/>
      <c r="V1769" s="94" t="e">
        <f>IF(C1769="",NA(),MATCH($B1769&amp;$C1769,'[2]Smelter Look-up'!$J:$J,0))</f>
        <v>#N/A</v>
      </c>
      <c r="X1769" s="58">
        <f t="shared" si="141"/>
        <v>0</v>
      </c>
      <c r="AB1769" s="95" t="str">
        <f t="shared" si="142"/>
        <v/>
      </c>
    </row>
    <row r="1770" spans="1:28" s="58" customFormat="1" ht="20.25">
      <c r="A1770" s="232"/>
      <c r="B1770" s="224" t="s">
        <v>242</v>
      </c>
      <c r="C1770" s="225" t="s">
        <v>242</v>
      </c>
      <c r="D1770" s="226"/>
      <c r="E1770" s="224" t="s">
        <v>242</v>
      </c>
      <c r="F1770" s="224" t="s">
        <v>242</v>
      </c>
      <c r="G1770" s="224" t="s">
        <v>242</v>
      </c>
      <c r="H1770" s="227" t="s">
        <v>242</v>
      </c>
      <c r="I1770" s="228" t="s">
        <v>242</v>
      </c>
      <c r="J1770" s="228" t="s">
        <v>242</v>
      </c>
      <c r="K1770" s="229"/>
      <c r="L1770" s="229"/>
      <c r="M1770" s="229"/>
      <c r="N1770" s="229"/>
      <c r="O1770" s="229"/>
      <c r="P1770" s="230"/>
      <c r="Q1770" s="231"/>
      <c r="R1770" s="224" t="s">
        <v>242</v>
      </c>
      <c r="S1770" s="232" t="str">
        <f t="shared" ca="1" si="143"/>
        <v/>
      </c>
      <c r="T1770" s="232" t="str">
        <f ca="1">IF(B1770="","",IF(ISERROR(MATCH($J1770,[2]SorP!$B$1:$B$6230,0)),"",INDIRECT("'SorP'!$A$"&amp;MATCH($J1770,[2]SorP!$B$1:$B$6230,0))))</f>
        <v/>
      </c>
      <c r="U1770" s="184"/>
      <c r="V1770" s="94" t="e">
        <f>IF(C1770="",NA(),MATCH($B1770&amp;$C1770,'[2]Smelter Look-up'!$J:$J,0))</f>
        <v>#N/A</v>
      </c>
      <c r="X1770" s="58">
        <f t="shared" si="141"/>
        <v>0</v>
      </c>
      <c r="AB1770" s="95" t="str">
        <f t="shared" si="142"/>
        <v/>
      </c>
    </row>
    <row r="1771" spans="1:28" s="58" customFormat="1" ht="20.25">
      <c r="A1771" s="232"/>
      <c r="B1771" s="224" t="s">
        <v>242</v>
      </c>
      <c r="C1771" s="225" t="s">
        <v>242</v>
      </c>
      <c r="D1771" s="226"/>
      <c r="E1771" s="224" t="s">
        <v>242</v>
      </c>
      <c r="F1771" s="224" t="s">
        <v>242</v>
      </c>
      <c r="G1771" s="224" t="s">
        <v>242</v>
      </c>
      <c r="H1771" s="227" t="s">
        <v>242</v>
      </c>
      <c r="I1771" s="228" t="s">
        <v>242</v>
      </c>
      <c r="J1771" s="228" t="s">
        <v>242</v>
      </c>
      <c r="K1771" s="229"/>
      <c r="L1771" s="229"/>
      <c r="M1771" s="229"/>
      <c r="N1771" s="229"/>
      <c r="O1771" s="229"/>
      <c r="P1771" s="230"/>
      <c r="Q1771" s="231"/>
      <c r="R1771" s="224" t="s">
        <v>242</v>
      </c>
      <c r="S1771" s="232" t="str">
        <f t="shared" ca="1" si="143"/>
        <v/>
      </c>
      <c r="T1771" s="232" t="str">
        <f ca="1">IF(B1771="","",IF(ISERROR(MATCH($J1771,[2]SorP!$B$1:$B$6230,0)),"",INDIRECT("'SorP'!$A$"&amp;MATCH($J1771,[2]SorP!$B$1:$B$6230,0))))</f>
        <v/>
      </c>
      <c r="U1771" s="184"/>
      <c r="V1771" s="94" t="e">
        <f>IF(C1771="",NA(),MATCH($B1771&amp;$C1771,'[2]Smelter Look-up'!$J:$J,0))</f>
        <v>#N/A</v>
      </c>
      <c r="X1771" s="58">
        <f t="shared" si="141"/>
        <v>0</v>
      </c>
      <c r="AB1771" s="95" t="str">
        <f t="shared" si="142"/>
        <v/>
      </c>
    </row>
    <row r="1772" spans="1:28" s="58" customFormat="1" ht="20.25">
      <c r="A1772" s="232"/>
      <c r="B1772" s="224" t="s">
        <v>242</v>
      </c>
      <c r="C1772" s="225" t="s">
        <v>242</v>
      </c>
      <c r="D1772" s="226"/>
      <c r="E1772" s="224" t="s">
        <v>242</v>
      </c>
      <c r="F1772" s="224" t="s">
        <v>242</v>
      </c>
      <c r="G1772" s="224" t="s">
        <v>242</v>
      </c>
      <c r="H1772" s="227" t="s">
        <v>242</v>
      </c>
      <c r="I1772" s="228" t="s">
        <v>242</v>
      </c>
      <c r="J1772" s="228" t="s">
        <v>242</v>
      </c>
      <c r="K1772" s="229"/>
      <c r="L1772" s="229"/>
      <c r="M1772" s="229"/>
      <c r="N1772" s="229"/>
      <c r="O1772" s="229"/>
      <c r="P1772" s="230"/>
      <c r="Q1772" s="231"/>
      <c r="R1772" s="224" t="s">
        <v>242</v>
      </c>
      <c r="S1772" s="232" t="str">
        <f t="shared" ca="1" si="143"/>
        <v/>
      </c>
      <c r="T1772" s="232" t="str">
        <f ca="1">IF(B1772="","",IF(ISERROR(MATCH($J1772,[2]SorP!$B$1:$B$6230,0)),"",INDIRECT("'SorP'!$A$"&amp;MATCH($J1772,[2]SorP!$B$1:$B$6230,0))))</f>
        <v/>
      </c>
      <c r="U1772" s="184"/>
      <c r="V1772" s="94" t="e">
        <f>IF(C1772="",NA(),MATCH($B1772&amp;$C1772,'[2]Smelter Look-up'!$J:$J,0))</f>
        <v>#N/A</v>
      </c>
      <c r="X1772" s="58">
        <f t="shared" si="141"/>
        <v>0</v>
      </c>
      <c r="AB1772" s="95" t="str">
        <f t="shared" si="142"/>
        <v/>
      </c>
    </row>
    <row r="1773" spans="1:28" s="58" customFormat="1" ht="20.25">
      <c r="A1773" s="232"/>
      <c r="B1773" s="224" t="s">
        <v>242</v>
      </c>
      <c r="C1773" s="225" t="s">
        <v>242</v>
      </c>
      <c r="D1773" s="226"/>
      <c r="E1773" s="224" t="s">
        <v>242</v>
      </c>
      <c r="F1773" s="224" t="s">
        <v>242</v>
      </c>
      <c r="G1773" s="224" t="s">
        <v>242</v>
      </c>
      <c r="H1773" s="227" t="s">
        <v>242</v>
      </c>
      <c r="I1773" s="228" t="s">
        <v>242</v>
      </c>
      <c r="J1773" s="228" t="s">
        <v>242</v>
      </c>
      <c r="K1773" s="229"/>
      <c r="L1773" s="229"/>
      <c r="M1773" s="229"/>
      <c r="N1773" s="229"/>
      <c r="O1773" s="229"/>
      <c r="P1773" s="230"/>
      <c r="Q1773" s="231"/>
      <c r="R1773" s="224" t="s">
        <v>242</v>
      </c>
      <c r="S1773" s="232" t="str">
        <f t="shared" ca="1" si="143"/>
        <v/>
      </c>
      <c r="T1773" s="232" t="str">
        <f ca="1">IF(B1773="","",IF(ISERROR(MATCH($J1773,[2]SorP!$B$1:$B$6230,0)),"",INDIRECT("'SorP'!$A$"&amp;MATCH($J1773,[2]SorP!$B$1:$B$6230,0))))</f>
        <v/>
      </c>
      <c r="U1773" s="184"/>
      <c r="V1773" s="94" t="e">
        <f>IF(C1773="",NA(),MATCH($B1773&amp;$C1773,'[2]Smelter Look-up'!$J:$J,0))</f>
        <v>#N/A</v>
      </c>
      <c r="X1773" s="58">
        <f t="shared" si="141"/>
        <v>0</v>
      </c>
      <c r="AB1773" s="95" t="str">
        <f t="shared" si="142"/>
        <v/>
      </c>
    </row>
    <row r="1774" spans="1:28" s="58" customFormat="1" ht="20.25">
      <c r="A1774" s="232"/>
      <c r="B1774" s="224" t="s">
        <v>242</v>
      </c>
      <c r="C1774" s="225" t="s">
        <v>242</v>
      </c>
      <c r="D1774" s="226"/>
      <c r="E1774" s="224" t="s">
        <v>242</v>
      </c>
      <c r="F1774" s="224" t="s">
        <v>242</v>
      </c>
      <c r="G1774" s="224" t="s">
        <v>242</v>
      </c>
      <c r="H1774" s="227" t="s">
        <v>242</v>
      </c>
      <c r="I1774" s="228" t="s">
        <v>242</v>
      </c>
      <c r="J1774" s="228" t="s">
        <v>242</v>
      </c>
      <c r="K1774" s="229"/>
      <c r="L1774" s="229"/>
      <c r="M1774" s="229"/>
      <c r="N1774" s="229"/>
      <c r="O1774" s="229"/>
      <c r="P1774" s="230"/>
      <c r="Q1774" s="231"/>
      <c r="R1774" s="224" t="s">
        <v>242</v>
      </c>
      <c r="S1774" s="232" t="str">
        <f t="shared" ca="1" si="143"/>
        <v/>
      </c>
      <c r="T1774" s="232" t="str">
        <f ca="1">IF(B1774="","",IF(ISERROR(MATCH($J1774,[2]SorP!$B$1:$B$6230,0)),"",INDIRECT("'SorP'!$A$"&amp;MATCH($J1774,[2]SorP!$B$1:$B$6230,0))))</f>
        <v/>
      </c>
      <c r="U1774" s="184"/>
      <c r="V1774" s="94" t="e">
        <f>IF(C1774="",NA(),MATCH($B1774&amp;$C1774,'[2]Smelter Look-up'!$J:$J,0))</f>
        <v>#N/A</v>
      </c>
      <c r="X1774" s="58">
        <f t="shared" si="141"/>
        <v>0</v>
      </c>
      <c r="AB1774" s="95" t="str">
        <f t="shared" si="142"/>
        <v/>
      </c>
    </row>
    <row r="1775" spans="1:28" s="58" customFormat="1" ht="20.25">
      <c r="A1775" s="232"/>
      <c r="B1775" s="224" t="s">
        <v>242</v>
      </c>
      <c r="C1775" s="225" t="s">
        <v>242</v>
      </c>
      <c r="D1775" s="226"/>
      <c r="E1775" s="224" t="s">
        <v>242</v>
      </c>
      <c r="F1775" s="224" t="s">
        <v>242</v>
      </c>
      <c r="G1775" s="224" t="s">
        <v>242</v>
      </c>
      <c r="H1775" s="227" t="s">
        <v>242</v>
      </c>
      <c r="I1775" s="228" t="s">
        <v>242</v>
      </c>
      <c r="J1775" s="228" t="s">
        <v>242</v>
      </c>
      <c r="K1775" s="229"/>
      <c r="L1775" s="229"/>
      <c r="M1775" s="229"/>
      <c r="N1775" s="229"/>
      <c r="O1775" s="229"/>
      <c r="P1775" s="230"/>
      <c r="Q1775" s="231"/>
      <c r="R1775" s="224" t="s">
        <v>242</v>
      </c>
      <c r="S1775" s="232" t="str">
        <f t="shared" ca="1" si="143"/>
        <v/>
      </c>
      <c r="T1775" s="232" t="str">
        <f ca="1">IF(B1775="","",IF(ISERROR(MATCH($J1775,[2]SorP!$B$1:$B$6230,0)),"",INDIRECT("'SorP'!$A$"&amp;MATCH($J1775,[2]SorP!$B$1:$B$6230,0))))</f>
        <v/>
      </c>
      <c r="U1775" s="184"/>
      <c r="V1775" s="94" t="e">
        <f>IF(C1775="",NA(),MATCH($B1775&amp;$C1775,'[2]Smelter Look-up'!$J:$J,0))</f>
        <v>#N/A</v>
      </c>
      <c r="X1775" s="58">
        <f t="shared" si="141"/>
        <v>0</v>
      </c>
      <c r="AB1775" s="95" t="str">
        <f t="shared" si="142"/>
        <v/>
      </c>
    </row>
    <row r="1776" spans="1:28" s="58" customFormat="1" ht="20.25">
      <c r="A1776" s="232"/>
      <c r="B1776" s="224" t="s">
        <v>242</v>
      </c>
      <c r="C1776" s="225" t="s">
        <v>242</v>
      </c>
      <c r="D1776" s="226"/>
      <c r="E1776" s="224" t="s">
        <v>242</v>
      </c>
      <c r="F1776" s="224" t="s">
        <v>242</v>
      </c>
      <c r="G1776" s="224" t="s">
        <v>242</v>
      </c>
      <c r="H1776" s="227" t="s">
        <v>242</v>
      </c>
      <c r="I1776" s="228" t="s">
        <v>242</v>
      </c>
      <c r="J1776" s="228" t="s">
        <v>242</v>
      </c>
      <c r="K1776" s="229"/>
      <c r="L1776" s="229"/>
      <c r="M1776" s="229"/>
      <c r="N1776" s="229"/>
      <c r="O1776" s="229"/>
      <c r="P1776" s="230"/>
      <c r="Q1776" s="231"/>
      <c r="R1776" s="224" t="s">
        <v>242</v>
      </c>
      <c r="S1776" s="232" t="str">
        <f t="shared" ca="1" si="143"/>
        <v/>
      </c>
      <c r="T1776" s="232" t="str">
        <f ca="1">IF(B1776="","",IF(ISERROR(MATCH($J1776,[2]SorP!$B$1:$B$6230,0)),"",INDIRECT("'SorP'!$A$"&amp;MATCH($J1776,[2]SorP!$B$1:$B$6230,0))))</f>
        <v/>
      </c>
      <c r="U1776" s="184"/>
      <c r="V1776" s="94" t="e">
        <f>IF(C1776="",NA(),MATCH($B1776&amp;$C1776,'[2]Smelter Look-up'!$J:$J,0))</f>
        <v>#N/A</v>
      </c>
      <c r="X1776" s="58">
        <f t="shared" si="141"/>
        <v>0</v>
      </c>
      <c r="AB1776" s="95" t="str">
        <f t="shared" si="142"/>
        <v/>
      </c>
    </row>
    <row r="1777" spans="1:28" s="58" customFormat="1" ht="20.25">
      <c r="A1777" s="232"/>
      <c r="B1777" s="224" t="s">
        <v>242</v>
      </c>
      <c r="C1777" s="225" t="s">
        <v>242</v>
      </c>
      <c r="D1777" s="226"/>
      <c r="E1777" s="224" t="s">
        <v>242</v>
      </c>
      <c r="F1777" s="224" t="s">
        <v>242</v>
      </c>
      <c r="G1777" s="224" t="s">
        <v>242</v>
      </c>
      <c r="H1777" s="227" t="s">
        <v>242</v>
      </c>
      <c r="I1777" s="228" t="s">
        <v>242</v>
      </c>
      <c r="J1777" s="228" t="s">
        <v>242</v>
      </c>
      <c r="K1777" s="229"/>
      <c r="L1777" s="229"/>
      <c r="M1777" s="229"/>
      <c r="N1777" s="229"/>
      <c r="O1777" s="229"/>
      <c r="P1777" s="230"/>
      <c r="Q1777" s="231"/>
      <c r="R1777" s="224" t="s">
        <v>242</v>
      </c>
      <c r="S1777" s="232" t="str">
        <f t="shared" ca="1" si="143"/>
        <v/>
      </c>
      <c r="T1777" s="232" t="str">
        <f ca="1">IF(B1777="","",IF(ISERROR(MATCH($J1777,[2]SorP!$B$1:$B$6230,0)),"",INDIRECT("'SorP'!$A$"&amp;MATCH($J1777,[2]SorP!$B$1:$B$6230,0))))</f>
        <v/>
      </c>
      <c r="U1777" s="184"/>
      <c r="V1777" s="94" t="e">
        <f>IF(C1777="",NA(),MATCH($B1777&amp;$C1777,'[2]Smelter Look-up'!$J:$J,0))</f>
        <v>#N/A</v>
      </c>
      <c r="X1777" s="58">
        <f t="shared" si="141"/>
        <v>0</v>
      </c>
      <c r="AB1777" s="95" t="str">
        <f t="shared" si="142"/>
        <v/>
      </c>
    </row>
    <row r="1778" spans="1:28" s="58" customFormat="1" ht="20.25">
      <c r="A1778" s="232"/>
      <c r="B1778" s="224" t="s">
        <v>242</v>
      </c>
      <c r="C1778" s="225" t="s">
        <v>242</v>
      </c>
      <c r="D1778" s="226"/>
      <c r="E1778" s="224" t="s">
        <v>242</v>
      </c>
      <c r="F1778" s="224" t="s">
        <v>242</v>
      </c>
      <c r="G1778" s="224" t="s">
        <v>242</v>
      </c>
      <c r="H1778" s="227" t="s">
        <v>242</v>
      </c>
      <c r="I1778" s="228" t="s">
        <v>242</v>
      </c>
      <c r="J1778" s="228" t="s">
        <v>242</v>
      </c>
      <c r="K1778" s="229"/>
      <c r="L1778" s="229"/>
      <c r="M1778" s="229"/>
      <c r="N1778" s="229"/>
      <c r="O1778" s="229"/>
      <c r="P1778" s="230"/>
      <c r="Q1778" s="231"/>
      <c r="R1778" s="224" t="s">
        <v>242</v>
      </c>
      <c r="S1778" s="232" t="str">
        <f t="shared" ca="1" si="143"/>
        <v/>
      </c>
      <c r="T1778" s="232" t="str">
        <f ca="1">IF(B1778="","",IF(ISERROR(MATCH($J1778,[2]SorP!$B$1:$B$6230,0)),"",INDIRECT("'SorP'!$A$"&amp;MATCH($J1778,[2]SorP!$B$1:$B$6230,0))))</f>
        <v/>
      </c>
      <c r="U1778" s="184"/>
      <c r="V1778" s="94" t="e">
        <f>IF(C1778="",NA(),MATCH($B1778&amp;$C1778,'[2]Smelter Look-up'!$J:$J,0))</f>
        <v>#N/A</v>
      </c>
      <c r="X1778" s="58">
        <f t="shared" si="141"/>
        <v>0</v>
      </c>
      <c r="AB1778" s="95" t="str">
        <f t="shared" si="142"/>
        <v/>
      </c>
    </row>
    <row r="1779" spans="1:28" s="58" customFormat="1" ht="20.25">
      <c r="A1779" s="232"/>
      <c r="B1779" s="224" t="s">
        <v>242</v>
      </c>
      <c r="C1779" s="225" t="s">
        <v>242</v>
      </c>
      <c r="D1779" s="226"/>
      <c r="E1779" s="224" t="s">
        <v>242</v>
      </c>
      <c r="F1779" s="224" t="s">
        <v>242</v>
      </c>
      <c r="G1779" s="224" t="s">
        <v>242</v>
      </c>
      <c r="H1779" s="227" t="s">
        <v>242</v>
      </c>
      <c r="I1779" s="228" t="s">
        <v>242</v>
      </c>
      <c r="J1779" s="228" t="s">
        <v>242</v>
      </c>
      <c r="K1779" s="229"/>
      <c r="L1779" s="229"/>
      <c r="M1779" s="229"/>
      <c r="N1779" s="229"/>
      <c r="O1779" s="229"/>
      <c r="P1779" s="230"/>
      <c r="Q1779" s="231"/>
      <c r="R1779" s="224" t="s">
        <v>242</v>
      </c>
      <c r="S1779" s="232" t="str">
        <f t="shared" ca="1" si="143"/>
        <v/>
      </c>
      <c r="T1779" s="232" t="str">
        <f ca="1">IF(B1779="","",IF(ISERROR(MATCH($J1779,[2]SorP!$B$1:$B$6230,0)),"",INDIRECT("'SorP'!$A$"&amp;MATCH($J1779,[2]SorP!$B$1:$B$6230,0))))</f>
        <v/>
      </c>
      <c r="U1779" s="184"/>
      <c r="V1779" s="94" t="e">
        <f>IF(C1779="",NA(),MATCH($B1779&amp;$C1779,'[2]Smelter Look-up'!$J:$J,0))</f>
        <v>#N/A</v>
      </c>
      <c r="X1779" s="58">
        <f t="shared" si="141"/>
        <v>0</v>
      </c>
      <c r="AB1779" s="95" t="str">
        <f t="shared" si="142"/>
        <v/>
      </c>
    </row>
    <row r="1780" spans="1:28" s="58" customFormat="1" ht="20.25">
      <c r="A1780" s="232"/>
      <c r="B1780" s="224" t="s">
        <v>242</v>
      </c>
      <c r="C1780" s="225" t="s">
        <v>242</v>
      </c>
      <c r="D1780" s="226"/>
      <c r="E1780" s="224" t="s">
        <v>242</v>
      </c>
      <c r="F1780" s="224" t="s">
        <v>242</v>
      </c>
      <c r="G1780" s="224" t="s">
        <v>242</v>
      </c>
      <c r="H1780" s="227" t="s">
        <v>242</v>
      </c>
      <c r="I1780" s="228" t="s">
        <v>242</v>
      </c>
      <c r="J1780" s="228" t="s">
        <v>242</v>
      </c>
      <c r="K1780" s="229"/>
      <c r="L1780" s="229"/>
      <c r="M1780" s="229"/>
      <c r="N1780" s="229"/>
      <c r="O1780" s="229"/>
      <c r="P1780" s="230"/>
      <c r="Q1780" s="231"/>
      <c r="R1780" s="224" t="s">
        <v>242</v>
      </c>
      <c r="S1780" s="232" t="str">
        <f t="shared" ca="1" si="143"/>
        <v/>
      </c>
      <c r="T1780" s="232" t="str">
        <f ca="1">IF(B1780="","",IF(ISERROR(MATCH($J1780,[2]SorP!$B$1:$B$6230,0)),"",INDIRECT("'SorP'!$A$"&amp;MATCH($J1780,[2]SorP!$B$1:$B$6230,0))))</f>
        <v/>
      </c>
      <c r="U1780" s="184"/>
      <c r="V1780" s="94" t="e">
        <f>IF(C1780="",NA(),MATCH($B1780&amp;$C1780,'[2]Smelter Look-up'!$J:$J,0))</f>
        <v>#N/A</v>
      </c>
      <c r="X1780" s="58">
        <f t="shared" si="141"/>
        <v>0</v>
      </c>
      <c r="AB1780" s="95" t="str">
        <f t="shared" si="142"/>
        <v/>
      </c>
    </row>
    <row r="1781" spans="1:28" s="58" customFormat="1" ht="20.25">
      <c r="A1781" s="232"/>
      <c r="B1781" s="224" t="s">
        <v>242</v>
      </c>
      <c r="C1781" s="225" t="s">
        <v>242</v>
      </c>
      <c r="D1781" s="226"/>
      <c r="E1781" s="224" t="s">
        <v>242</v>
      </c>
      <c r="F1781" s="224" t="s">
        <v>242</v>
      </c>
      <c r="G1781" s="224" t="s">
        <v>242</v>
      </c>
      <c r="H1781" s="227" t="s">
        <v>242</v>
      </c>
      <c r="I1781" s="228" t="s">
        <v>242</v>
      </c>
      <c r="J1781" s="228" t="s">
        <v>242</v>
      </c>
      <c r="K1781" s="229"/>
      <c r="L1781" s="229"/>
      <c r="M1781" s="229"/>
      <c r="N1781" s="229"/>
      <c r="O1781" s="229"/>
      <c r="P1781" s="230"/>
      <c r="Q1781" s="231"/>
      <c r="R1781" s="224" t="s">
        <v>242</v>
      </c>
      <c r="S1781" s="232" t="str">
        <f t="shared" ca="1" si="143"/>
        <v/>
      </c>
      <c r="T1781" s="232" t="str">
        <f ca="1">IF(B1781="","",IF(ISERROR(MATCH($J1781,[2]SorP!$B$1:$B$6230,0)),"",INDIRECT("'SorP'!$A$"&amp;MATCH($J1781,[2]SorP!$B$1:$B$6230,0))))</f>
        <v/>
      </c>
      <c r="U1781" s="184"/>
      <c r="V1781" s="94" t="e">
        <f>IF(C1781="",NA(),MATCH($B1781&amp;$C1781,'[2]Smelter Look-up'!$J:$J,0))</f>
        <v>#N/A</v>
      </c>
      <c r="X1781" s="58">
        <f t="shared" si="141"/>
        <v>0</v>
      </c>
      <c r="AB1781" s="95" t="str">
        <f t="shared" si="142"/>
        <v/>
      </c>
    </row>
    <row r="1782" spans="1:28" s="58" customFormat="1" ht="20.25">
      <c r="A1782" s="232"/>
      <c r="B1782" s="224" t="s">
        <v>242</v>
      </c>
      <c r="C1782" s="225" t="s">
        <v>242</v>
      </c>
      <c r="D1782" s="226"/>
      <c r="E1782" s="224" t="s">
        <v>242</v>
      </c>
      <c r="F1782" s="224" t="s">
        <v>242</v>
      </c>
      <c r="G1782" s="224" t="s">
        <v>242</v>
      </c>
      <c r="H1782" s="227" t="s">
        <v>242</v>
      </c>
      <c r="I1782" s="228" t="s">
        <v>242</v>
      </c>
      <c r="J1782" s="228" t="s">
        <v>242</v>
      </c>
      <c r="K1782" s="229"/>
      <c r="L1782" s="229"/>
      <c r="M1782" s="229"/>
      <c r="N1782" s="229"/>
      <c r="O1782" s="229"/>
      <c r="P1782" s="230"/>
      <c r="Q1782" s="231"/>
      <c r="R1782" s="224" t="s">
        <v>242</v>
      </c>
      <c r="S1782" s="232" t="str">
        <f t="shared" ca="1" si="143"/>
        <v/>
      </c>
      <c r="T1782" s="232" t="str">
        <f ca="1">IF(B1782="","",IF(ISERROR(MATCH($J1782,[2]SorP!$B$1:$B$6230,0)),"",INDIRECT("'SorP'!$A$"&amp;MATCH($J1782,[2]SorP!$B$1:$B$6230,0))))</f>
        <v/>
      </c>
      <c r="U1782" s="184"/>
      <c r="V1782" s="94" t="e">
        <f>IF(C1782="",NA(),MATCH($B1782&amp;$C1782,'[2]Smelter Look-up'!$J:$J,0))</f>
        <v>#N/A</v>
      </c>
      <c r="X1782" s="58">
        <f t="shared" si="141"/>
        <v>0</v>
      </c>
      <c r="AB1782" s="95" t="str">
        <f t="shared" si="142"/>
        <v/>
      </c>
    </row>
    <row r="1783" spans="1:28" s="58" customFormat="1" ht="20.25">
      <c r="A1783" s="232"/>
      <c r="B1783" s="224" t="s">
        <v>242</v>
      </c>
      <c r="C1783" s="225" t="s">
        <v>242</v>
      </c>
      <c r="D1783" s="226"/>
      <c r="E1783" s="224" t="s">
        <v>242</v>
      </c>
      <c r="F1783" s="224" t="s">
        <v>242</v>
      </c>
      <c r="G1783" s="224" t="s">
        <v>242</v>
      </c>
      <c r="H1783" s="227" t="s">
        <v>242</v>
      </c>
      <c r="I1783" s="228" t="s">
        <v>242</v>
      </c>
      <c r="J1783" s="228" t="s">
        <v>242</v>
      </c>
      <c r="K1783" s="229"/>
      <c r="L1783" s="229"/>
      <c r="M1783" s="229"/>
      <c r="N1783" s="229"/>
      <c r="O1783" s="229"/>
      <c r="P1783" s="230"/>
      <c r="Q1783" s="231"/>
      <c r="R1783" s="224" t="s">
        <v>242</v>
      </c>
      <c r="S1783" s="232" t="str">
        <f t="shared" ca="1" si="143"/>
        <v/>
      </c>
      <c r="T1783" s="232" t="str">
        <f ca="1">IF(B1783="","",IF(ISERROR(MATCH($J1783,[2]SorP!$B$1:$B$6230,0)),"",INDIRECT("'SorP'!$A$"&amp;MATCH($J1783,[2]SorP!$B$1:$B$6230,0))))</f>
        <v/>
      </c>
      <c r="U1783" s="184"/>
      <c r="V1783" s="94" t="e">
        <f>IF(C1783="",NA(),MATCH($B1783&amp;$C1783,'[2]Smelter Look-up'!$J:$J,0))</f>
        <v>#N/A</v>
      </c>
      <c r="X1783" s="58">
        <f t="shared" si="141"/>
        <v>0</v>
      </c>
      <c r="AB1783" s="95" t="str">
        <f t="shared" si="142"/>
        <v/>
      </c>
    </row>
    <row r="1784" spans="1:28" s="58" customFormat="1" ht="20.25">
      <c r="A1784" s="232"/>
      <c r="B1784" s="224" t="s">
        <v>242</v>
      </c>
      <c r="C1784" s="225" t="s">
        <v>242</v>
      </c>
      <c r="D1784" s="226"/>
      <c r="E1784" s="224" t="s">
        <v>242</v>
      </c>
      <c r="F1784" s="224" t="s">
        <v>242</v>
      </c>
      <c r="G1784" s="224" t="s">
        <v>242</v>
      </c>
      <c r="H1784" s="227" t="s">
        <v>242</v>
      </c>
      <c r="I1784" s="228" t="s">
        <v>242</v>
      </c>
      <c r="J1784" s="228" t="s">
        <v>242</v>
      </c>
      <c r="K1784" s="229"/>
      <c r="L1784" s="229"/>
      <c r="M1784" s="229"/>
      <c r="N1784" s="229"/>
      <c r="O1784" s="229"/>
      <c r="P1784" s="230"/>
      <c r="Q1784" s="231"/>
      <c r="R1784" s="224" t="s">
        <v>242</v>
      </c>
      <c r="S1784" s="232" t="str">
        <f t="shared" ca="1" si="143"/>
        <v/>
      </c>
      <c r="T1784" s="232" t="str">
        <f ca="1">IF(B1784="","",IF(ISERROR(MATCH($J1784,[2]SorP!$B$1:$B$6230,0)),"",INDIRECT("'SorP'!$A$"&amp;MATCH($J1784,[2]SorP!$B$1:$B$6230,0))))</f>
        <v/>
      </c>
      <c r="U1784" s="184"/>
      <c r="V1784" s="94" t="e">
        <f>IF(C1784="",NA(),MATCH($B1784&amp;$C1784,'[2]Smelter Look-up'!$J:$J,0))</f>
        <v>#N/A</v>
      </c>
      <c r="X1784" s="58">
        <f t="shared" si="141"/>
        <v>0</v>
      </c>
      <c r="AB1784" s="95" t="str">
        <f t="shared" si="142"/>
        <v/>
      </c>
    </row>
    <row r="1785" spans="1:28" s="58" customFormat="1" ht="20.25">
      <c r="A1785" s="232"/>
      <c r="B1785" s="224" t="s">
        <v>242</v>
      </c>
      <c r="C1785" s="225" t="s">
        <v>242</v>
      </c>
      <c r="D1785" s="226"/>
      <c r="E1785" s="224" t="s">
        <v>242</v>
      </c>
      <c r="F1785" s="224" t="s">
        <v>242</v>
      </c>
      <c r="G1785" s="224" t="s">
        <v>242</v>
      </c>
      <c r="H1785" s="227" t="s">
        <v>242</v>
      </c>
      <c r="I1785" s="228" t="s">
        <v>242</v>
      </c>
      <c r="J1785" s="228" t="s">
        <v>242</v>
      </c>
      <c r="K1785" s="229"/>
      <c r="L1785" s="229"/>
      <c r="M1785" s="229"/>
      <c r="N1785" s="229"/>
      <c r="O1785" s="229"/>
      <c r="P1785" s="230"/>
      <c r="Q1785" s="231"/>
      <c r="R1785" s="224" t="s">
        <v>242</v>
      </c>
      <c r="S1785" s="232" t="str">
        <f t="shared" ca="1" si="143"/>
        <v/>
      </c>
      <c r="T1785" s="232" t="str">
        <f ca="1">IF(B1785="","",IF(ISERROR(MATCH($J1785,[2]SorP!$B$1:$B$6230,0)),"",INDIRECT("'SorP'!$A$"&amp;MATCH($J1785,[2]SorP!$B$1:$B$6230,0))))</f>
        <v/>
      </c>
      <c r="U1785" s="184"/>
      <c r="V1785" s="94" t="e">
        <f>IF(C1785="",NA(),MATCH($B1785&amp;$C1785,'[2]Smelter Look-up'!$J:$J,0))</f>
        <v>#N/A</v>
      </c>
      <c r="X1785" s="58">
        <f t="shared" si="141"/>
        <v>0</v>
      </c>
      <c r="AB1785" s="95" t="str">
        <f t="shared" si="142"/>
        <v/>
      </c>
    </row>
    <row r="1786" spans="1:28" s="58" customFormat="1" ht="20.25">
      <c r="A1786" s="232"/>
      <c r="B1786" s="224" t="s">
        <v>242</v>
      </c>
      <c r="C1786" s="225" t="s">
        <v>242</v>
      </c>
      <c r="D1786" s="226"/>
      <c r="E1786" s="224" t="s">
        <v>242</v>
      </c>
      <c r="F1786" s="224" t="s">
        <v>242</v>
      </c>
      <c r="G1786" s="224" t="s">
        <v>242</v>
      </c>
      <c r="H1786" s="227" t="s">
        <v>242</v>
      </c>
      <c r="I1786" s="228" t="s">
        <v>242</v>
      </c>
      <c r="J1786" s="228" t="s">
        <v>242</v>
      </c>
      <c r="K1786" s="229"/>
      <c r="L1786" s="229"/>
      <c r="M1786" s="229"/>
      <c r="N1786" s="229"/>
      <c r="O1786" s="229"/>
      <c r="P1786" s="230"/>
      <c r="Q1786" s="231"/>
      <c r="R1786" s="224" t="s">
        <v>242</v>
      </c>
      <c r="S1786" s="232" t="str">
        <f t="shared" ca="1" si="143"/>
        <v/>
      </c>
      <c r="T1786" s="232" t="str">
        <f ca="1">IF(B1786="","",IF(ISERROR(MATCH($J1786,[2]SorP!$B$1:$B$6230,0)),"",INDIRECT("'SorP'!$A$"&amp;MATCH($J1786,[2]SorP!$B$1:$B$6230,0))))</f>
        <v/>
      </c>
      <c r="U1786" s="184"/>
      <c r="V1786" s="94" t="e">
        <f>IF(C1786="",NA(),MATCH($B1786&amp;$C1786,'[2]Smelter Look-up'!$J:$J,0))</f>
        <v>#N/A</v>
      </c>
      <c r="X1786" s="58">
        <f t="shared" si="141"/>
        <v>0</v>
      </c>
      <c r="AB1786" s="95" t="str">
        <f t="shared" si="142"/>
        <v/>
      </c>
    </row>
    <row r="1787" spans="1:28" s="58" customFormat="1" ht="20.25">
      <c r="A1787" s="232"/>
      <c r="B1787" s="224" t="s">
        <v>242</v>
      </c>
      <c r="C1787" s="225" t="s">
        <v>242</v>
      </c>
      <c r="D1787" s="226"/>
      <c r="E1787" s="224" t="s">
        <v>242</v>
      </c>
      <c r="F1787" s="224" t="s">
        <v>242</v>
      </c>
      <c r="G1787" s="224" t="s">
        <v>242</v>
      </c>
      <c r="H1787" s="227" t="s">
        <v>242</v>
      </c>
      <c r="I1787" s="228" t="s">
        <v>242</v>
      </c>
      <c r="J1787" s="228" t="s">
        <v>242</v>
      </c>
      <c r="K1787" s="229"/>
      <c r="L1787" s="229"/>
      <c r="M1787" s="229"/>
      <c r="N1787" s="229"/>
      <c r="O1787" s="229"/>
      <c r="P1787" s="230"/>
      <c r="Q1787" s="231"/>
      <c r="R1787" s="224" t="s">
        <v>242</v>
      </c>
      <c r="S1787" s="232" t="str">
        <f t="shared" ref="S1787" ca="1" si="144">IF(B1787="","",IF(ISERROR(MATCH($E1787,CL,0)),"Unknown",INDIRECT("'C'!$A$"&amp;MATCH($E1787,CL,0)+1)))</f>
        <v/>
      </c>
      <c r="T1787" s="232" t="str">
        <f ca="1">IF(B1787="","",IF(ISERROR(MATCH($J1787,[2]SorP!$B$1:$B$6230,0)),"",INDIRECT("'SorP'!$A$"&amp;MATCH($J1787,[2]SorP!$B$1:$B$6230,0))))</f>
        <v/>
      </c>
      <c r="U1787" s="184"/>
      <c r="V1787" s="94" t="e">
        <f>IF(C1787="",NA(),MATCH($B1787&amp;$C1787,'[2]Smelter Look-up'!$J:$J,0))</f>
        <v>#N/A</v>
      </c>
      <c r="X1787" s="58">
        <f t="shared" si="141"/>
        <v>0</v>
      </c>
      <c r="AB1787" s="95" t="str">
        <f t="shared" si="142"/>
        <v/>
      </c>
    </row>
    <row r="1788" spans="1:28" s="58" customFormat="1" ht="20.25">
      <c r="A1788" s="232"/>
      <c r="B1788" s="224" t="s">
        <v>242</v>
      </c>
      <c r="C1788" s="225" t="s">
        <v>242</v>
      </c>
      <c r="D1788" s="226"/>
      <c r="E1788" s="224" t="s">
        <v>242</v>
      </c>
      <c r="F1788" s="224" t="s">
        <v>242</v>
      </c>
      <c r="G1788" s="224" t="s">
        <v>242</v>
      </c>
      <c r="H1788" s="227" t="s">
        <v>242</v>
      </c>
      <c r="I1788" s="228" t="s">
        <v>242</v>
      </c>
      <c r="J1788" s="228" t="s">
        <v>242</v>
      </c>
      <c r="K1788" s="229"/>
      <c r="L1788" s="229"/>
      <c r="M1788" s="229"/>
      <c r="N1788" s="229"/>
      <c r="O1788" s="229"/>
      <c r="P1788" s="230"/>
      <c r="Q1788" s="231"/>
      <c r="R1788" s="224" t="s">
        <v>242</v>
      </c>
      <c r="S1788" s="232" t="str">
        <f t="shared" ref="S1788:S1819" ca="1" si="145">IF(B1788="","",IF(ISERROR(MATCH($E1788,CL,0)),"Unknown",INDIRECT("'C'!$A$"&amp;MATCH($E1788,CL,0)+1)))</f>
        <v/>
      </c>
      <c r="T1788" s="232" t="str">
        <f ca="1">IF(B1788="","",IF(ISERROR(MATCH($J1788,[2]SorP!$B$1:$B$6230,0)),"",INDIRECT("'SorP'!$A$"&amp;MATCH($J1788,[2]SorP!$B$1:$B$6230,0))))</f>
        <v/>
      </c>
      <c r="U1788" s="184"/>
      <c r="V1788" s="94" t="e">
        <f>IF(C1788="",NA(),MATCH($B1788&amp;$C1788,'[2]Smelter Look-up'!$J:$J,0))</f>
        <v>#N/A</v>
      </c>
      <c r="X1788" s="58">
        <f t="shared" si="141"/>
        <v>0</v>
      </c>
      <c r="AB1788" s="95" t="str">
        <f t="shared" si="142"/>
        <v/>
      </c>
    </row>
    <row r="1789" spans="1:28" s="58" customFormat="1" ht="20.25">
      <c r="A1789" s="232"/>
      <c r="B1789" s="224" t="s">
        <v>242</v>
      </c>
      <c r="C1789" s="225" t="s">
        <v>242</v>
      </c>
      <c r="D1789" s="226"/>
      <c r="E1789" s="224" t="s">
        <v>242</v>
      </c>
      <c r="F1789" s="224" t="s">
        <v>242</v>
      </c>
      <c r="G1789" s="224" t="s">
        <v>242</v>
      </c>
      <c r="H1789" s="227" t="s">
        <v>242</v>
      </c>
      <c r="I1789" s="228" t="s">
        <v>242</v>
      </c>
      <c r="J1789" s="228" t="s">
        <v>242</v>
      </c>
      <c r="K1789" s="229"/>
      <c r="L1789" s="229"/>
      <c r="M1789" s="229"/>
      <c r="N1789" s="229"/>
      <c r="O1789" s="229"/>
      <c r="P1789" s="230"/>
      <c r="Q1789" s="231"/>
      <c r="R1789" s="224" t="s">
        <v>242</v>
      </c>
      <c r="S1789" s="232" t="str">
        <f t="shared" ca="1" si="145"/>
        <v/>
      </c>
      <c r="T1789" s="232" t="str">
        <f ca="1">IF(B1789="","",IF(ISERROR(MATCH($J1789,[2]SorP!$B$1:$B$6230,0)),"",INDIRECT("'SorP'!$A$"&amp;MATCH($J1789,[2]SorP!$B$1:$B$6230,0))))</f>
        <v/>
      </c>
      <c r="U1789" s="184"/>
      <c r="V1789" s="94" t="e">
        <f>IF(C1789="",NA(),MATCH($B1789&amp;$C1789,'[2]Smelter Look-up'!$J:$J,0))</f>
        <v>#N/A</v>
      </c>
      <c r="X1789" s="58">
        <f t="shared" si="141"/>
        <v>0</v>
      </c>
      <c r="AB1789" s="95" t="str">
        <f t="shared" si="142"/>
        <v/>
      </c>
    </row>
    <row r="1790" spans="1:28" s="58" customFormat="1" ht="20.25">
      <c r="A1790" s="232"/>
      <c r="B1790" s="224" t="s">
        <v>242</v>
      </c>
      <c r="C1790" s="225" t="s">
        <v>242</v>
      </c>
      <c r="D1790" s="226"/>
      <c r="E1790" s="224" t="s">
        <v>242</v>
      </c>
      <c r="F1790" s="224" t="s">
        <v>242</v>
      </c>
      <c r="G1790" s="224" t="s">
        <v>242</v>
      </c>
      <c r="H1790" s="227" t="s">
        <v>242</v>
      </c>
      <c r="I1790" s="228" t="s">
        <v>242</v>
      </c>
      <c r="J1790" s="228" t="s">
        <v>242</v>
      </c>
      <c r="K1790" s="229"/>
      <c r="L1790" s="229"/>
      <c r="M1790" s="229"/>
      <c r="N1790" s="229"/>
      <c r="O1790" s="229"/>
      <c r="P1790" s="230"/>
      <c r="Q1790" s="231"/>
      <c r="R1790" s="224" t="s">
        <v>242</v>
      </c>
      <c r="S1790" s="232" t="str">
        <f t="shared" ca="1" si="145"/>
        <v/>
      </c>
      <c r="T1790" s="232" t="str">
        <f ca="1">IF(B1790="","",IF(ISERROR(MATCH($J1790,[2]SorP!$B$1:$B$6230,0)),"",INDIRECT("'SorP'!$A$"&amp;MATCH($J1790,[2]SorP!$B$1:$B$6230,0))))</f>
        <v/>
      </c>
      <c r="U1790" s="184"/>
      <c r="V1790" s="94" t="e">
        <f>IF(C1790="",NA(),MATCH($B1790&amp;$C1790,'[2]Smelter Look-up'!$J:$J,0))</f>
        <v>#N/A</v>
      </c>
      <c r="X1790" s="58">
        <f t="shared" si="141"/>
        <v>0</v>
      </c>
      <c r="AB1790" s="95" t="str">
        <f t="shared" si="142"/>
        <v/>
      </c>
    </row>
    <row r="1791" spans="1:28" s="58" customFormat="1" ht="20.25">
      <c r="A1791" s="232"/>
      <c r="B1791" s="224" t="s">
        <v>242</v>
      </c>
      <c r="C1791" s="225" t="s">
        <v>242</v>
      </c>
      <c r="D1791" s="226"/>
      <c r="E1791" s="224" t="s">
        <v>242</v>
      </c>
      <c r="F1791" s="224" t="s">
        <v>242</v>
      </c>
      <c r="G1791" s="224" t="s">
        <v>242</v>
      </c>
      <c r="H1791" s="227" t="s">
        <v>242</v>
      </c>
      <c r="I1791" s="228" t="s">
        <v>242</v>
      </c>
      <c r="J1791" s="228" t="s">
        <v>242</v>
      </c>
      <c r="K1791" s="229"/>
      <c r="L1791" s="229"/>
      <c r="M1791" s="229"/>
      <c r="N1791" s="229"/>
      <c r="O1791" s="229"/>
      <c r="P1791" s="230"/>
      <c r="Q1791" s="231"/>
      <c r="R1791" s="224" t="s">
        <v>242</v>
      </c>
      <c r="S1791" s="232" t="str">
        <f t="shared" ca="1" si="145"/>
        <v/>
      </c>
      <c r="T1791" s="232" t="str">
        <f ca="1">IF(B1791="","",IF(ISERROR(MATCH($J1791,[2]SorP!$B$1:$B$6230,0)),"",INDIRECT("'SorP'!$A$"&amp;MATCH($J1791,[2]SorP!$B$1:$B$6230,0))))</f>
        <v/>
      </c>
      <c r="U1791" s="184"/>
      <c r="V1791" s="94" t="e">
        <f>IF(C1791="",NA(),MATCH($B1791&amp;$C1791,'[2]Smelter Look-up'!$J:$J,0))</f>
        <v>#N/A</v>
      </c>
      <c r="X1791" s="58">
        <f t="shared" si="141"/>
        <v>0</v>
      </c>
      <c r="AB1791" s="95" t="str">
        <f t="shared" si="142"/>
        <v/>
      </c>
    </row>
    <row r="1792" spans="1:28" s="58" customFormat="1" ht="20.25">
      <c r="A1792" s="232"/>
      <c r="B1792" s="224" t="s">
        <v>242</v>
      </c>
      <c r="C1792" s="225" t="s">
        <v>242</v>
      </c>
      <c r="D1792" s="226"/>
      <c r="E1792" s="224" t="s">
        <v>242</v>
      </c>
      <c r="F1792" s="224" t="s">
        <v>242</v>
      </c>
      <c r="G1792" s="224" t="s">
        <v>242</v>
      </c>
      <c r="H1792" s="227" t="s">
        <v>242</v>
      </c>
      <c r="I1792" s="228" t="s">
        <v>242</v>
      </c>
      <c r="J1792" s="228" t="s">
        <v>242</v>
      </c>
      <c r="K1792" s="229"/>
      <c r="L1792" s="229"/>
      <c r="M1792" s="229"/>
      <c r="N1792" s="229"/>
      <c r="O1792" s="229"/>
      <c r="P1792" s="230"/>
      <c r="Q1792" s="231"/>
      <c r="R1792" s="224" t="s">
        <v>242</v>
      </c>
      <c r="S1792" s="232" t="str">
        <f t="shared" ca="1" si="145"/>
        <v/>
      </c>
      <c r="T1792" s="232" t="str">
        <f ca="1">IF(B1792="","",IF(ISERROR(MATCH($J1792,[2]SorP!$B$1:$B$6230,0)),"",INDIRECT("'SorP'!$A$"&amp;MATCH($J1792,[2]SorP!$B$1:$B$6230,0))))</f>
        <v/>
      </c>
      <c r="U1792" s="184"/>
      <c r="V1792" s="94" t="e">
        <f>IF(C1792="",NA(),MATCH($B1792&amp;$C1792,'[2]Smelter Look-up'!$J:$J,0))</f>
        <v>#N/A</v>
      </c>
      <c r="X1792" s="58">
        <f t="shared" si="141"/>
        <v>0</v>
      </c>
      <c r="AB1792" s="95" t="str">
        <f t="shared" si="142"/>
        <v/>
      </c>
    </row>
    <row r="1793" spans="1:28" s="58" customFormat="1" ht="20.25">
      <c r="A1793" s="232"/>
      <c r="B1793" s="224" t="s">
        <v>242</v>
      </c>
      <c r="C1793" s="225" t="s">
        <v>242</v>
      </c>
      <c r="D1793" s="226"/>
      <c r="E1793" s="224" t="s">
        <v>242</v>
      </c>
      <c r="F1793" s="224" t="s">
        <v>242</v>
      </c>
      <c r="G1793" s="224" t="s">
        <v>242</v>
      </c>
      <c r="H1793" s="227" t="s">
        <v>242</v>
      </c>
      <c r="I1793" s="228" t="s">
        <v>242</v>
      </c>
      <c r="J1793" s="228" t="s">
        <v>242</v>
      </c>
      <c r="K1793" s="229"/>
      <c r="L1793" s="229"/>
      <c r="M1793" s="229"/>
      <c r="N1793" s="229"/>
      <c r="O1793" s="229"/>
      <c r="P1793" s="230"/>
      <c r="Q1793" s="231"/>
      <c r="R1793" s="224" t="s">
        <v>242</v>
      </c>
      <c r="S1793" s="232" t="str">
        <f t="shared" ca="1" si="145"/>
        <v/>
      </c>
      <c r="T1793" s="232" t="str">
        <f ca="1">IF(B1793="","",IF(ISERROR(MATCH($J1793,[2]SorP!$B$1:$B$6230,0)),"",INDIRECT("'SorP'!$A$"&amp;MATCH($J1793,[2]SorP!$B$1:$B$6230,0))))</f>
        <v/>
      </c>
      <c r="U1793" s="184"/>
      <c r="V1793" s="94" t="e">
        <f>IF(C1793="",NA(),MATCH($B1793&amp;$C1793,'[2]Smelter Look-up'!$J:$J,0))</f>
        <v>#N/A</v>
      </c>
      <c r="X1793" s="58">
        <f t="shared" si="141"/>
        <v>0</v>
      </c>
      <c r="AB1793" s="95" t="str">
        <f t="shared" si="142"/>
        <v/>
      </c>
    </row>
    <row r="1794" spans="1:28" s="58" customFormat="1" ht="20.25">
      <c r="A1794" s="232"/>
      <c r="B1794" s="224" t="s">
        <v>242</v>
      </c>
      <c r="C1794" s="225" t="s">
        <v>242</v>
      </c>
      <c r="D1794" s="226"/>
      <c r="E1794" s="224" t="s">
        <v>242</v>
      </c>
      <c r="F1794" s="224" t="s">
        <v>242</v>
      </c>
      <c r="G1794" s="224" t="s">
        <v>242</v>
      </c>
      <c r="H1794" s="227" t="s">
        <v>242</v>
      </c>
      <c r="I1794" s="228" t="s">
        <v>242</v>
      </c>
      <c r="J1794" s="228" t="s">
        <v>242</v>
      </c>
      <c r="K1794" s="229"/>
      <c r="L1794" s="229"/>
      <c r="M1794" s="229"/>
      <c r="N1794" s="229"/>
      <c r="O1794" s="229"/>
      <c r="P1794" s="230"/>
      <c r="Q1794" s="231"/>
      <c r="R1794" s="224" t="s">
        <v>242</v>
      </c>
      <c r="S1794" s="232" t="str">
        <f t="shared" ca="1" si="145"/>
        <v/>
      </c>
      <c r="T1794" s="232" t="str">
        <f ca="1">IF(B1794="","",IF(ISERROR(MATCH($J1794,[2]SorP!$B$1:$B$6230,0)),"",INDIRECT("'SorP'!$A$"&amp;MATCH($J1794,[2]SorP!$B$1:$B$6230,0))))</f>
        <v/>
      </c>
      <c r="U1794" s="184"/>
      <c r="V1794" s="94" t="e">
        <f>IF(C1794="",NA(),MATCH($B1794&amp;$C1794,'[2]Smelter Look-up'!$J:$J,0))</f>
        <v>#N/A</v>
      </c>
      <c r="X1794" s="58">
        <f t="shared" si="141"/>
        <v>0</v>
      </c>
      <c r="AB1794" s="95" t="str">
        <f t="shared" si="142"/>
        <v/>
      </c>
    </row>
    <row r="1795" spans="1:28" s="58" customFormat="1" ht="20.25">
      <c r="A1795" s="232"/>
      <c r="B1795" s="224" t="s">
        <v>242</v>
      </c>
      <c r="C1795" s="225" t="s">
        <v>242</v>
      </c>
      <c r="D1795" s="226"/>
      <c r="E1795" s="224" t="s">
        <v>242</v>
      </c>
      <c r="F1795" s="224" t="s">
        <v>242</v>
      </c>
      <c r="G1795" s="224" t="s">
        <v>242</v>
      </c>
      <c r="H1795" s="227" t="s">
        <v>242</v>
      </c>
      <c r="I1795" s="228" t="s">
        <v>242</v>
      </c>
      <c r="J1795" s="228" t="s">
        <v>242</v>
      </c>
      <c r="K1795" s="229"/>
      <c r="L1795" s="229"/>
      <c r="M1795" s="229"/>
      <c r="N1795" s="229"/>
      <c r="O1795" s="229"/>
      <c r="P1795" s="230"/>
      <c r="Q1795" s="231"/>
      <c r="R1795" s="224" t="s">
        <v>242</v>
      </c>
      <c r="S1795" s="232" t="str">
        <f t="shared" ca="1" si="145"/>
        <v/>
      </c>
      <c r="T1795" s="232" t="str">
        <f ca="1">IF(B1795="","",IF(ISERROR(MATCH($J1795,[2]SorP!$B$1:$B$6230,0)),"",INDIRECT("'SorP'!$A$"&amp;MATCH($J1795,[2]SorP!$B$1:$B$6230,0))))</f>
        <v/>
      </c>
      <c r="U1795" s="184"/>
      <c r="V1795" s="94" t="e">
        <f>IF(C1795="",NA(),MATCH($B1795&amp;$C1795,'[2]Smelter Look-up'!$J:$J,0))</f>
        <v>#N/A</v>
      </c>
      <c r="X1795" s="58">
        <f t="shared" si="141"/>
        <v>0</v>
      </c>
      <c r="AB1795" s="95" t="str">
        <f t="shared" si="142"/>
        <v/>
      </c>
    </row>
    <row r="1796" spans="1:28" s="58" customFormat="1" ht="20.25">
      <c r="A1796" s="232"/>
      <c r="B1796" s="224" t="s">
        <v>242</v>
      </c>
      <c r="C1796" s="225" t="s">
        <v>242</v>
      </c>
      <c r="D1796" s="226"/>
      <c r="E1796" s="224" t="s">
        <v>242</v>
      </c>
      <c r="F1796" s="224" t="s">
        <v>242</v>
      </c>
      <c r="G1796" s="224" t="s">
        <v>242</v>
      </c>
      <c r="H1796" s="227" t="s">
        <v>242</v>
      </c>
      <c r="I1796" s="228" t="s">
        <v>242</v>
      </c>
      <c r="J1796" s="228" t="s">
        <v>242</v>
      </c>
      <c r="K1796" s="229"/>
      <c r="L1796" s="229"/>
      <c r="M1796" s="229"/>
      <c r="N1796" s="229"/>
      <c r="O1796" s="229"/>
      <c r="P1796" s="230"/>
      <c r="Q1796" s="231"/>
      <c r="R1796" s="224" t="s">
        <v>242</v>
      </c>
      <c r="S1796" s="232" t="str">
        <f t="shared" ca="1" si="145"/>
        <v/>
      </c>
      <c r="T1796" s="232" t="str">
        <f ca="1">IF(B1796="","",IF(ISERROR(MATCH($J1796,[2]SorP!$B$1:$B$6230,0)),"",INDIRECT("'SorP'!$A$"&amp;MATCH($J1796,[2]SorP!$B$1:$B$6230,0))))</f>
        <v/>
      </c>
      <c r="U1796" s="184"/>
      <c r="V1796" s="94" t="e">
        <f>IF(C1796="",NA(),MATCH($B1796&amp;$C1796,'[2]Smelter Look-up'!$J:$J,0))</f>
        <v>#N/A</v>
      </c>
      <c r="X1796" s="58">
        <f t="shared" si="141"/>
        <v>0</v>
      </c>
      <c r="AB1796" s="95" t="str">
        <f t="shared" si="142"/>
        <v/>
      </c>
    </row>
    <row r="1797" spans="1:28" s="58" customFormat="1" ht="20.25">
      <c r="A1797" s="232"/>
      <c r="B1797" s="224" t="s">
        <v>242</v>
      </c>
      <c r="C1797" s="225" t="s">
        <v>242</v>
      </c>
      <c r="D1797" s="226"/>
      <c r="E1797" s="224" t="s">
        <v>242</v>
      </c>
      <c r="F1797" s="224" t="s">
        <v>242</v>
      </c>
      <c r="G1797" s="224" t="s">
        <v>242</v>
      </c>
      <c r="H1797" s="227" t="s">
        <v>242</v>
      </c>
      <c r="I1797" s="228" t="s">
        <v>242</v>
      </c>
      <c r="J1797" s="228" t="s">
        <v>242</v>
      </c>
      <c r="K1797" s="229"/>
      <c r="L1797" s="229"/>
      <c r="M1797" s="229"/>
      <c r="N1797" s="229"/>
      <c r="O1797" s="229"/>
      <c r="P1797" s="230"/>
      <c r="Q1797" s="231"/>
      <c r="R1797" s="224" t="s">
        <v>242</v>
      </c>
      <c r="S1797" s="232" t="str">
        <f t="shared" ca="1" si="145"/>
        <v/>
      </c>
      <c r="T1797" s="232" t="str">
        <f ca="1">IF(B1797="","",IF(ISERROR(MATCH($J1797,[2]SorP!$B$1:$B$6230,0)),"",INDIRECT("'SorP'!$A$"&amp;MATCH($J1797,[2]SorP!$B$1:$B$6230,0))))</f>
        <v/>
      </c>
      <c r="U1797" s="184"/>
      <c r="V1797" s="94" t="e">
        <f>IF(C1797="",NA(),MATCH($B1797&amp;$C1797,'[2]Smelter Look-up'!$J:$J,0))</f>
        <v>#N/A</v>
      </c>
      <c r="X1797" s="58">
        <f t="shared" si="141"/>
        <v>0</v>
      </c>
      <c r="AB1797" s="95" t="str">
        <f t="shared" si="142"/>
        <v/>
      </c>
    </row>
    <row r="1798" spans="1:28" s="58" customFormat="1" ht="20.25">
      <c r="A1798" s="232"/>
      <c r="B1798" s="224" t="s">
        <v>242</v>
      </c>
      <c r="C1798" s="225" t="s">
        <v>242</v>
      </c>
      <c r="D1798" s="226"/>
      <c r="E1798" s="224" t="s">
        <v>242</v>
      </c>
      <c r="F1798" s="224" t="s">
        <v>242</v>
      </c>
      <c r="G1798" s="224" t="s">
        <v>242</v>
      </c>
      <c r="H1798" s="227" t="s">
        <v>242</v>
      </c>
      <c r="I1798" s="228" t="s">
        <v>242</v>
      </c>
      <c r="J1798" s="228" t="s">
        <v>242</v>
      </c>
      <c r="K1798" s="229"/>
      <c r="L1798" s="229"/>
      <c r="M1798" s="229"/>
      <c r="N1798" s="229"/>
      <c r="O1798" s="229"/>
      <c r="P1798" s="230"/>
      <c r="Q1798" s="231"/>
      <c r="R1798" s="224" t="s">
        <v>242</v>
      </c>
      <c r="S1798" s="232" t="str">
        <f t="shared" ca="1" si="145"/>
        <v/>
      </c>
      <c r="T1798" s="232" t="str">
        <f ca="1">IF(B1798="","",IF(ISERROR(MATCH($J1798,[2]SorP!$B$1:$B$6230,0)),"",INDIRECT("'SorP'!$A$"&amp;MATCH($J1798,[2]SorP!$B$1:$B$6230,0))))</f>
        <v/>
      </c>
      <c r="U1798" s="184"/>
      <c r="V1798" s="94" t="e">
        <f>IF(C1798="",NA(),MATCH($B1798&amp;$C1798,'[2]Smelter Look-up'!$J:$J,0))</f>
        <v>#N/A</v>
      </c>
      <c r="X1798" s="58">
        <f t="shared" si="141"/>
        <v>0</v>
      </c>
      <c r="AB1798" s="95" t="str">
        <f t="shared" si="142"/>
        <v/>
      </c>
    </row>
    <row r="1799" spans="1:28" s="58" customFormat="1" ht="20.25">
      <c r="A1799" s="232"/>
      <c r="B1799" s="224" t="s">
        <v>242</v>
      </c>
      <c r="C1799" s="225" t="s">
        <v>242</v>
      </c>
      <c r="D1799" s="226"/>
      <c r="E1799" s="224" t="s">
        <v>242</v>
      </c>
      <c r="F1799" s="224" t="s">
        <v>242</v>
      </c>
      <c r="G1799" s="224" t="s">
        <v>242</v>
      </c>
      <c r="H1799" s="227" t="s">
        <v>242</v>
      </c>
      <c r="I1799" s="228" t="s">
        <v>242</v>
      </c>
      <c r="J1799" s="228" t="s">
        <v>242</v>
      </c>
      <c r="K1799" s="229"/>
      <c r="L1799" s="229"/>
      <c r="M1799" s="229"/>
      <c r="N1799" s="229"/>
      <c r="O1799" s="229"/>
      <c r="P1799" s="230"/>
      <c r="Q1799" s="231"/>
      <c r="R1799" s="224" t="s">
        <v>242</v>
      </c>
      <c r="S1799" s="232" t="str">
        <f t="shared" ca="1" si="145"/>
        <v/>
      </c>
      <c r="T1799" s="232" t="str">
        <f ca="1">IF(B1799="","",IF(ISERROR(MATCH($J1799,[2]SorP!$B$1:$B$6230,0)),"",INDIRECT("'SorP'!$A$"&amp;MATCH($J1799,[2]SorP!$B$1:$B$6230,0))))</f>
        <v/>
      </c>
      <c r="U1799" s="184"/>
      <c r="V1799" s="94" t="e">
        <f>IF(C1799="",NA(),MATCH($B1799&amp;$C1799,'[2]Smelter Look-up'!$J:$J,0))</f>
        <v>#N/A</v>
      </c>
      <c r="X1799" s="58">
        <f t="shared" si="141"/>
        <v>0</v>
      </c>
      <c r="AB1799" s="95" t="str">
        <f t="shared" si="142"/>
        <v/>
      </c>
    </row>
    <row r="1800" spans="1:28" s="58" customFormat="1" ht="20.25">
      <c r="A1800" s="232"/>
      <c r="B1800" s="224" t="s">
        <v>242</v>
      </c>
      <c r="C1800" s="225" t="s">
        <v>242</v>
      </c>
      <c r="D1800" s="226"/>
      <c r="E1800" s="224" t="s">
        <v>242</v>
      </c>
      <c r="F1800" s="224" t="s">
        <v>242</v>
      </c>
      <c r="G1800" s="224" t="s">
        <v>242</v>
      </c>
      <c r="H1800" s="227" t="s">
        <v>242</v>
      </c>
      <c r="I1800" s="228" t="s">
        <v>242</v>
      </c>
      <c r="J1800" s="228" t="s">
        <v>242</v>
      </c>
      <c r="K1800" s="229"/>
      <c r="L1800" s="229"/>
      <c r="M1800" s="229"/>
      <c r="N1800" s="229"/>
      <c r="O1800" s="229"/>
      <c r="P1800" s="230"/>
      <c r="Q1800" s="231"/>
      <c r="R1800" s="224" t="s">
        <v>242</v>
      </c>
      <c r="S1800" s="232" t="str">
        <f t="shared" ca="1" si="145"/>
        <v/>
      </c>
      <c r="T1800" s="232" t="str">
        <f ca="1">IF(B1800="","",IF(ISERROR(MATCH($J1800,[2]SorP!$B$1:$B$6230,0)),"",INDIRECT("'SorP'!$A$"&amp;MATCH($J1800,[2]SorP!$B$1:$B$6230,0))))</f>
        <v/>
      </c>
      <c r="U1800" s="184"/>
      <c r="V1800" s="94" t="e">
        <f>IF(C1800="",NA(),MATCH($B1800&amp;$C1800,'[2]Smelter Look-up'!$J:$J,0))</f>
        <v>#N/A</v>
      </c>
      <c r="X1800" s="58">
        <f t="shared" si="141"/>
        <v>0</v>
      </c>
      <c r="AB1800" s="95" t="str">
        <f t="shared" si="142"/>
        <v/>
      </c>
    </row>
    <row r="1801" spans="1:28" s="58" customFormat="1" ht="20.25">
      <c r="A1801" s="232"/>
      <c r="B1801" s="224" t="s">
        <v>242</v>
      </c>
      <c r="C1801" s="225" t="s">
        <v>242</v>
      </c>
      <c r="D1801" s="226"/>
      <c r="E1801" s="224" t="s">
        <v>242</v>
      </c>
      <c r="F1801" s="224" t="s">
        <v>242</v>
      </c>
      <c r="G1801" s="224" t="s">
        <v>242</v>
      </c>
      <c r="H1801" s="227" t="s">
        <v>242</v>
      </c>
      <c r="I1801" s="228" t="s">
        <v>242</v>
      </c>
      <c r="J1801" s="228" t="s">
        <v>242</v>
      </c>
      <c r="K1801" s="229"/>
      <c r="L1801" s="229"/>
      <c r="M1801" s="229"/>
      <c r="N1801" s="229"/>
      <c r="O1801" s="229"/>
      <c r="P1801" s="230"/>
      <c r="Q1801" s="231"/>
      <c r="R1801" s="224" t="s">
        <v>242</v>
      </c>
      <c r="S1801" s="232" t="str">
        <f t="shared" ca="1" si="145"/>
        <v/>
      </c>
      <c r="T1801" s="232" t="str">
        <f ca="1">IF(B1801="","",IF(ISERROR(MATCH($J1801,[2]SorP!$B$1:$B$6230,0)),"",INDIRECT("'SorP'!$A$"&amp;MATCH($J1801,[2]SorP!$B$1:$B$6230,0))))</f>
        <v/>
      </c>
      <c r="U1801" s="184"/>
      <c r="V1801" s="94" t="e">
        <f>IF(C1801="",NA(),MATCH($B1801&amp;$C1801,'[2]Smelter Look-up'!$J:$J,0))</f>
        <v>#N/A</v>
      </c>
      <c r="X1801" s="58">
        <f t="shared" si="141"/>
        <v>0</v>
      </c>
      <c r="AB1801" s="95" t="str">
        <f t="shared" si="142"/>
        <v/>
      </c>
    </row>
    <row r="1802" spans="1:28" s="58" customFormat="1" ht="20.25">
      <c r="A1802" s="232"/>
      <c r="B1802" s="224" t="s">
        <v>242</v>
      </c>
      <c r="C1802" s="225" t="s">
        <v>242</v>
      </c>
      <c r="D1802" s="226"/>
      <c r="E1802" s="224" t="s">
        <v>242</v>
      </c>
      <c r="F1802" s="224" t="s">
        <v>242</v>
      </c>
      <c r="G1802" s="224" t="s">
        <v>242</v>
      </c>
      <c r="H1802" s="227" t="s">
        <v>242</v>
      </c>
      <c r="I1802" s="228" t="s">
        <v>242</v>
      </c>
      <c r="J1802" s="228" t="s">
        <v>242</v>
      </c>
      <c r="K1802" s="229"/>
      <c r="L1802" s="229"/>
      <c r="M1802" s="229"/>
      <c r="N1802" s="229"/>
      <c r="O1802" s="229"/>
      <c r="P1802" s="230"/>
      <c r="Q1802" s="231"/>
      <c r="R1802" s="224" t="s">
        <v>242</v>
      </c>
      <c r="S1802" s="232" t="str">
        <f t="shared" ca="1" si="145"/>
        <v/>
      </c>
      <c r="T1802" s="232" t="str">
        <f ca="1">IF(B1802="","",IF(ISERROR(MATCH($J1802,[2]SorP!$B$1:$B$6230,0)),"",INDIRECT("'SorP'!$A$"&amp;MATCH($J1802,[2]SorP!$B$1:$B$6230,0))))</f>
        <v/>
      </c>
      <c r="U1802" s="184"/>
      <c r="V1802" s="94" t="e">
        <f>IF(C1802="",NA(),MATCH($B1802&amp;$C1802,'[2]Smelter Look-up'!$J:$J,0))</f>
        <v>#N/A</v>
      </c>
      <c r="X1802" s="58">
        <f t="shared" ref="X1802:X1865" si="146">IF(AND(C1802="Smelter not listed",OR(LEN(D1802)=0,LEN(E1802)=0)),1,0)</f>
        <v>0</v>
      </c>
      <c r="AB1802" s="95" t="str">
        <f t="shared" ref="AB1802:AB1865" si="147">B1802&amp;C1802</f>
        <v/>
      </c>
    </row>
    <row r="1803" spans="1:28" s="58" customFormat="1" ht="20.25">
      <c r="A1803" s="232"/>
      <c r="B1803" s="224" t="s">
        <v>242</v>
      </c>
      <c r="C1803" s="225" t="s">
        <v>242</v>
      </c>
      <c r="D1803" s="226"/>
      <c r="E1803" s="224" t="s">
        <v>242</v>
      </c>
      <c r="F1803" s="224" t="s">
        <v>242</v>
      </c>
      <c r="G1803" s="224" t="s">
        <v>242</v>
      </c>
      <c r="H1803" s="227" t="s">
        <v>242</v>
      </c>
      <c r="I1803" s="228" t="s">
        <v>242</v>
      </c>
      <c r="J1803" s="228" t="s">
        <v>242</v>
      </c>
      <c r="K1803" s="229"/>
      <c r="L1803" s="229"/>
      <c r="M1803" s="229"/>
      <c r="N1803" s="229"/>
      <c r="O1803" s="229"/>
      <c r="P1803" s="230"/>
      <c r="Q1803" s="231"/>
      <c r="R1803" s="224" t="s">
        <v>242</v>
      </c>
      <c r="S1803" s="232" t="str">
        <f t="shared" ca="1" si="145"/>
        <v/>
      </c>
      <c r="T1803" s="232" t="str">
        <f ca="1">IF(B1803="","",IF(ISERROR(MATCH($J1803,[2]SorP!$B$1:$B$6230,0)),"",INDIRECT("'SorP'!$A$"&amp;MATCH($J1803,[2]SorP!$B$1:$B$6230,0))))</f>
        <v/>
      </c>
      <c r="U1803" s="184"/>
      <c r="V1803" s="94" t="e">
        <f>IF(C1803="",NA(),MATCH($B1803&amp;$C1803,'[2]Smelter Look-up'!$J:$J,0))</f>
        <v>#N/A</v>
      </c>
      <c r="X1803" s="58">
        <f t="shared" si="146"/>
        <v>0</v>
      </c>
      <c r="AB1803" s="95" t="str">
        <f t="shared" si="147"/>
        <v/>
      </c>
    </row>
    <row r="1804" spans="1:28" s="58" customFormat="1" ht="20.25">
      <c r="A1804" s="232"/>
      <c r="B1804" s="224" t="s">
        <v>242</v>
      </c>
      <c r="C1804" s="225" t="s">
        <v>242</v>
      </c>
      <c r="D1804" s="226"/>
      <c r="E1804" s="224" t="s">
        <v>242</v>
      </c>
      <c r="F1804" s="224" t="s">
        <v>242</v>
      </c>
      <c r="G1804" s="224" t="s">
        <v>242</v>
      </c>
      <c r="H1804" s="227" t="s">
        <v>242</v>
      </c>
      <c r="I1804" s="228" t="s">
        <v>242</v>
      </c>
      <c r="J1804" s="228" t="s">
        <v>242</v>
      </c>
      <c r="K1804" s="229"/>
      <c r="L1804" s="229"/>
      <c r="M1804" s="229"/>
      <c r="N1804" s="229"/>
      <c r="O1804" s="229"/>
      <c r="P1804" s="230"/>
      <c r="Q1804" s="231"/>
      <c r="R1804" s="224" t="s">
        <v>242</v>
      </c>
      <c r="S1804" s="232" t="str">
        <f t="shared" ca="1" si="145"/>
        <v/>
      </c>
      <c r="T1804" s="232" t="str">
        <f ca="1">IF(B1804="","",IF(ISERROR(MATCH($J1804,[2]SorP!$B$1:$B$6230,0)),"",INDIRECT("'SorP'!$A$"&amp;MATCH($J1804,[2]SorP!$B$1:$B$6230,0))))</f>
        <v/>
      </c>
      <c r="U1804" s="184"/>
      <c r="V1804" s="94" t="e">
        <f>IF(C1804="",NA(),MATCH($B1804&amp;$C1804,'[2]Smelter Look-up'!$J:$J,0))</f>
        <v>#N/A</v>
      </c>
      <c r="X1804" s="58">
        <f t="shared" si="146"/>
        <v>0</v>
      </c>
      <c r="AB1804" s="95" t="str">
        <f t="shared" si="147"/>
        <v/>
      </c>
    </row>
    <row r="1805" spans="1:28" s="58" customFormat="1" ht="20.25">
      <c r="A1805" s="232"/>
      <c r="B1805" s="224" t="s">
        <v>242</v>
      </c>
      <c r="C1805" s="225" t="s">
        <v>242</v>
      </c>
      <c r="D1805" s="226"/>
      <c r="E1805" s="224" t="s">
        <v>242</v>
      </c>
      <c r="F1805" s="224" t="s">
        <v>242</v>
      </c>
      <c r="G1805" s="224" t="s">
        <v>242</v>
      </c>
      <c r="H1805" s="227" t="s">
        <v>242</v>
      </c>
      <c r="I1805" s="228" t="s">
        <v>242</v>
      </c>
      <c r="J1805" s="228" t="s">
        <v>242</v>
      </c>
      <c r="K1805" s="229"/>
      <c r="L1805" s="229"/>
      <c r="M1805" s="229"/>
      <c r="N1805" s="229"/>
      <c r="O1805" s="229"/>
      <c r="P1805" s="230"/>
      <c r="Q1805" s="231"/>
      <c r="R1805" s="224" t="s">
        <v>242</v>
      </c>
      <c r="S1805" s="232" t="str">
        <f t="shared" ca="1" si="145"/>
        <v/>
      </c>
      <c r="T1805" s="232" t="str">
        <f ca="1">IF(B1805="","",IF(ISERROR(MATCH($J1805,[2]SorP!$B$1:$B$6230,0)),"",INDIRECT("'SorP'!$A$"&amp;MATCH($J1805,[2]SorP!$B$1:$B$6230,0))))</f>
        <v/>
      </c>
      <c r="U1805" s="184"/>
      <c r="V1805" s="94" t="e">
        <f>IF(C1805="",NA(),MATCH($B1805&amp;$C1805,'[2]Smelter Look-up'!$J:$J,0))</f>
        <v>#N/A</v>
      </c>
      <c r="X1805" s="58">
        <f t="shared" si="146"/>
        <v>0</v>
      </c>
      <c r="AB1805" s="95" t="str">
        <f t="shared" si="147"/>
        <v/>
      </c>
    </row>
    <row r="1806" spans="1:28" s="58" customFormat="1" ht="20.25">
      <c r="A1806" s="232"/>
      <c r="B1806" s="224" t="s">
        <v>242</v>
      </c>
      <c r="C1806" s="225" t="s">
        <v>242</v>
      </c>
      <c r="D1806" s="226"/>
      <c r="E1806" s="224" t="s">
        <v>242</v>
      </c>
      <c r="F1806" s="224" t="s">
        <v>242</v>
      </c>
      <c r="G1806" s="224" t="s">
        <v>242</v>
      </c>
      <c r="H1806" s="227" t="s">
        <v>242</v>
      </c>
      <c r="I1806" s="228" t="s">
        <v>242</v>
      </c>
      <c r="J1806" s="228" t="s">
        <v>242</v>
      </c>
      <c r="K1806" s="229"/>
      <c r="L1806" s="229"/>
      <c r="M1806" s="229"/>
      <c r="N1806" s="229"/>
      <c r="O1806" s="229"/>
      <c r="P1806" s="230"/>
      <c r="Q1806" s="231"/>
      <c r="R1806" s="224" t="s">
        <v>242</v>
      </c>
      <c r="S1806" s="232" t="str">
        <f t="shared" ca="1" si="145"/>
        <v/>
      </c>
      <c r="T1806" s="232" t="str">
        <f ca="1">IF(B1806="","",IF(ISERROR(MATCH($J1806,[2]SorP!$B$1:$B$6230,0)),"",INDIRECT("'SorP'!$A$"&amp;MATCH($J1806,[2]SorP!$B$1:$B$6230,0))))</f>
        <v/>
      </c>
      <c r="U1806" s="184"/>
      <c r="V1806" s="94" t="e">
        <f>IF(C1806="",NA(),MATCH($B1806&amp;$C1806,'[2]Smelter Look-up'!$J:$J,0))</f>
        <v>#N/A</v>
      </c>
      <c r="X1806" s="58">
        <f t="shared" si="146"/>
        <v>0</v>
      </c>
      <c r="AB1806" s="95" t="str">
        <f t="shared" si="147"/>
        <v/>
      </c>
    </row>
    <row r="1807" spans="1:28" s="58" customFormat="1" ht="20.25">
      <c r="A1807" s="232"/>
      <c r="B1807" s="224" t="s">
        <v>242</v>
      </c>
      <c r="C1807" s="225" t="s">
        <v>242</v>
      </c>
      <c r="D1807" s="226"/>
      <c r="E1807" s="224" t="s">
        <v>242</v>
      </c>
      <c r="F1807" s="224" t="s">
        <v>242</v>
      </c>
      <c r="G1807" s="224" t="s">
        <v>242</v>
      </c>
      <c r="H1807" s="227" t="s">
        <v>242</v>
      </c>
      <c r="I1807" s="228" t="s">
        <v>242</v>
      </c>
      <c r="J1807" s="228" t="s">
        <v>242</v>
      </c>
      <c r="K1807" s="229"/>
      <c r="L1807" s="229"/>
      <c r="M1807" s="229"/>
      <c r="N1807" s="229"/>
      <c r="O1807" s="229"/>
      <c r="P1807" s="230"/>
      <c r="Q1807" s="231"/>
      <c r="R1807" s="224" t="s">
        <v>242</v>
      </c>
      <c r="S1807" s="232" t="str">
        <f t="shared" ca="1" si="145"/>
        <v/>
      </c>
      <c r="T1807" s="232" t="str">
        <f ca="1">IF(B1807="","",IF(ISERROR(MATCH($J1807,[2]SorP!$B$1:$B$6230,0)),"",INDIRECT("'SorP'!$A$"&amp;MATCH($J1807,[2]SorP!$B$1:$B$6230,0))))</f>
        <v/>
      </c>
      <c r="U1807" s="184"/>
      <c r="V1807" s="94" t="e">
        <f>IF(C1807="",NA(),MATCH($B1807&amp;$C1807,'[2]Smelter Look-up'!$J:$J,0))</f>
        <v>#N/A</v>
      </c>
      <c r="X1807" s="58">
        <f t="shared" si="146"/>
        <v>0</v>
      </c>
      <c r="AB1807" s="95" t="str">
        <f t="shared" si="147"/>
        <v/>
      </c>
    </row>
    <row r="1808" spans="1:28" s="58" customFormat="1" ht="20.25">
      <c r="A1808" s="232"/>
      <c r="B1808" s="224" t="s">
        <v>242</v>
      </c>
      <c r="C1808" s="225" t="s">
        <v>242</v>
      </c>
      <c r="D1808" s="226"/>
      <c r="E1808" s="224" t="s">
        <v>242</v>
      </c>
      <c r="F1808" s="224" t="s">
        <v>242</v>
      </c>
      <c r="G1808" s="224" t="s">
        <v>242</v>
      </c>
      <c r="H1808" s="227" t="s">
        <v>242</v>
      </c>
      <c r="I1808" s="228" t="s">
        <v>242</v>
      </c>
      <c r="J1808" s="228" t="s">
        <v>242</v>
      </c>
      <c r="K1808" s="229"/>
      <c r="L1808" s="229"/>
      <c r="M1808" s="229"/>
      <c r="N1808" s="229"/>
      <c r="O1808" s="229"/>
      <c r="P1808" s="230"/>
      <c r="Q1808" s="231"/>
      <c r="R1808" s="224" t="s">
        <v>242</v>
      </c>
      <c r="S1808" s="232" t="str">
        <f t="shared" ca="1" si="145"/>
        <v/>
      </c>
      <c r="T1808" s="232" t="str">
        <f ca="1">IF(B1808="","",IF(ISERROR(MATCH($J1808,[2]SorP!$B$1:$B$6230,0)),"",INDIRECT("'SorP'!$A$"&amp;MATCH($J1808,[2]SorP!$B$1:$B$6230,0))))</f>
        <v/>
      </c>
      <c r="U1808" s="184"/>
      <c r="V1808" s="94" t="e">
        <f>IF(C1808="",NA(),MATCH($B1808&amp;$C1808,'[2]Smelter Look-up'!$J:$J,0))</f>
        <v>#N/A</v>
      </c>
      <c r="X1808" s="58">
        <f t="shared" si="146"/>
        <v>0</v>
      </c>
      <c r="AB1808" s="95" t="str">
        <f t="shared" si="147"/>
        <v/>
      </c>
    </row>
    <row r="1809" spans="1:28" s="58" customFormat="1" ht="20.25">
      <c r="A1809" s="232"/>
      <c r="B1809" s="224" t="s">
        <v>242</v>
      </c>
      <c r="C1809" s="225" t="s">
        <v>242</v>
      </c>
      <c r="D1809" s="226"/>
      <c r="E1809" s="224" t="s">
        <v>242</v>
      </c>
      <c r="F1809" s="224" t="s">
        <v>242</v>
      </c>
      <c r="G1809" s="224" t="s">
        <v>242</v>
      </c>
      <c r="H1809" s="227" t="s">
        <v>242</v>
      </c>
      <c r="I1809" s="228" t="s">
        <v>242</v>
      </c>
      <c r="J1809" s="228" t="s">
        <v>242</v>
      </c>
      <c r="K1809" s="229"/>
      <c r="L1809" s="229"/>
      <c r="M1809" s="229"/>
      <c r="N1809" s="229"/>
      <c r="O1809" s="229"/>
      <c r="P1809" s="230"/>
      <c r="Q1809" s="231"/>
      <c r="R1809" s="224" t="s">
        <v>242</v>
      </c>
      <c r="S1809" s="232" t="str">
        <f t="shared" ca="1" si="145"/>
        <v/>
      </c>
      <c r="T1809" s="232" t="str">
        <f ca="1">IF(B1809="","",IF(ISERROR(MATCH($J1809,[2]SorP!$B$1:$B$6230,0)),"",INDIRECT("'SorP'!$A$"&amp;MATCH($J1809,[2]SorP!$B$1:$B$6230,0))))</f>
        <v/>
      </c>
      <c r="U1809" s="184"/>
      <c r="V1809" s="94" t="e">
        <f>IF(C1809="",NA(),MATCH($B1809&amp;$C1809,'[2]Smelter Look-up'!$J:$J,0))</f>
        <v>#N/A</v>
      </c>
      <c r="X1809" s="58">
        <f t="shared" si="146"/>
        <v>0</v>
      </c>
      <c r="AB1809" s="95" t="str">
        <f t="shared" si="147"/>
        <v/>
      </c>
    </row>
    <row r="1810" spans="1:28" s="58" customFormat="1" ht="20.25">
      <c r="A1810" s="232"/>
      <c r="B1810" s="224" t="s">
        <v>242</v>
      </c>
      <c r="C1810" s="225" t="s">
        <v>242</v>
      </c>
      <c r="D1810" s="226"/>
      <c r="E1810" s="224" t="s">
        <v>242</v>
      </c>
      <c r="F1810" s="224" t="s">
        <v>242</v>
      </c>
      <c r="G1810" s="224" t="s">
        <v>242</v>
      </c>
      <c r="H1810" s="227" t="s">
        <v>242</v>
      </c>
      <c r="I1810" s="228" t="s">
        <v>242</v>
      </c>
      <c r="J1810" s="228" t="s">
        <v>242</v>
      </c>
      <c r="K1810" s="229"/>
      <c r="L1810" s="229"/>
      <c r="M1810" s="229"/>
      <c r="N1810" s="229"/>
      <c r="O1810" s="229"/>
      <c r="P1810" s="230"/>
      <c r="Q1810" s="231"/>
      <c r="R1810" s="224" t="s">
        <v>242</v>
      </c>
      <c r="S1810" s="232" t="str">
        <f t="shared" ca="1" si="145"/>
        <v/>
      </c>
      <c r="T1810" s="232" t="str">
        <f ca="1">IF(B1810="","",IF(ISERROR(MATCH($J1810,[2]SorP!$B$1:$B$6230,0)),"",INDIRECT("'SorP'!$A$"&amp;MATCH($J1810,[2]SorP!$B$1:$B$6230,0))))</f>
        <v/>
      </c>
      <c r="U1810" s="184"/>
      <c r="V1810" s="94" t="e">
        <f>IF(C1810="",NA(),MATCH($B1810&amp;$C1810,'[2]Smelter Look-up'!$J:$J,0))</f>
        <v>#N/A</v>
      </c>
      <c r="X1810" s="58">
        <f t="shared" si="146"/>
        <v>0</v>
      </c>
      <c r="AB1810" s="95" t="str">
        <f t="shared" si="147"/>
        <v/>
      </c>
    </row>
    <row r="1811" spans="1:28" s="58" customFormat="1" ht="20.25">
      <c r="A1811" s="232"/>
      <c r="B1811" s="224" t="s">
        <v>242</v>
      </c>
      <c r="C1811" s="225" t="s">
        <v>242</v>
      </c>
      <c r="D1811" s="226"/>
      <c r="E1811" s="224" t="s">
        <v>242</v>
      </c>
      <c r="F1811" s="224" t="s">
        <v>242</v>
      </c>
      <c r="G1811" s="224" t="s">
        <v>242</v>
      </c>
      <c r="H1811" s="227" t="s">
        <v>242</v>
      </c>
      <c r="I1811" s="228" t="s">
        <v>242</v>
      </c>
      <c r="J1811" s="228" t="s">
        <v>242</v>
      </c>
      <c r="K1811" s="229"/>
      <c r="L1811" s="229"/>
      <c r="M1811" s="229"/>
      <c r="N1811" s="229"/>
      <c r="O1811" s="229"/>
      <c r="P1811" s="230"/>
      <c r="Q1811" s="231"/>
      <c r="R1811" s="224" t="s">
        <v>242</v>
      </c>
      <c r="S1811" s="232" t="str">
        <f t="shared" ca="1" si="145"/>
        <v/>
      </c>
      <c r="T1811" s="232" t="str">
        <f ca="1">IF(B1811="","",IF(ISERROR(MATCH($J1811,[2]SorP!$B$1:$B$6230,0)),"",INDIRECT("'SorP'!$A$"&amp;MATCH($J1811,[2]SorP!$B$1:$B$6230,0))))</f>
        <v/>
      </c>
      <c r="U1811" s="184"/>
      <c r="V1811" s="94" t="e">
        <f>IF(C1811="",NA(),MATCH($B1811&amp;$C1811,'[2]Smelter Look-up'!$J:$J,0))</f>
        <v>#N/A</v>
      </c>
      <c r="X1811" s="58">
        <f t="shared" si="146"/>
        <v>0</v>
      </c>
      <c r="AB1811" s="95" t="str">
        <f t="shared" si="147"/>
        <v/>
      </c>
    </row>
    <row r="1812" spans="1:28" s="58" customFormat="1" ht="20.25">
      <c r="A1812" s="232"/>
      <c r="B1812" s="224" t="s">
        <v>242</v>
      </c>
      <c r="C1812" s="225" t="s">
        <v>242</v>
      </c>
      <c r="D1812" s="226"/>
      <c r="E1812" s="224" t="s">
        <v>242</v>
      </c>
      <c r="F1812" s="224" t="s">
        <v>242</v>
      </c>
      <c r="G1812" s="224" t="s">
        <v>242</v>
      </c>
      <c r="H1812" s="227" t="s">
        <v>242</v>
      </c>
      <c r="I1812" s="228" t="s">
        <v>242</v>
      </c>
      <c r="J1812" s="228" t="s">
        <v>242</v>
      </c>
      <c r="K1812" s="229"/>
      <c r="L1812" s="229"/>
      <c r="M1812" s="229"/>
      <c r="N1812" s="229"/>
      <c r="O1812" s="229"/>
      <c r="P1812" s="230"/>
      <c r="Q1812" s="231"/>
      <c r="R1812" s="224" t="s">
        <v>242</v>
      </c>
      <c r="S1812" s="232" t="str">
        <f t="shared" ca="1" si="145"/>
        <v/>
      </c>
      <c r="T1812" s="232" t="str">
        <f ca="1">IF(B1812="","",IF(ISERROR(MATCH($J1812,[2]SorP!$B$1:$B$6230,0)),"",INDIRECT("'SorP'!$A$"&amp;MATCH($J1812,[2]SorP!$B$1:$B$6230,0))))</f>
        <v/>
      </c>
      <c r="U1812" s="184"/>
      <c r="V1812" s="94" t="e">
        <f>IF(C1812="",NA(),MATCH($B1812&amp;$C1812,'[2]Smelter Look-up'!$J:$J,0))</f>
        <v>#N/A</v>
      </c>
      <c r="X1812" s="58">
        <f t="shared" si="146"/>
        <v>0</v>
      </c>
      <c r="AB1812" s="95" t="str">
        <f t="shared" si="147"/>
        <v/>
      </c>
    </row>
    <row r="1813" spans="1:28" s="58" customFormat="1" ht="20.25">
      <c r="A1813" s="232"/>
      <c r="B1813" s="224" t="s">
        <v>242</v>
      </c>
      <c r="C1813" s="225" t="s">
        <v>242</v>
      </c>
      <c r="D1813" s="226"/>
      <c r="E1813" s="224" t="s">
        <v>242</v>
      </c>
      <c r="F1813" s="224" t="s">
        <v>242</v>
      </c>
      <c r="G1813" s="224" t="s">
        <v>242</v>
      </c>
      <c r="H1813" s="227" t="s">
        <v>242</v>
      </c>
      <c r="I1813" s="228" t="s">
        <v>242</v>
      </c>
      <c r="J1813" s="228" t="s">
        <v>242</v>
      </c>
      <c r="K1813" s="229"/>
      <c r="L1813" s="229"/>
      <c r="M1813" s="229"/>
      <c r="N1813" s="229"/>
      <c r="O1813" s="229"/>
      <c r="P1813" s="230"/>
      <c r="Q1813" s="231"/>
      <c r="R1813" s="224" t="s">
        <v>242</v>
      </c>
      <c r="S1813" s="232" t="str">
        <f t="shared" ca="1" si="145"/>
        <v/>
      </c>
      <c r="T1813" s="232" t="str">
        <f ca="1">IF(B1813="","",IF(ISERROR(MATCH($J1813,[2]SorP!$B$1:$B$6230,0)),"",INDIRECT("'SorP'!$A$"&amp;MATCH($J1813,[2]SorP!$B$1:$B$6230,0))))</f>
        <v/>
      </c>
      <c r="U1813" s="184"/>
      <c r="V1813" s="94" t="e">
        <f>IF(C1813="",NA(),MATCH($B1813&amp;$C1813,'[2]Smelter Look-up'!$J:$J,0))</f>
        <v>#N/A</v>
      </c>
      <c r="X1813" s="58">
        <f t="shared" si="146"/>
        <v>0</v>
      </c>
      <c r="AB1813" s="95" t="str">
        <f t="shared" si="147"/>
        <v/>
      </c>
    </row>
    <row r="1814" spans="1:28" s="58" customFormat="1" ht="20.25">
      <c r="A1814" s="232"/>
      <c r="B1814" s="224" t="s">
        <v>242</v>
      </c>
      <c r="C1814" s="225" t="s">
        <v>242</v>
      </c>
      <c r="D1814" s="226"/>
      <c r="E1814" s="224" t="s">
        <v>242</v>
      </c>
      <c r="F1814" s="224" t="s">
        <v>242</v>
      </c>
      <c r="G1814" s="224" t="s">
        <v>242</v>
      </c>
      <c r="H1814" s="227" t="s">
        <v>242</v>
      </c>
      <c r="I1814" s="228" t="s">
        <v>242</v>
      </c>
      <c r="J1814" s="228" t="s">
        <v>242</v>
      </c>
      <c r="K1814" s="229"/>
      <c r="L1814" s="229"/>
      <c r="M1814" s="229"/>
      <c r="N1814" s="229"/>
      <c r="O1814" s="229"/>
      <c r="P1814" s="230"/>
      <c r="Q1814" s="231"/>
      <c r="R1814" s="224" t="s">
        <v>242</v>
      </c>
      <c r="S1814" s="232" t="str">
        <f t="shared" ca="1" si="145"/>
        <v/>
      </c>
      <c r="T1814" s="232" t="str">
        <f ca="1">IF(B1814="","",IF(ISERROR(MATCH($J1814,[2]SorP!$B$1:$B$6230,0)),"",INDIRECT("'SorP'!$A$"&amp;MATCH($J1814,[2]SorP!$B$1:$B$6230,0))))</f>
        <v/>
      </c>
      <c r="U1814" s="184"/>
      <c r="V1814" s="94" t="e">
        <f>IF(C1814="",NA(),MATCH($B1814&amp;$C1814,'[2]Smelter Look-up'!$J:$J,0))</f>
        <v>#N/A</v>
      </c>
      <c r="X1814" s="58">
        <f t="shared" si="146"/>
        <v>0</v>
      </c>
      <c r="AB1814" s="95" t="str">
        <f t="shared" si="147"/>
        <v/>
      </c>
    </row>
    <row r="1815" spans="1:28" s="58" customFormat="1" ht="20.25">
      <c r="A1815" s="232"/>
      <c r="B1815" s="224" t="s">
        <v>242</v>
      </c>
      <c r="C1815" s="225" t="s">
        <v>242</v>
      </c>
      <c r="D1815" s="226"/>
      <c r="E1815" s="224" t="s">
        <v>242</v>
      </c>
      <c r="F1815" s="224" t="s">
        <v>242</v>
      </c>
      <c r="G1815" s="224" t="s">
        <v>242</v>
      </c>
      <c r="H1815" s="227" t="s">
        <v>242</v>
      </c>
      <c r="I1815" s="228" t="s">
        <v>242</v>
      </c>
      <c r="J1815" s="228" t="s">
        <v>242</v>
      </c>
      <c r="K1815" s="229"/>
      <c r="L1815" s="229"/>
      <c r="M1815" s="229"/>
      <c r="N1815" s="229"/>
      <c r="O1815" s="229"/>
      <c r="P1815" s="230"/>
      <c r="Q1815" s="231"/>
      <c r="R1815" s="224" t="s">
        <v>242</v>
      </c>
      <c r="S1815" s="232" t="str">
        <f t="shared" ca="1" si="145"/>
        <v/>
      </c>
      <c r="T1815" s="232" t="str">
        <f ca="1">IF(B1815="","",IF(ISERROR(MATCH($J1815,[2]SorP!$B$1:$B$6230,0)),"",INDIRECT("'SorP'!$A$"&amp;MATCH($J1815,[2]SorP!$B$1:$B$6230,0))))</f>
        <v/>
      </c>
      <c r="U1815" s="184"/>
      <c r="V1815" s="94" t="e">
        <f>IF(C1815="",NA(),MATCH($B1815&amp;$C1815,'[2]Smelter Look-up'!$J:$J,0))</f>
        <v>#N/A</v>
      </c>
      <c r="X1815" s="58">
        <f t="shared" si="146"/>
        <v>0</v>
      </c>
      <c r="AB1815" s="95" t="str">
        <f t="shared" si="147"/>
        <v/>
      </c>
    </row>
    <row r="1816" spans="1:28" s="58" customFormat="1" ht="20.25">
      <c r="A1816" s="232"/>
      <c r="B1816" s="224" t="s">
        <v>242</v>
      </c>
      <c r="C1816" s="225" t="s">
        <v>242</v>
      </c>
      <c r="D1816" s="226"/>
      <c r="E1816" s="224" t="s">
        <v>242</v>
      </c>
      <c r="F1816" s="224" t="s">
        <v>242</v>
      </c>
      <c r="G1816" s="224" t="s">
        <v>242</v>
      </c>
      <c r="H1816" s="227" t="s">
        <v>242</v>
      </c>
      <c r="I1816" s="228" t="s">
        <v>242</v>
      </c>
      <c r="J1816" s="228" t="s">
        <v>242</v>
      </c>
      <c r="K1816" s="229"/>
      <c r="L1816" s="229"/>
      <c r="M1816" s="229"/>
      <c r="N1816" s="229"/>
      <c r="O1816" s="229"/>
      <c r="P1816" s="230"/>
      <c r="Q1816" s="231"/>
      <c r="R1816" s="224" t="s">
        <v>242</v>
      </c>
      <c r="S1816" s="232" t="str">
        <f t="shared" ca="1" si="145"/>
        <v/>
      </c>
      <c r="T1816" s="232" t="str">
        <f ca="1">IF(B1816="","",IF(ISERROR(MATCH($J1816,[2]SorP!$B$1:$B$6230,0)),"",INDIRECT("'SorP'!$A$"&amp;MATCH($J1816,[2]SorP!$B$1:$B$6230,0))))</f>
        <v/>
      </c>
      <c r="U1816" s="184"/>
      <c r="V1816" s="94" t="e">
        <f>IF(C1816="",NA(),MATCH($B1816&amp;$C1816,'[2]Smelter Look-up'!$J:$J,0))</f>
        <v>#N/A</v>
      </c>
      <c r="X1816" s="58">
        <f t="shared" si="146"/>
        <v>0</v>
      </c>
      <c r="AB1816" s="95" t="str">
        <f t="shared" si="147"/>
        <v/>
      </c>
    </row>
    <row r="1817" spans="1:28" s="58" customFormat="1" ht="20.25">
      <c r="A1817" s="232"/>
      <c r="B1817" s="224" t="s">
        <v>242</v>
      </c>
      <c r="C1817" s="225" t="s">
        <v>242</v>
      </c>
      <c r="D1817" s="226"/>
      <c r="E1817" s="224" t="s">
        <v>242</v>
      </c>
      <c r="F1817" s="224" t="s">
        <v>242</v>
      </c>
      <c r="G1817" s="224" t="s">
        <v>242</v>
      </c>
      <c r="H1817" s="227" t="s">
        <v>242</v>
      </c>
      <c r="I1817" s="228" t="s">
        <v>242</v>
      </c>
      <c r="J1817" s="228" t="s">
        <v>242</v>
      </c>
      <c r="K1817" s="229"/>
      <c r="L1817" s="229"/>
      <c r="M1817" s="229"/>
      <c r="N1817" s="229"/>
      <c r="O1817" s="229"/>
      <c r="P1817" s="230"/>
      <c r="Q1817" s="231"/>
      <c r="R1817" s="224" t="s">
        <v>242</v>
      </c>
      <c r="S1817" s="232" t="str">
        <f t="shared" ca="1" si="145"/>
        <v/>
      </c>
      <c r="T1817" s="232" t="str">
        <f ca="1">IF(B1817="","",IF(ISERROR(MATCH($J1817,[2]SorP!$B$1:$B$6230,0)),"",INDIRECT("'SorP'!$A$"&amp;MATCH($J1817,[2]SorP!$B$1:$B$6230,0))))</f>
        <v/>
      </c>
      <c r="U1817" s="184"/>
      <c r="V1817" s="94" t="e">
        <f>IF(C1817="",NA(),MATCH($B1817&amp;$C1817,'[2]Smelter Look-up'!$J:$J,0))</f>
        <v>#N/A</v>
      </c>
      <c r="X1817" s="58">
        <f t="shared" si="146"/>
        <v>0</v>
      </c>
      <c r="AB1817" s="95" t="str">
        <f t="shared" si="147"/>
        <v/>
      </c>
    </row>
    <row r="1818" spans="1:28" s="58" customFormat="1" ht="20.25">
      <c r="A1818" s="232"/>
      <c r="B1818" s="224" t="s">
        <v>242</v>
      </c>
      <c r="C1818" s="225" t="s">
        <v>242</v>
      </c>
      <c r="D1818" s="226"/>
      <c r="E1818" s="224" t="s">
        <v>242</v>
      </c>
      <c r="F1818" s="224" t="s">
        <v>242</v>
      </c>
      <c r="G1818" s="224" t="s">
        <v>242</v>
      </c>
      <c r="H1818" s="227" t="s">
        <v>242</v>
      </c>
      <c r="I1818" s="228" t="s">
        <v>242</v>
      </c>
      <c r="J1818" s="228" t="s">
        <v>242</v>
      </c>
      <c r="K1818" s="229"/>
      <c r="L1818" s="229"/>
      <c r="M1818" s="229"/>
      <c r="N1818" s="229"/>
      <c r="O1818" s="229"/>
      <c r="P1818" s="230"/>
      <c r="Q1818" s="231"/>
      <c r="R1818" s="224" t="s">
        <v>242</v>
      </c>
      <c r="S1818" s="232" t="str">
        <f t="shared" ca="1" si="145"/>
        <v/>
      </c>
      <c r="T1818" s="232" t="str">
        <f ca="1">IF(B1818="","",IF(ISERROR(MATCH($J1818,[2]SorP!$B$1:$B$6230,0)),"",INDIRECT("'SorP'!$A$"&amp;MATCH($J1818,[2]SorP!$B$1:$B$6230,0))))</f>
        <v/>
      </c>
      <c r="U1818" s="184"/>
      <c r="V1818" s="94" t="e">
        <f>IF(C1818="",NA(),MATCH($B1818&amp;$C1818,'[2]Smelter Look-up'!$J:$J,0))</f>
        <v>#N/A</v>
      </c>
      <c r="X1818" s="58">
        <f t="shared" si="146"/>
        <v>0</v>
      </c>
      <c r="AB1818" s="95" t="str">
        <f t="shared" si="147"/>
        <v/>
      </c>
    </row>
    <row r="1819" spans="1:28" s="58" customFormat="1" ht="20.25">
      <c r="A1819" s="232"/>
      <c r="B1819" s="224" t="s">
        <v>242</v>
      </c>
      <c r="C1819" s="225" t="s">
        <v>242</v>
      </c>
      <c r="D1819" s="226"/>
      <c r="E1819" s="224" t="s">
        <v>242</v>
      </c>
      <c r="F1819" s="224" t="s">
        <v>242</v>
      </c>
      <c r="G1819" s="224" t="s">
        <v>242</v>
      </c>
      <c r="H1819" s="227" t="s">
        <v>242</v>
      </c>
      <c r="I1819" s="228" t="s">
        <v>242</v>
      </c>
      <c r="J1819" s="228" t="s">
        <v>242</v>
      </c>
      <c r="K1819" s="229"/>
      <c r="L1819" s="229"/>
      <c r="M1819" s="229"/>
      <c r="N1819" s="229"/>
      <c r="O1819" s="229"/>
      <c r="P1819" s="230"/>
      <c r="Q1819" s="231"/>
      <c r="R1819" s="224" t="s">
        <v>242</v>
      </c>
      <c r="S1819" s="232" t="str">
        <f t="shared" ca="1" si="145"/>
        <v/>
      </c>
      <c r="T1819" s="232" t="str">
        <f ca="1">IF(B1819="","",IF(ISERROR(MATCH($J1819,[2]SorP!$B$1:$B$6230,0)),"",INDIRECT("'SorP'!$A$"&amp;MATCH($J1819,[2]SorP!$B$1:$B$6230,0))))</f>
        <v/>
      </c>
      <c r="U1819" s="184"/>
      <c r="V1819" s="94" t="e">
        <f>IF(C1819="",NA(),MATCH($B1819&amp;$C1819,'[2]Smelter Look-up'!$J:$J,0))</f>
        <v>#N/A</v>
      </c>
      <c r="X1819" s="58">
        <f t="shared" si="146"/>
        <v>0</v>
      </c>
      <c r="AB1819" s="95" t="str">
        <f t="shared" si="147"/>
        <v/>
      </c>
    </row>
    <row r="1820" spans="1:28" s="58" customFormat="1" ht="20.25">
      <c r="A1820" s="232"/>
      <c r="B1820" s="224" t="s">
        <v>242</v>
      </c>
      <c r="C1820" s="225" t="s">
        <v>242</v>
      </c>
      <c r="D1820" s="226"/>
      <c r="E1820" s="224" t="s">
        <v>242</v>
      </c>
      <c r="F1820" s="224" t="s">
        <v>242</v>
      </c>
      <c r="G1820" s="224" t="s">
        <v>242</v>
      </c>
      <c r="H1820" s="227" t="s">
        <v>242</v>
      </c>
      <c r="I1820" s="228" t="s">
        <v>242</v>
      </c>
      <c r="J1820" s="228" t="s">
        <v>242</v>
      </c>
      <c r="K1820" s="229"/>
      <c r="L1820" s="229"/>
      <c r="M1820" s="229"/>
      <c r="N1820" s="229"/>
      <c r="O1820" s="229"/>
      <c r="P1820" s="230"/>
      <c r="Q1820" s="231"/>
      <c r="R1820" s="224" t="s">
        <v>242</v>
      </c>
      <c r="S1820" s="232" t="str">
        <f t="shared" ref="S1820:S1850" ca="1" si="148">IF(B1820="","",IF(ISERROR(MATCH($E1820,CL,0)),"Unknown",INDIRECT("'C'!$A$"&amp;MATCH($E1820,CL,0)+1)))</f>
        <v/>
      </c>
      <c r="T1820" s="232" t="str">
        <f ca="1">IF(B1820="","",IF(ISERROR(MATCH($J1820,[2]SorP!$B$1:$B$6230,0)),"",INDIRECT("'SorP'!$A$"&amp;MATCH($J1820,[2]SorP!$B$1:$B$6230,0))))</f>
        <v/>
      </c>
      <c r="U1820" s="184"/>
      <c r="V1820" s="94" t="e">
        <f>IF(C1820="",NA(),MATCH($B1820&amp;$C1820,'[2]Smelter Look-up'!$J:$J,0))</f>
        <v>#N/A</v>
      </c>
      <c r="X1820" s="58">
        <f t="shared" si="146"/>
        <v>0</v>
      </c>
      <c r="AB1820" s="95" t="str">
        <f t="shared" si="147"/>
        <v/>
      </c>
    </row>
    <row r="1821" spans="1:28" s="58" customFormat="1" ht="20.25">
      <c r="A1821" s="232"/>
      <c r="B1821" s="224" t="s">
        <v>242</v>
      </c>
      <c r="C1821" s="225" t="s">
        <v>242</v>
      </c>
      <c r="D1821" s="226"/>
      <c r="E1821" s="224" t="s">
        <v>242</v>
      </c>
      <c r="F1821" s="224" t="s">
        <v>242</v>
      </c>
      <c r="G1821" s="224" t="s">
        <v>242</v>
      </c>
      <c r="H1821" s="227" t="s">
        <v>242</v>
      </c>
      <c r="I1821" s="228" t="s">
        <v>242</v>
      </c>
      <c r="J1821" s="228" t="s">
        <v>242</v>
      </c>
      <c r="K1821" s="229"/>
      <c r="L1821" s="229"/>
      <c r="M1821" s="229"/>
      <c r="N1821" s="229"/>
      <c r="O1821" s="229"/>
      <c r="P1821" s="230"/>
      <c r="Q1821" s="231"/>
      <c r="R1821" s="224" t="s">
        <v>242</v>
      </c>
      <c r="S1821" s="232" t="str">
        <f t="shared" ca="1" si="148"/>
        <v/>
      </c>
      <c r="T1821" s="232" t="str">
        <f ca="1">IF(B1821="","",IF(ISERROR(MATCH($J1821,[2]SorP!$B$1:$B$6230,0)),"",INDIRECT("'SorP'!$A$"&amp;MATCH($J1821,[2]SorP!$B$1:$B$6230,0))))</f>
        <v/>
      </c>
      <c r="U1821" s="184"/>
      <c r="V1821" s="94" t="e">
        <f>IF(C1821="",NA(),MATCH($B1821&amp;$C1821,'[2]Smelter Look-up'!$J:$J,0))</f>
        <v>#N/A</v>
      </c>
      <c r="X1821" s="58">
        <f t="shared" si="146"/>
        <v>0</v>
      </c>
      <c r="AB1821" s="95" t="str">
        <f t="shared" si="147"/>
        <v/>
      </c>
    </row>
    <row r="1822" spans="1:28" s="58" customFormat="1" ht="20.25">
      <c r="A1822" s="232"/>
      <c r="B1822" s="224" t="s">
        <v>242</v>
      </c>
      <c r="C1822" s="225" t="s">
        <v>242</v>
      </c>
      <c r="D1822" s="226"/>
      <c r="E1822" s="224" t="s">
        <v>242</v>
      </c>
      <c r="F1822" s="224" t="s">
        <v>242</v>
      </c>
      <c r="G1822" s="224" t="s">
        <v>242</v>
      </c>
      <c r="H1822" s="227" t="s">
        <v>242</v>
      </c>
      <c r="I1822" s="228" t="s">
        <v>242</v>
      </c>
      <c r="J1822" s="228" t="s">
        <v>242</v>
      </c>
      <c r="K1822" s="229"/>
      <c r="L1822" s="229"/>
      <c r="M1822" s="229"/>
      <c r="N1822" s="229"/>
      <c r="O1822" s="229"/>
      <c r="P1822" s="230"/>
      <c r="Q1822" s="231"/>
      <c r="R1822" s="224" t="s">
        <v>242</v>
      </c>
      <c r="S1822" s="232" t="str">
        <f t="shared" ca="1" si="148"/>
        <v/>
      </c>
      <c r="T1822" s="232" t="str">
        <f ca="1">IF(B1822="","",IF(ISERROR(MATCH($J1822,[2]SorP!$B$1:$B$6230,0)),"",INDIRECT("'SorP'!$A$"&amp;MATCH($J1822,[2]SorP!$B$1:$B$6230,0))))</f>
        <v/>
      </c>
      <c r="U1822" s="184"/>
      <c r="V1822" s="94" t="e">
        <f>IF(C1822="",NA(),MATCH($B1822&amp;$C1822,'[2]Smelter Look-up'!$J:$J,0))</f>
        <v>#N/A</v>
      </c>
      <c r="X1822" s="58">
        <f t="shared" si="146"/>
        <v>0</v>
      </c>
      <c r="AB1822" s="95" t="str">
        <f t="shared" si="147"/>
        <v/>
      </c>
    </row>
    <row r="1823" spans="1:28" s="58" customFormat="1" ht="20.25">
      <c r="A1823" s="232"/>
      <c r="B1823" s="224" t="s">
        <v>242</v>
      </c>
      <c r="C1823" s="225" t="s">
        <v>242</v>
      </c>
      <c r="D1823" s="226"/>
      <c r="E1823" s="224" t="s">
        <v>242</v>
      </c>
      <c r="F1823" s="224" t="s">
        <v>242</v>
      </c>
      <c r="G1823" s="224" t="s">
        <v>242</v>
      </c>
      <c r="H1823" s="227" t="s">
        <v>242</v>
      </c>
      <c r="I1823" s="228" t="s">
        <v>242</v>
      </c>
      <c r="J1823" s="228" t="s">
        <v>242</v>
      </c>
      <c r="K1823" s="229"/>
      <c r="L1823" s="229"/>
      <c r="M1823" s="229"/>
      <c r="N1823" s="229"/>
      <c r="O1823" s="229"/>
      <c r="P1823" s="230"/>
      <c r="Q1823" s="231"/>
      <c r="R1823" s="224" t="s">
        <v>242</v>
      </c>
      <c r="S1823" s="232" t="str">
        <f t="shared" ca="1" si="148"/>
        <v/>
      </c>
      <c r="T1823" s="232" t="str">
        <f ca="1">IF(B1823="","",IF(ISERROR(MATCH($J1823,[2]SorP!$B$1:$B$6230,0)),"",INDIRECT("'SorP'!$A$"&amp;MATCH($J1823,[2]SorP!$B$1:$B$6230,0))))</f>
        <v/>
      </c>
      <c r="U1823" s="184"/>
      <c r="V1823" s="94" t="e">
        <f>IF(C1823="",NA(),MATCH($B1823&amp;$C1823,'[2]Smelter Look-up'!$J:$J,0))</f>
        <v>#N/A</v>
      </c>
      <c r="X1823" s="58">
        <f t="shared" si="146"/>
        <v>0</v>
      </c>
      <c r="AB1823" s="95" t="str">
        <f t="shared" si="147"/>
        <v/>
      </c>
    </row>
    <row r="1824" spans="1:28" s="58" customFormat="1" ht="20.25">
      <c r="A1824" s="232"/>
      <c r="B1824" s="224" t="s">
        <v>242</v>
      </c>
      <c r="C1824" s="225" t="s">
        <v>242</v>
      </c>
      <c r="D1824" s="226"/>
      <c r="E1824" s="224" t="s">
        <v>242</v>
      </c>
      <c r="F1824" s="224" t="s">
        <v>242</v>
      </c>
      <c r="G1824" s="224" t="s">
        <v>242</v>
      </c>
      <c r="H1824" s="227" t="s">
        <v>242</v>
      </c>
      <c r="I1824" s="228" t="s">
        <v>242</v>
      </c>
      <c r="J1824" s="228" t="s">
        <v>242</v>
      </c>
      <c r="K1824" s="229"/>
      <c r="L1824" s="229"/>
      <c r="M1824" s="229"/>
      <c r="N1824" s="229"/>
      <c r="O1824" s="229"/>
      <c r="P1824" s="230"/>
      <c r="Q1824" s="231"/>
      <c r="R1824" s="224" t="s">
        <v>242</v>
      </c>
      <c r="S1824" s="232" t="str">
        <f t="shared" ca="1" si="148"/>
        <v/>
      </c>
      <c r="T1824" s="232" t="str">
        <f ca="1">IF(B1824="","",IF(ISERROR(MATCH($J1824,[2]SorP!$B$1:$B$6230,0)),"",INDIRECT("'SorP'!$A$"&amp;MATCH($J1824,[2]SorP!$B$1:$B$6230,0))))</f>
        <v/>
      </c>
      <c r="U1824" s="184"/>
      <c r="V1824" s="94" t="e">
        <f>IF(C1824="",NA(),MATCH($B1824&amp;$C1824,'[2]Smelter Look-up'!$J:$J,0))</f>
        <v>#N/A</v>
      </c>
      <c r="X1824" s="58">
        <f t="shared" si="146"/>
        <v>0</v>
      </c>
      <c r="AB1824" s="95" t="str">
        <f t="shared" si="147"/>
        <v/>
      </c>
    </row>
    <row r="1825" spans="1:28" s="58" customFormat="1" ht="20.25">
      <c r="A1825" s="232"/>
      <c r="B1825" s="224" t="s">
        <v>242</v>
      </c>
      <c r="C1825" s="225" t="s">
        <v>242</v>
      </c>
      <c r="D1825" s="226"/>
      <c r="E1825" s="224" t="s">
        <v>242</v>
      </c>
      <c r="F1825" s="224" t="s">
        <v>242</v>
      </c>
      <c r="G1825" s="224" t="s">
        <v>242</v>
      </c>
      <c r="H1825" s="227" t="s">
        <v>242</v>
      </c>
      <c r="I1825" s="228" t="s">
        <v>242</v>
      </c>
      <c r="J1825" s="228" t="s">
        <v>242</v>
      </c>
      <c r="K1825" s="229"/>
      <c r="L1825" s="229"/>
      <c r="M1825" s="229"/>
      <c r="N1825" s="229"/>
      <c r="O1825" s="229"/>
      <c r="P1825" s="230"/>
      <c r="Q1825" s="231"/>
      <c r="R1825" s="224" t="s">
        <v>242</v>
      </c>
      <c r="S1825" s="232" t="str">
        <f t="shared" ca="1" si="148"/>
        <v/>
      </c>
      <c r="T1825" s="232" t="str">
        <f ca="1">IF(B1825="","",IF(ISERROR(MATCH($J1825,[2]SorP!$B$1:$B$6230,0)),"",INDIRECT("'SorP'!$A$"&amp;MATCH($J1825,[2]SorP!$B$1:$B$6230,0))))</f>
        <v/>
      </c>
      <c r="U1825" s="184"/>
      <c r="V1825" s="94" t="e">
        <f>IF(C1825="",NA(),MATCH($B1825&amp;$C1825,'[2]Smelter Look-up'!$J:$J,0))</f>
        <v>#N/A</v>
      </c>
      <c r="X1825" s="58">
        <f t="shared" si="146"/>
        <v>0</v>
      </c>
      <c r="AB1825" s="95" t="str">
        <f t="shared" si="147"/>
        <v/>
      </c>
    </row>
    <row r="1826" spans="1:28" s="58" customFormat="1" ht="20.25">
      <c r="A1826" s="232"/>
      <c r="B1826" s="224" t="s">
        <v>242</v>
      </c>
      <c r="C1826" s="225" t="s">
        <v>242</v>
      </c>
      <c r="D1826" s="226"/>
      <c r="E1826" s="224" t="s">
        <v>242</v>
      </c>
      <c r="F1826" s="224" t="s">
        <v>242</v>
      </c>
      <c r="G1826" s="224" t="s">
        <v>242</v>
      </c>
      <c r="H1826" s="227" t="s">
        <v>242</v>
      </c>
      <c r="I1826" s="228" t="s">
        <v>242</v>
      </c>
      <c r="J1826" s="228" t="s">
        <v>242</v>
      </c>
      <c r="K1826" s="229"/>
      <c r="L1826" s="229"/>
      <c r="M1826" s="229"/>
      <c r="N1826" s="229"/>
      <c r="O1826" s="229"/>
      <c r="P1826" s="230"/>
      <c r="Q1826" s="231"/>
      <c r="R1826" s="224" t="s">
        <v>242</v>
      </c>
      <c r="S1826" s="232" t="str">
        <f t="shared" ca="1" si="148"/>
        <v/>
      </c>
      <c r="T1826" s="232" t="str">
        <f ca="1">IF(B1826="","",IF(ISERROR(MATCH($J1826,[2]SorP!$B$1:$B$6230,0)),"",INDIRECT("'SorP'!$A$"&amp;MATCH($J1826,[2]SorP!$B$1:$B$6230,0))))</f>
        <v/>
      </c>
      <c r="U1826" s="184"/>
      <c r="V1826" s="94" t="e">
        <f>IF(C1826="",NA(),MATCH($B1826&amp;$C1826,'[2]Smelter Look-up'!$J:$J,0))</f>
        <v>#N/A</v>
      </c>
      <c r="X1826" s="58">
        <f t="shared" si="146"/>
        <v>0</v>
      </c>
      <c r="AB1826" s="95" t="str">
        <f t="shared" si="147"/>
        <v/>
      </c>
    </row>
    <row r="1827" spans="1:28" s="58" customFormat="1" ht="20.25">
      <c r="A1827" s="232"/>
      <c r="B1827" s="224" t="s">
        <v>242</v>
      </c>
      <c r="C1827" s="225" t="s">
        <v>242</v>
      </c>
      <c r="D1827" s="226"/>
      <c r="E1827" s="224" t="s">
        <v>242</v>
      </c>
      <c r="F1827" s="224" t="s">
        <v>242</v>
      </c>
      <c r="G1827" s="224" t="s">
        <v>242</v>
      </c>
      <c r="H1827" s="227" t="s">
        <v>242</v>
      </c>
      <c r="I1827" s="228" t="s">
        <v>242</v>
      </c>
      <c r="J1827" s="228" t="s">
        <v>242</v>
      </c>
      <c r="K1827" s="229"/>
      <c r="L1827" s="229"/>
      <c r="M1827" s="229"/>
      <c r="N1827" s="229"/>
      <c r="O1827" s="229"/>
      <c r="P1827" s="230"/>
      <c r="Q1827" s="231"/>
      <c r="R1827" s="224" t="s">
        <v>242</v>
      </c>
      <c r="S1827" s="232" t="str">
        <f t="shared" ca="1" si="148"/>
        <v/>
      </c>
      <c r="T1827" s="232" t="str">
        <f ca="1">IF(B1827="","",IF(ISERROR(MATCH($J1827,[2]SorP!$B$1:$B$6230,0)),"",INDIRECT("'SorP'!$A$"&amp;MATCH($J1827,[2]SorP!$B$1:$B$6230,0))))</f>
        <v/>
      </c>
      <c r="U1827" s="184"/>
      <c r="V1827" s="94" t="e">
        <f>IF(C1827="",NA(),MATCH($B1827&amp;$C1827,'[2]Smelter Look-up'!$J:$J,0))</f>
        <v>#N/A</v>
      </c>
      <c r="X1827" s="58">
        <f t="shared" si="146"/>
        <v>0</v>
      </c>
      <c r="AB1827" s="95" t="str">
        <f t="shared" si="147"/>
        <v/>
      </c>
    </row>
    <row r="1828" spans="1:28" s="58" customFormat="1" ht="20.25">
      <c r="A1828" s="232"/>
      <c r="B1828" s="224" t="s">
        <v>242</v>
      </c>
      <c r="C1828" s="225" t="s">
        <v>242</v>
      </c>
      <c r="D1828" s="226"/>
      <c r="E1828" s="224" t="s">
        <v>242</v>
      </c>
      <c r="F1828" s="224" t="s">
        <v>242</v>
      </c>
      <c r="G1828" s="224" t="s">
        <v>242</v>
      </c>
      <c r="H1828" s="227" t="s">
        <v>242</v>
      </c>
      <c r="I1828" s="228" t="s">
        <v>242</v>
      </c>
      <c r="J1828" s="228" t="s">
        <v>242</v>
      </c>
      <c r="K1828" s="229"/>
      <c r="L1828" s="229"/>
      <c r="M1828" s="229"/>
      <c r="N1828" s="229"/>
      <c r="O1828" s="229"/>
      <c r="P1828" s="230"/>
      <c r="Q1828" s="231"/>
      <c r="R1828" s="224" t="s">
        <v>242</v>
      </c>
      <c r="S1828" s="232" t="str">
        <f t="shared" ca="1" si="148"/>
        <v/>
      </c>
      <c r="T1828" s="232" t="str">
        <f ca="1">IF(B1828="","",IF(ISERROR(MATCH($J1828,[2]SorP!$B$1:$B$6230,0)),"",INDIRECT("'SorP'!$A$"&amp;MATCH($J1828,[2]SorP!$B$1:$B$6230,0))))</f>
        <v/>
      </c>
      <c r="U1828" s="184"/>
      <c r="V1828" s="94" t="e">
        <f>IF(C1828="",NA(),MATCH($B1828&amp;$C1828,'[2]Smelter Look-up'!$J:$J,0))</f>
        <v>#N/A</v>
      </c>
      <c r="X1828" s="58">
        <f t="shared" si="146"/>
        <v>0</v>
      </c>
      <c r="AB1828" s="95" t="str">
        <f t="shared" si="147"/>
        <v/>
      </c>
    </row>
    <row r="1829" spans="1:28" s="58" customFormat="1" ht="20.25">
      <c r="A1829" s="232"/>
      <c r="B1829" s="224" t="s">
        <v>242</v>
      </c>
      <c r="C1829" s="225" t="s">
        <v>242</v>
      </c>
      <c r="D1829" s="226"/>
      <c r="E1829" s="224" t="s">
        <v>242</v>
      </c>
      <c r="F1829" s="224" t="s">
        <v>242</v>
      </c>
      <c r="G1829" s="224" t="s">
        <v>242</v>
      </c>
      <c r="H1829" s="227" t="s">
        <v>242</v>
      </c>
      <c r="I1829" s="228" t="s">
        <v>242</v>
      </c>
      <c r="J1829" s="228" t="s">
        <v>242</v>
      </c>
      <c r="K1829" s="229"/>
      <c r="L1829" s="229"/>
      <c r="M1829" s="229"/>
      <c r="N1829" s="229"/>
      <c r="O1829" s="229"/>
      <c r="P1829" s="230"/>
      <c r="Q1829" s="231"/>
      <c r="R1829" s="224" t="s">
        <v>242</v>
      </c>
      <c r="S1829" s="232" t="str">
        <f t="shared" ca="1" si="148"/>
        <v/>
      </c>
      <c r="T1829" s="232" t="str">
        <f ca="1">IF(B1829="","",IF(ISERROR(MATCH($J1829,[2]SorP!$B$1:$B$6230,0)),"",INDIRECT("'SorP'!$A$"&amp;MATCH($J1829,[2]SorP!$B$1:$B$6230,0))))</f>
        <v/>
      </c>
      <c r="U1829" s="184"/>
      <c r="V1829" s="94" t="e">
        <f>IF(C1829="",NA(),MATCH($B1829&amp;$C1829,'[2]Smelter Look-up'!$J:$J,0))</f>
        <v>#N/A</v>
      </c>
      <c r="X1829" s="58">
        <f t="shared" si="146"/>
        <v>0</v>
      </c>
      <c r="AB1829" s="95" t="str">
        <f t="shared" si="147"/>
        <v/>
      </c>
    </row>
    <row r="1830" spans="1:28" s="58" customFormat="1" ht="20.25">
      <c r="A1830" s="232"/>
      <c r="B1830" s="224" t="s">
        <v>242</v>
      </c>
      <c r="C1830" s="225" t="s">
        <v>242</v>
      </c>
      <c r="D1830" s="226"/>
      <c r="E1830" s="224" t="s">
        <v>242</v>
      </c>
      <c r="F1830" s="224" t="s">
        <v>242</v>
      </c>
      <c r="G1830" s="224" t="s">
        <v>242</v>
      </c>
      <c r="H1830" s="227" t="s">
        <v>242</v>
      </c>
      <c r="I1830" s="228" t="s">
        <v>242</v>
      </c>
      <c r="J1830" s="228" t="s">
        <v>242</v>
      </c>
      <c r="K1830" s="229"/>
      <c r="L1830" s="229"/>
      <c r="M1830" s="229"/>
      <c r="N1830" s="229"/>
      <c r="O1830" s="229"/>
      <c r="P1830" s="230"/>
      <c r="Q1830" s="231"/>
      <c r="R1830" s="224" t="s">
        <v>242</v>
      </c>
      <c r="S1830" s="232" t="str">
        <f t="shared" ca="1" si="148"/>
        <v/>
      </c>
      <c r="T1830" s="232" t="str">
        <f ca="1">IF(B1830="","",IF(ISERROR(MATCH($J1830,[2]SorP!$B$1:$B$6230,0)),"",INDIRECT("'SorP'!$A$"&amp;MATCH($J1830,[2]SorP!$B$1:$B$6230,0))))</f>
        <v/>
      </c>
      <c r="U1830" s="184"/>
      <c r="V1830" s="94" t="e">
        <f>IF(C1830="",NA(),MATCH($B1830&amp;$C1830,'[2]Smelter Look-up'!$J:$J,0))</f>
        <v>#N/A</v>
      </c>
      <c r="X1830" s="58">
        <f t="shared" si="146"/>
        <v>0</v>
      </c>
      <c r="AB1830" s="95" t="str">
        <f t="shared" si="147"/>
        <v/>
      </c>
    </row>
    <row r="1831" spans="1:28" s="58" customFormat="1" ht="20.25">
      <c r="A1831" s="232"/>
      <c r="B1831" s="224" t="s">
        <v>242</v>
      </c>
      <c r="C1831" s="225" t="s">
        <v>242</v>
      </c>
      <c r="D1831" s="226"/>
      <c r="E1831" s="224" t="s">
        <v>242</v>
      </c>
      <c r="F1831" s="224" t="s">
        <v>242</v>
      </c>
      <c r="G1831" s="224" t="s">
        <v>242</v>
      </c>
      <c r="H1831" s="227" t="s">
        <v>242</v>
      </c>
      <c r="I1831" s="228" t="s">
        <v>242</v>
      </c>
      <c r="J1831" s="228" t="s">
        <v>242</v>
      </c>
      <c r="K1831" s="229"/>
      <c r="L1831" s="229"/>
      <c r="M1831" s="229"/>
      <c r="N1831" s="229"/>
      <c r="O1831" s="229"/>
      <c r="P1831" s="230"/>
      <c r="Q1831" s="231"/>
      <c r="R1831" s="224" t="s">
        <v>242</v>
      </c>
      <c r="S1831" s="232" t="str">
        <f t="shared" ca="1" si="148"/>
        <v/>
      </c>
      <c r="T1831" s="232" t="str">
        <f ca="1">IF(B1831="","",IF(ISERROR(MATCH($J1831,[2]SorP!$B$1:$B$6230,0)),"",INDIRECT("'SorP'!$A$"&amp;MATCH($J1831,[2]SorP!$B$1:$B$6230,0))))</f>
        <v/>
      </c>
      <c r="U1831" s="184"/>
      <c r="V1831" s="94" t="e">
        <f>IF(C1831="",NA(),MATCH($B1831&amp;$C1831,'[2]Smelter Look-up'!$J:$J,0))</f>
        <v>#N/A</v>
      </c>
      <c r="X1831" s="58">
        <f t="shared" si="146"/>
        <v>0</v>
      </c>
      <c r="AB1831" s="95" t="str">
        <f t="shared" si="147"/>
        <v/>
      </c>
    </row>
    <row r="1832" spans="1:28" s="58" customFormat="1" ht="20.25">
      <c r="A1832" s="232"/>
      <c r="B1832" s="224" t="s">
        <v>242</v>
      </c>
      <c r="C1832" s="225" t="s">
        <v>242</v>
      </c>
      <c r="D1832" s="226"/>
      <c r="E1832" s="224" t="s">
        <v>242</v>
      </c>
      <c r="F1832" s="224" t="s">
        <v>242</v>
      </c>
      <c r="G1832" s="224" t="s">
        <v>242</v>
      </c>
      <c r="H1832" s="227" t="s">
        <v>242</v>
      </c>
      <c r="I1832" s="228" t="s">
        <v>242</v>
      </c>
      <c r="J1832" s="228" t="s">
        <v>242</v>
      </c>
      <c r="K1832" s="229"/>
      <c r="L1832" s="229"/>
      <c r="M1832" s="229"/>
      <c r="N1832" s="229"/>
      <c r="O1832" s="229"/>
      <c r="P1832" s="230"/>
      <c r="Q1832" s="231"/>
      <c r="R1832" s="224" t="s">
        <v>242</v>
      </c>
      <c r="S1832" s="232" t="str">
        <f t="shared" ca="1" si="148"/>
        <v/>
      </c>
      <c r="T1832" s="232" t="str">
        <f ca="1">IF(B1832="","",IF(ISERROR(MATCH($J1832,[2]SorP!$B$1:$B$6230,0)),"",INDIRECT("'SorP'!$A$"&amp;MATCH($J1832,[2]SorP!$B$1:$B$6230,0))))</f>
        <v/>
      </c>
      <c r="U1832" s="184"/>
      <c r="V1832" s="94" t="e">
        <f>IF(C1832="",NA(),MATCH($B1832&amp;$C1832,'[2]Smelter Look-up'!$J:$J,0))</f>
        <v>#N/A</v>
      </c>
      <c r="X1832" s="58">
        <f t="shared" si="146"/>
        <v>0</v>
      </c>
      <c r="AB1832" s="95" t="str">
        <f t="shared" si="147"/>
        <v/>
      </c>
    </row>
    <row r="1833" spans="1:28" s="58" customFormat="1" ht="20.25">
      <c r="A1833" s="232"/>
      <c r="B1833" s="224" t="s">
        <v>242</v>
      </c>
      <c r="C1833" s="225" t="s">
        <v>242</v>
      </c>
      <c r="D1833" s="226"/>
      <c r="E1833" s="224" t="s">
        <v>242</v>
      </c>
      <c r="F1833" s="224" t="s">
        <v>242</v>
      </c>
      <c r="G1833" s="224" t="s">
        <v>242</v>
      </c>
      <c r="H1833" s="227" t="s">
        <v>242</v>
      </c>
      <c r="I1833" s="228" t="s">
        <v>242</v>
      </c>
      <c r="J1833" s="228" t="s">
        <v>242</v>
      </c>
      <c r="K1833" s="229"/>
      <c r="L1833" s="229"/>
      <c r="M1833" s="229"/>
      <c r="N1833" s="229"/>
      <c r="O1833" s="229"/>
      <c r="P1833" s="230"/>
      <c r="Q1833" s="231"/>
      <c r="R1833" s="224" t="s">
        <v>242</v>
      </c>
      <c r="S1833" s="232" t="str">
        <f t="shared" ca="1" si="148"/>
        <v/>
      </c>
      <c r="T1833" s="232" t="str">
        <f ca="1">IF(B1833="","",IF(ISERROR(MATCH($J1833,[2]SorP!$B$1:$B$6230,0)),"",INDIRECT("'SorP'!$A$"&amp;MATCH($J1833,[2]SorP!$B$1:$B$6230,0))))</f>
        <v/>
      </c>
      <c r="U1833" s="184"/>
      <c r="V1833" s="94" t="e">
        <f>IF(C1833="",NA(),MATCH($B1833&amp;$C1833,'[2]Smelter Look-up'!$J:$J,0))</f>
        <v>#N/A</v>
      </c>
      <c r="X1833" s="58">
        <f t="shared" si="146"/>
        <v>0</v>
      </c>
      <c r="AB1833" s="95" t="str">
        <f t="shared" si="147"/>
        <v/>
      </c>
    </row>
    <row r="1834" spans="1:28" s="58" customFormat="1" ht="20.25">
      <c r="A1834" s="232"/>
      <c r="B1834" s="224" t="s">
        <v>242</v>
      </c>
      <c r="C1834" s="225" t="s">
        <v>242</v>
      </c>
      <c r="D1834" s="226"/>
      <c r="E1834" s="224" t="s">
        <v>242</v>
      </c>
      <c r="F1834" s="224" t="s">
        <v>242</v>
      </c>
      <c r="G1834" s="224" t="s">
        <v>242</v>
      </c>
      <c r="H1834" s="227" t="s">
        <v>242</v>
      </c>
      <c r="I1834" s="228" t="s">
        <v>242</v>
      </c>
      <c r="J1834" s="228" t="s">
        <v>242</v>
      </c>
      <c r="K1834" s="229"/>
      <c r="L1834" s="229"/>
      <c r="M1834" s="229"/>
      <c r="N1834" s="229"/>
      <c r="O1834" s="229"/>
      <c r="P1834" s="230"/>
      <c r="Q1834" s="231"/>
      <c r="R1834" s="224" t="s">
        <v>242</v>
      </c>
      <c r="S1834" s="232" t="str">
        <f t="shared" ca="1" si="148"/>
        <v/>
      </c>
      <c r="T1834" s="232" t="str">
        <f ca="1">IF(B1834="","",IF(ISERROR(MATCH($J1834,[2]SorP!$B$1:$B$6230,0)),"",INDIRECT("'SorP'!$A$"&amp;MATCH($J1834,[2]SorP!$B$1:$B$6230,0))))</f>
        <v/>
      </c>
      <c r="U1834" s="184"/>
      <c r="V1834" s="94" t="e">
        <f>IF(C1834="",NA(),MATCH($B1834&amp;$C1834,'[2]Smelter Look-up'!$J:$J,0))</f>
        <v>#N/A</v>
      </c>
      <c r="X1834" s="58">
        <f t="shared" si="146"/>
        <v>0</v>
      </c>
      <c r="AB1834" s="95" t="str">
        <f t="shared" si="147"/>
        <v/>
      </c>
    </row>
    <row r="1835" spans="1:28" s="58" customFormat="1" ht="20.25">
      <c r="A1835" s="232"/>
      <c r="B1835" s="224" t="s">
        <v>242</v>
      </c>
      <c r="C1835" s="225" t="s">
        <v>242</v>
      </c>
      <c r="D1835" s="226"/>
      <c r="E1835" s="224" t="s">
        <v>242</v>
      </c>
      <c r="F1835" s="224" t="s">
        <v>242</v>
      </c>
      <c r="G1835" s="224" t="s">
        <v>242</v>
      </c>
      <c r="H1835" s="227" t="s">
        <v>242</v>
      </c>
      <c r="I1835" s="228" t="s">
        <v>242</v>
      </c>
      <c r="J1835" s="228" t="s">
        <v>242</v>
      </c>
      <c r="K1835" s="229"/>
      <c r="L1835" s="229"/>
      <c r="M1835" s="229"/>
      <c r="N1835" s="229"/>
      <c r="O1835" s="229"/>
      <c r="P1835" s="230"/>
      <c r="Q1835" s="231"/>
      <c r="R1835" s="224" t="s">
        <v>242</v>
      </c>
      <c r="S1835" s="232" t="str">
        <f t="shared" ca="1" si="148"/>
        <v/>
      </c>
      <c r="T1835" s="232" t="str">
        <f ca="1">IF(B1835="","",IF(ISERROR(MATCH($J1835,[2]SorP!$B$1:$B$6230,0)),"",INDIRECT("'SorP'!$A$"&amp;MATCH($J1835,[2]SorP!$B$1:$B$6230,0))))</f>
        <v/>
      </c>
      <c r="U1835" s="184"/>
      <c r="V1835" s="94" t="e">
        <f>IF(C1835="",NA(),MATCH($B1835&amp;$C1835,'[2]Smelter Look-up'!$J:$J,0))</f>
        <v>#N/A</v>
      </c>
      <c r="X1835" s="58">
        <f t="shared" si="146"/>
        <v>0</v>
      </c>
      <c r="AB1835" s="95" t="str">
        <f t="shared" si="147"/>
        <v/>
      </c>
    </row>
    <row r="1836" spans="1:28" s="58" customFormat="1" ht="20.25">
      <c r="A1836" s="232"/>
      <c r="B1836" s="224" t="s">
        <v>242</v>
      </c>
      <c r="C1836" s="225" t="s">
        <v>242</v>
      </c>
      <c r="D1836" s="226"/>
      <c r="E1836" s="224" t="s">
        <v>242</v>
      </c>
      <c r="F1836" s="224" t="s">
        <v>242</v>
      </c>
      <c r="G1836" s="224" t="s">
        <v>242</v>
      </c>
      <c r="H1836" s="227" t="s">
        <v>242</v>
      </c>
      <c r="I1836" s="228" t="s">
        <v>242</v>
      </c>
      <c r="J1836" s="228" t="s">
        <v>242</v>
      </c>
      <c r="K1836" s="229"/>
      <c r="L1836" s="229"/>
      <c r="M1836" s="229"/>
      <c r="N1836" s="229"/>
      <c r="O1836" s="229"/>
      <c r="P1836" s="230"/>
      <c r="Q1836" s="231"/>
      <c r="R1836" s="224" t="s">
        <v>242</v>
      </c>
      <c r="S1836" s="232" t="str">
        <f t="shared" ca="1" si="148"/>
        <v/>
      </c>
      <c r="T1836" s="232" t="str">
        <f ca="1">IF(B1836="","",IF(ISERROR(MATCH($J1836,[2]SorP!$B$1:$B$6230,0)),"",INDIRECT("'SorP'!$A$"&amp;MATCH($J1836,[2]SorP!$B$1:$B$6230,0))))</f>
        <v/>
      </c>
      <c r="U1836" s="184"/>
      <c r="V1836" s="94" t="e">
        <f>IF(C1836="",NA(),MATCH($B1836&amp;$C1836,'[2]Smelter Look-up'!$J:$J,0))</f>
        <v>#N/A</v>
      </c>
      <c r="X1836" s="58">
        <f t="shared" si="146"/>
        <v>0</v>
      </c>
      <c r="AB1836" s="95" t="str">
        <f t="shared" si="147"/>
        <v/>
      </c>
    </row>
    <row r="1837" spans="1:28" s="58" customFormat="1" ht="20.25">
      <c r="A1837" s="232"/>
      <c r="B1837" s="224" t="s">
        <v>242</v>
      </c>
      <c r="C1837" s="225" t="s">
        <v>242</v>
      </c>
      <c r="D1837" s="226"/>
      <c r="E1837" s="224" t="s">
        <v>242</v>
      </c>
      <c r="F1837" s="224" t="s">
        <v>242</v>
      </c>
      <c r="G1837" s="224" t="s">
        <v>242</v>
      </c>
      <c r="H1837" s="227" t="s">
        <v>242</v>
      </c>
      <c r="I1837" s="228" t="s">
        <v>242</v>
      </c>
      <c r="J1837" s="228" t="s">
        <v>242</v>
      </c>
      <c r="K1837" s="229"/>
      <c r="L1837" s="229"/>
      <c r="M1837" s="229"/>
      <c r="N1837" s="229"/>
      <c r="O1837" s="229"/>
      <c r="P1837" s="230"/>
      <c r="Q1837" s="231"/>
      <c r="R1837" s="224" t="s">
        <v>242</v>
      </c>
      <c r="S1837" s="232" t="str">
        <f t="shared" ca="1" si="148"/>
        <v/>
      </c>
      <c r="T1837" s="232" t="str">
        <f ca="1">IF(B1837="","",IF(ISERROR(MATCH($J1837,[2]SorP!$B$1:$B$6230,0)),"",INDIRECT("'SorP'!$A$"&amp;MATCH($J1837,[2]SorP!$B$1:$B$6230,0))))</f>
        <v/>
      </c>
      <c r="U1837" s="184"/>
      <c r="V1837" s="94" t="e">
        <f>IF(C1837="",NA(),MATCH($B1837&amp;$C1837,'[2]Smelter Look-up'!$J:$J,0))</f>
        <v>#N/A</v>
      </c>
      <c r="X1837" s="58">
        <f t="shared" si="146"/>
        <v>0</v>
      </c>
      <c r="AB1837" s="95" t="str">
        <f t="shared" si="147"/>
        <v/>
      </c>
    </row>
    <row r="1838" spans="1:28" s="58" customFormat="1" ht="20.25">
      <c r="A1838" s="232"/>
      <c r="B1838" s="224" t="s">
        <v>242</v>
      </c>
      <c r="C1838" s="225" t="s">
        <v>242</v>
      </c>
      <c r="D1838" s="226"/>
      <c r="E1838" s="224" t="s">
        <v>242</v>
      </c>
      <c r="F1838" s="224" t="s">
        <v>242</v>
      </c>
      <c r="G1838" s="224" t="s">
        <v>242</v>
      </c>
      <c r="H1838" s="227" t="s">
        <v>242</v>
      </c>
      <c r="I1838" s="228" t="s">
        <v>242</v>
      </c>
      <c r="J1838" s="228" t="s">
        <v>242</v>
      </c>
      <c r="K1838" s="229"/>
      <c r="L1838" s="229"/>
      <c r="M1838" s="229"/>
      <c r="N1838" s="229"/>
      <c r="O1838" s="229"/>
      <c r="P1838" s="230"/>
      <c r="Q1838" s="231"/>
      <c r="R1838" s="224" t="s">
        <v>242</v>
      </c>
      <c r="S1838" s="232" t="str">
        <f t="shared" ca="1" si="148"/>
        <v/>
      </c>
      <c r="T1838" s="232" t="str">
        <f ca="1">IF(B1838="","",IF(ISERROR(MATCH($J1838,[2]SorP!$B$1:$B$6230,0)),"",INDIRECT("'SorP'!$A$"&amp;MATCH($J1838,[2]SorP!$B$1:$B$6230,0))))</f>
        <v/>
      </c>
      <c r="U1838" s="184"/>
      <c r="V1838" s="94" t="e">
        <f>IF(C1838="",NA(),MATCH($B1838&amp;$C1838,'[2]Smelter Look-up'!$J:$J,0))</f>
        <v>#N/A</v>
      </c>
      <c r="X1838" s="58">
        <f t="shared" si="146"/>
        <v>0</v>
      </c>
      <c r="AB1838" s="95" t="str">
        <f t="shared" si="147"/>
        <v/>
      </c>
    </row>
    <row r="1839" spans="1:28" s="58" customFormat="1" ht="20.25">
      <c r="A1839" s="232"/>
      <c r="B1839" s="224" t="s">
        <v>242</v>
      </c>
      <c r="C1839" s="225" t="s">
        <v>242</v>
      </c>
      <c r="D1839" s="226"/>
      <c r="E1839" s="224" t="s">
        <v>242</v>
      </c>
      <c r="F1839" s="224" t="s">
        <v>242</v>
      </c>
      <c r="G1839" s="224" t="s">
        <v>242</v>
      </c>
      <c r="H1839" s="227" t="s">
        <v>242</v>
      </c>
      <c r="I1839" s="228" t="s">
        <v>242</v>
      </c>
      <c r="J1839" s="228" t="s">
        <v>242</v>
      </c>
      <c r="K1839" s="229"/>
      <c r="L1839" s="229"/>
      <c r="M1839" s="229"/>
      <c r="N1839" s="229"/>
      <c r="O1839" s="229"/>
      <c r="P1839" s="230"/>
      <c r="Q1839" s="231"/>
      <c r="R1839" s="224" t="s">
        <v>242</v>
      </c>
      <c r="S1839" s="232" t="str">
        <f t="shared" ca="1" si="148"/>
        <v/>
      </c>
      <c r="T1839" s="232" t="str">
        <f ca="1">IF(B1839="","",IF(ISERROR(MATCH($J1839,[2]SorP!$B$1:$B$6230,0)),"",INDIRECT("'SorP'!$A$"&amp;MATCH($J1839,[2]SorP!$B$1:$B$6230,0))))</f>
        <v/>
      </c>
      <c r="U1839" s="184"/>
      <c r="V1839" s="94" t="e">
        <f>IF(C1839="",NA(),MATCH($B1839&amp;$C1839,'[2]Smelter Look-up'!$J:$J,0))</f>
        <v>#N/A</v>
      </c>
      <c r="X1839" s="58">
        <f t="shared" si="146"/>
        <v>0</v>
      </c>
      <c r="AB1839" s="95" t="str">
        <f t="shared" si="147"/>
        <v/>
      </c>
    </row>
    <row r="1840" spans="1:28" s="58" customFormat="1" ht="20.25">
      <c r="A1840" s="232"/>
      <c r="B1840" s="224" t="s">
        <v>242</v>
      </c>
      <c r="C1840" s="225" t="s">
        <v>242</v>
      </c>
      <c r="D1840" s="226"/>
      <c r="E1840" s="224" t="s">
        <v>242</v>
      </c>
      <c r="F1840" s="224" t="s">
        <v>242</v>
      </c>
      <c r="G1840" s="224" t="s">
        <v>242</v>
      </c>
      <c r="H1840" s="227" t="s">
        <v>242</v>
      </c>
      <c r="I1840" s="228" t="s">
        <v>242</v>
      </c>
      <c r="J1840" s="228" t="s">
        <v>242</v>
      </c>
      <c r="K1840" s="229"/>
      <c r="L1840" s="229"/>
      <c r="M1840" s="229"/>
      <c r="N1840" s="229"/>
      <c r="O1840" s="229"/>
      <c r="P1840" s="230"/>
      <c r="Q1840" s="231"/>
      <c r="R1840" s="224" t="s">
        <v>242</v>
      </c>
      <c r="S1840" s="232" t="str">
        <f t="shared" ca="1" si="148"/>
        <v/>
      </c>
      <c r="T1840" s="232" t="str">
        <f ca="1">IF(B1840="","",IF(ISERROR(MATCH($J1840,[2]SorP!$B$1:$B$6230,0)),"",INDIRECT("'SorP'!$A$"&amp;MATCH($J1840,[2]SorP!$B$1:$B$6230,0))))</f>
        <v/>
      </c>
      <c r="U1840" s="184"/>
      <c r="V1840" s="94" t="e">
        <f>IF(C1840="",NA(),MATCH($B1840&amp;$C1840,'[2]Smelter Look-up'!$J:$J,0))</f>
        <v>#N/A</v>
      </c>
      <c r="X1840" s="58">
        <f t="shared" si="146"/>
        <v>0</v>
      </c>
      <c r="AB1840" s="95" t="str">
        <f t="shared" si="147"/>
        <v/>
      </c>
    </row>
    <row r="1841" spans="1:28" s="58" customFormat="1" ht="20.25">
      <c r="A1841" s="232"/>
      <c r="B1841" s="224" t="s">
        <v>242</v>
      </c>
      <c r="C1841" s="225" t="s">
        <v>242</v>
      </c>
      <c r="D1841" s="226"/>
      <c r="E1841" s="224" t="s">
        <v>242</v>
      </c>
      <c r="F1841" s="224" t="s">
        <v>242</v>
      </c>
      <c r="G1841" s="224" t="s">
        <v>242</v>
      </c>
      <c r="H1841" s="227" t="s">
        <v>242</v>
      </c>
      <c r="I1841" s="228" t="s">
        <v>242</v>
      </c>
      <c r="J1841" s="228" t="s">
        <v>242</v>
      </c>
      <c r="K1841" s="229"/>
      <c r="L1841" s="229"/>
      <c r="M1841" s="229"/>
      <c r="N1841" s="229"/>
      <c r="O1841" s="229"/>
      <c r="P1841" s="230"/>
      <c r="Q1841" s="231"/>
      <c r="R1841" s="224" t="s">
        <v>242</v>
      </c>
      <c r="S1841" s="232" t="str">
        <f t="shared" ca="1" si="148"/>
        <v/>
      </c>
      <c r="T1841" s="232" t="str">
        <f ca="1">IF(B1841="","",IF(ISERROR(MATCH($J1841,[2]SorP!$B$1:$B$6230,0)),"",INDIRECT("'SorP'!$A$"&amp;MATCH($J1841,[2]SorP!$B$1:$B$6230,0))))</f>
        <v/>
      </c>
      <c r="U1841" s="184"/>
      <c r="V1841" s="94" t="e">
        <f>IF(C1841="",NA(),MATCH($B1841&amp;$C1841,'[2]Smelter Look-up'!$J:$J,0))</f>
        <v>#N/A</v>
      </c>
      <c r="X1841" s="58">
        <f t="shared" si="146"/>
        <v>0</v>
      </c>
      <c r="AB1841" s="95" t="str">
        <f t="shared" si="147"/>
        <v/>
      </c>
    </row>
    <row r="1842" spans="1:28" s="58" customFormat="1" ht="20.25">
      <c r="A1842" s="232"/>
      <c r="B1842" s="224" t="s">
        <v>242</v>
      </c>
      <c r="C1842" s="225" t="s">
        <v>242</v>
      </c>
      <c r="D1842" s="226"/>
      <c r="E1842" s="224" t="s">
        <v>242</v>
      </c>
      <c r="F1842" s="224" t="s">
        <v>242</v>
      </c>
      <c r="G1842" s="224" t="s">
        <v>242</v>
      </c>
      <c r="H1842" s="227" t="s">
        <v>242</v>
      </c>
      <c r="I1842" s="228" t="s">
        <v>242</v>
      </c>
      <c r="J1842" s="228" t="s">
        <v>242</v>
      </c>
      <c r="K1842" s="229"/>
      <c r="L1842" s="229"/>
      <c r="M1842" s="229"/>
      <c r="N1842" s="229"/>
      <c r="O1842" s="229"/>
      <c r="P1842" s="230"/>
      <c r="Q1842" s="231"/>
      <c r="R1842" s="224" t="s">
        <v>242</v>
      </c>
      <c r="S1842" s="232" t="str">
        <f t="shared" ca="1" si="148"/>
        <v/>
      </c>
      <c r="T1842" s="232" t="str">
        <f ca="1">IF(B1842="","",IF(ISERROR(MATCH($J1842,[2]SorP!$B$1:$B$6230,0)),"",INDIRECT("'SorP'!$A$"&amp;MATCH($J1842,[2]SorP!$B$1:$B$6230,0))))</f>
        <v/>
      </c>
      <c r="U1842" s="184"/>
      <c r="V1842" s="94" t="e">
        <f>IF(C1842="",NA(),MATCH($B1842&amp;$C1842,'[2]Smelter Look-up'!$J:$J,0))</f>
        <v>#N/A</v>
      </c>
      <c r="X1842" s="58">
        <f t="shared" si="146"/>
        <v>0</v>
      </c>
      <c r="AB1842" s="95" t="str">
        <f t="shared" si="147"/>
        <v/>
      </c>
    </row>
    <row r="1843" spans="1:28" s="58" customFormat="1" ht="20.25">
      <c r="A1843" s="232"/>
      <c r="B1843" s="224" t="s">
        <v>242</v>
      </c>
      <c r="C1843" s="225" t="s">
        <v>242</v>
      </c>
      <c r="D1843" s="226"/>
      <c r="E1843" s="224" t="s">
        <v>242</v>
      </c>
      <c r="F1843" s="224" t="s">
        <v>242</v>
      </c>
      <c r="G1843" s="224" t="s">
        <v>242</v>
      </c>
      <c r="H1843" s="227" t="s">
        <v>242</v>
      </c>
      <c r="I1843" s="228" t="s">
        <v>242</v>
      </c>
      <c r="J1843" s="228" t="s">
        <v>242</v>
      </c>
      <c r="K1843" s="229"/>
      <c r="L1843" s="229"/>
      <c r="M1843" s="229"/>
      <c r="N1843" s="229"/>
      <c r="O1843" s="229"/>
      <c r="P1843" s="230"/>
      <c r="Q1843" s="231"/>
      <c r="R1843" s="224" t="s">
        <v>242</v>
      </c>
      <c r="S1843" s="232" t="str">
        <f t="shared" ca="1" si="148"/>
        <v/>
      </c>
      <c r="T1843" s="232" t="str">
        <f ca="1">IF(B1843="","",IF(ISERROR(MATCH($J1843,[2]SorP!$B$1:$B$6230,0)),"",INDIRECT("'SorP'!$A$"&amp;MATCH($J1843,[2]SorP!$B$1:$B$6230,0))))</f>
        <v/>
      </c>
      <c r="U1843" s="184"/>
      <c r="V1843" s="94" t="e">
        <f>IF(C1843="",NA(),MATCH($B1843&amp;$C1843,'[2]Smelter Look-up'!$J:$J,0))</f>
        <v>#N/A</v>
      </c>
      <c r="X1843" s="58">
        <f t="shared" si="146"/>
        <v>0</v>
      </c>
      <c r="AB1843" s="95" t="str">
        <f t="shared" si="147"/>
        <v/>
      </c>
    </row>
    <row r="1844" spans="1:28" s="58" customFormat="1" ht="20.25">
      <c r="A1844" s="232"/>
      <c r="B1844" s="224" t="s">
        <v>242</v>
      </c>
      <c r="C1844" s="225" t="s">
        <v>242</v>
      </c>
      <c r="D1844" s="226"/>
      <c r="E1844" s="224" t="s">
        <v>242</v>
      </c>
      <c r="F1844" s="224" t="s">
        <v>242</v>
      </c>
      <c r="G1844" s="224" t="s">
        <v>242</v>
      </c>
      <c r="H1844" s="227" t="s">
        <v>242</v>
      </c>
      <c r="I1844" s="228" t="s">
        <v>242</v>
      </c>
      <c r="J1844" s="228" t="s">
        <v>242</v>
      </c>
      <c r="K1844" s="229"/>
      <c r="L1844" s="229"/>
      <c r="M1844" s="229"/>
      <c r="N1844" s="229"/>
      <c r="O1844" s="229"/>
      <c r="P1844" s="230"/>
      <c r="Q1844" s="231"/>
      <c r="R1844" s="224" t="s">
        <v>242</v>
      </c>
      <c r="S1844" s="232" t="str">
        <f t="shared" ca="1" si="148"/>
        <v/>
      </c>
      <c r="T1844" s="232" t="str">
        <f ca="1">IF(B1844="","",IF(ISERROR(MATCH($J1844,[2]SorP!$B$1:$B$6230,0)),"",INDIRECT("'SorP'!$A$"&amp;MATCH($J1844,[2]SorP!$B$1:$B$6230,0))))</f>
        <v/>
      </c>
      <c r="U1844" s="184"/>
      <c r="V1844" s="94" t="e">
        <f>IF(C1844="",NA(),MATCH($B1844&amp;$C1844,'[2]Smelter Look-up'!$J:$J,0))</f>
        <v>#N/A</v>
      </c>
      <c r="X1844" s="58">
        <f t="shared" si="146"/>
        <v>0</v>
      </c>
      <c r="AB1844" s="95" t="str">
        <f t="shared" si="147"/>
        <v/>
      </c>
    </row>
    <row r="1845" spans="1:28" s="58" customFormat="1" ht="20.25">
      <c r="A1845" s="232"/>
      <c r="B1845" s="224" t="s">
        <v>242</v>
      </c>
      <c r="C1845" s="225" t="s">
        <v>242</v>
      </c>
      <c r="D1845" s="226"/>
      <c r="E1845" s="224" t="s">
        <v>242</v>
      </c>
      <c r="F1845" s="224" t="s">
        <v>242</v>
      </c>
      <c r="G1845" s="224" t="s">
        <v>242</v>
      </c>
      <c r="H1845" s="227" t="s">
        <v>242</v>
      </c>
      <c r="I1845" s="228" t="s">
        <v>242</v>
      </c>
      <c r="J1845" s="228" t="s">
        <v>242</v>
      </c>
      <c r="K1845" s="229"/>
      <c r="L1845" s="229"/>
      <c r="M1845" s="229"/>
      <c r="N1845" s="229"/>
      <c r="O1845" s="229"/>
      <c r="P1845" s="230"/>
      <c r="Q1845" s="231"/>
      <c r="R1845" s="224" t="s">
        <v>242</v>
      </c>
      <c r="S1845" s="232" t="str">
        <f t="shared" ca="1" si="148"/>
        <v/>
      </c>
      <c r="T1845" s="232" t="str">
        <f ca="1">IF(B1845="","",IF(ISERROR(MATCH($J1845,[2]SorP!$B$1:$B$6230,0)),"",INDIRECT("'SorP'!$A$"&amp;MATCH($J1845,[2]SorP!$B$1:$B$6230,0))))</f>
        <v/>
      </c>
      <c r="U1845" s="184"/>
      <c r="V1845" s="94" t="e">
        <f>IF(C1845="",NA(),MATCH($B1845&amp;$C1845,'[2]Smelter Look-up'!$J:$J,0))</f>
        <v>#N/A</v>
      </c>
      <c r="X1845" s="58">
        <f t="shared" si="146"/>
        <v>0</v>
      </c>
      <c r="AB1845" s="95" t="str">
        <f t="shared" si="147"/>
        <v/>
      </c>
    </row>
    <row r="1846" spans="1:28" s="58" customFormat="1" ht="20.25">
      <c r="A1846" s="232"/>
      <c r="B1846" s="224" t="s">
        <v>242</v>
      </c>
      <c r="C1846" s="225" t="s">
        <v>242</v>
      </c>
      <c r="D1846" s="226"/>
      <c r="E1846" s="224" t="s">
        <v>242</v>
      </c>
      <c r="F1846" s="224" t="s">
        <v>242</v>
      </c>
      <c r="G1846" s="224" t="s">
        <v>242</v>
      </c>
      <c r="H1846" s="227" t="s">
        <v>242</v>
      </c>
      <c r="I1846" s="228" t="s">
        <v>242</v>
      </c>
      <c r="J1846" s="228" t="s">
        <v>242</v>
      </c>
      <c r="K1846" s="229"/>
      <c r="L1846" s="229"/>
      <c r="M1846" s="229"/>
      <c r="N1846" s="229"/>
      <c r="O1846" s="229"/>
      <c r="P1846" s="230"/>
      <c r="Q1846" s="231"/>
      <c r="R1846" s="224" t="s">
        <v>242</v>
      </c>
      <c r="S1846" s="232" t="str">
        <f t="shared" ca="1" si="148"/>
        <v/>
      </c>
      <c r="T1846" s="232" t="str">
        <f ca="1">IF(B1846="","",IF(ISERROR(MATCH($J1846,[2]SorP!$B$1:$B$6230,0)),"",INDIRECT("'SorP'!$A$"&amp;MATCH($J1846,[2]SorP!$B$1:$B$6230,0))))</f>
        <v/>
      </c>
      <c r="U1846" s="184"/>
      <c r="V1846" s="94" t="e">
        <f>IF(C1846="",NA(),MATCH($B1846&amp;$C1846,'[2]Smelter Look-up'!$J:$J,0))</f>
        <v>#N/A</v>
      </c>
      <c r="X1846" s="58">
        <f t="shared" si="146"/>
        <v>0</v>
      </c>
      <c r="AB1846" s="95" t="str">
        <f t="shared" si="147"/>
        <v/>
      </c>
    </row>
    <row r="1847" spans="1:28" s="58" customFormat="1" ht="20.25">
      <c r="A1847" s="232"/>
      <c r="B1847" s="224" t="s">
        <v>242</v>
      </c>
      <c r="C1847" s="225" t="s">
        <v>242</v>
      </c>
      <c r="D1847" s="226"/>
      <c r="E1847" s="224" t="s">
        <v>242</v>
      </c>
      <c r="F1847" s="224" t="s">
        <v>242</v>
      </c>
      <c r="G1847" s="224" t="s">
        <v>242</v>
      </c>
      <c r="H1847" s="227" t="s">
        <v>242</v>
      </c>
      <c r="I1847" s="228" t="s">
        <v>242</v>
      </c>
      <c r="J1847" s="228" t="s">
        <v>242</v>
      </c>
      <c r="K1847" s="229"/>
      <c r="L1847" s="229"/>
      <c r="M1847" s="229"/>
      <c r="N1847" s="229"/>
      <c r="O1847" s="229"/>
      <c r="P1847" s="230"/>
      <c r="Q1847" s="231"/>
      <c r="R1847" s="224" t="s">
        <v>242</v>
      </c>
      <c r="S1847" s="232" t="str">
        <f t="shared" ca="1" si="148"/>
        <v/>
      </c>
      <c r="T1847" s="232" t="str">
        <f ca="1">IF(B1847="","",IF(ISERROR(MATCH($J1847,[2]SorP!$B$1:$B$6230,0)),"",INDIRECT("'SorP'!$A$"&amp;MATCH($J1847,[2]SorP!$B$1:$B$6230,0))))</f>
        <v/>
      </c>
      <c r="U1847" s="184"/>
      <c r="V1847" s="94" t="e">
        <f>IF(C1847="",NA(),MATCH($B1847&amp;$C1847,'[2]Smelter Look-up'!$J:$J,0))</f>
        <v>#N/A</v>
      </c>
      <c r="X1847" s="58">
        <f t="shared" si="146"/>
        <v>0</v>
      </c>
      <c r="AB1847" s="95" t="str">
        <f t="shared" si="147"/>
        <v/>
      </c>
    </row>
    <row r="1848" spans="1:28" s="58" customFormat="1" ht="20.25">
      <c r="A1848" s="232"/>
      <c r="B1848" s="224" t="s">
        <v>242</v>
      </c>
      <c r="C1848" s="225" t="s">
        <v>242</v>
      </c>
      <c r="D1848" s="226"/>
      <c r="E1848" s="224" t="s">
        <v>242</v>
      </c>
      <c r="F1848" s="224" t="s">
        <v>242</v>
      </c>
      <c r="G1848" s="224" t="s">
        <v>242</v>
      </c>
      <c r="H1848" s="227" t="s">
        <v>242</v>
      </c>
      <c r="I1848" s="228" t="s">
        <v>242</v>
      </c>
      <c r="J1848" s="228" t="s">
        <v>242</v>
      </c>
      <c r="K1848" s="229"/>
      <c r="L1848" s="229"/>
      <c r="M1848" s="229"/>
      <c r="N1848" s="229"/>
      <c r="O1848" s="229"/>
      <c r="P1848" s="230"/>
      <c r="Q1848" s="231"/>
      <c r="R1848" s="224" t="s">
        <v>242</v>
      </c>
      <c r="S1848" s="232" t="str">
        <f t="shared" ca="1" si="148"/>
        <v/>
      </c>
      <c r="T1848" s="232" t="str">
        <f ca="1">IF(B1848="","",IF(ISERROR(MATCH($J1848,[2]SorP!$B$1:$B$6230,0)),"",INDIRECT("'SorP'!$A$"&amp;MATCH($J1848,[2]SorP!$B$1:$B$6230,0))))</f>
        <v/>
      </c>
      <c r="U1848" s="184"/>
      <c r="V1848" s="94" t="e">
        <f>IF(C1848="",NA(),MATCH($B1848&amp;$C1848,'[2]Smelter Look-up'!$J:$J,0))</f>
        <v>#N/A</v>
      </c>
      <c r="X1848" s="58">
        <f t="shared" si="146"/>
        <v>0</v>
      </c>
      <c r="AB1848" s="95" t="str">
        <f t="shared" si="147"/>
        <v/>
      </c>
    </row>
    <row r="1849" spans="1:28" s="58" customFormat="1" ht="20.25">
      <c r="A1849" s="232"/>
      <c r="B1849" s="224" t="s">
        <v>242</v>
      </c>
      <c r="C1849" s="225" t="s">
        <v>242</v>
      </c>
      <c r="D1849" s="226"/>
      <c r="E1849" s="224" t="s">
        <v>242</v>
      </c>
      <c r="F1849" s="224" t="s">
        <v>242</v>
      </c>
      <c r="G1849" s="224" t="s">
        <v>242</v>
      </c>
      <c r="H1849" s="227" t="s">
        <v>242</v>
      </c>
      <c r="I1849" s="228" t="s">
        <v>242</v>
      </c>
      <c r="J1849" s="228" t="s">
        <v>242</v>
      </c>
      <c r="K1849" s="229"/>
      <c r="L1849" s="229"/>
      <c r="M1849" s="229"/>
      <c r="N1849" s="229"/>
      <c r="O1849" s="229"/>
      <c r="P1849" s="230"/>
      <c r="Q1849" s="231"/>
      <c r="R1849" s="224" t="s">
        <v>242</v>
      </c>
      <c r="S1849" s="232" t="str">
        <f t="shared" ca="1" si="148"/>
        <v/>
      </c>
      <c r="T1849" s="232" t="str">
        <f ca="1">IF(B1849="","",IF(ISERROR(MATCH($J1849,[2]SorP!$B$1:$B$6230,0)),"",INDIRECT("'SorP'!$A$"&amp;MATCH($J1849,[2]SorP!$B$1:$B$6230,0))))</f>
        <v/>
      </c>
      <c r="U1849" s="184"/>
      <c r="V1849" s="94" t="e">
        <f>IF(C1849="",NA(),MATCH($B1849&amp;$C1849,'[2]Smelter Look-up'!$J:$J,0))</f>
        <v>#N/A</v>
      </c>
      <c r="X1849" s="58">
        <f t="shared" si="146"/>
        <v>0</v>
      </c>
      <c r="AB1849" s="95" t="str">
        <f t="shared" si="147"/>
        <v/>
      </c>
    </row>
    <row r="1850" spans="1:28" s="58" customFormat="1" ht="20.25">
      <c r="A1850" s="232"/>
      <c r="B1850" s="224" t="s">
        <v>242</v>
      </c>
      <c r="C1850" s="225" t="s">
        <v>242</v>
      </c>
      <c r="D1850" s="226"/>
      <c r="E1850" s="224" t="s">
        <v>242</v>
      </c>
      <c r="F1850" s="224" t="s">
        <v>242</v>
      </c>
      <c r="G1850" s="224" t="s">
        <v>242</v>
      </c>
      <c r="H1850" s="227" t="s">
        <v>242</v>
      </c>
      <c r="I1850" s="228" t="s">
        <v>242</v>
      </c>
      <c r="J1850" s="228" t="s">
        <v>242</v>
      </c>
      <c r="K1850" s="229"/>
      <c r="L1850" s="229"/>
      <c r="M1850" s="229"/>
      <c r="N1850" s="229"/>
      <c r="O1850" s="229"/>
      <c r="P1850" s="230"/>
      <c r="Q1850" s="231"/>
      <c r="R1850" s="224" t="s">
        <v>242</v>
      </c>
      <c r="S1850" s="232" t="str">
        <f t="shared" ca="1" si="148"/>
        <v/>
      </c>
      <c r="T1850" s="232" t="str">
        <f ca="1">IF(B1850="","",IF(ISERROR(MATCH($J1850,[2]SorP!$B$1:$B$6230,0)),"",INDIRECT("'SorP'!$A$"&amp;MATCH($J1850,[2]SorP!$B$1:$B$6230,0))))</f>
        <v/>
      </c>
      <c r="U1850" s="184"/>
      <c r="V1850" s="94" t="e">
        <f>IF(C1850="",NA(),MATCH($B1850&amp;$C1850,'[2]Smelter Look-up'!$J:$J,0))</f>
        <v>#N/A</v>
      </c>
      <c r="X1850" s="58">
        <f t="shared" si="146"/>
        <v>0</v>
      </c>
      <c r="AB1850" s="95" t="str">
        <f t="shared" si="147"/>
        <v/>
      </c>
    </row>
    <row r="1851" spans="1:28" s="58" customFormat="1" ht="20.25">
      <c r="A1851" s="232"/>
      <c r="B1851" s="224" t="s">
        <v>242</v>
      </c>
      <c r="C1851" s="225" t="s">
        <v>242</v>
      </c>
      <c r="D1851" s="226"/>
      <c r="E1851" s="224" t="s">
        <v>242</v>
      </c>
      <c r="F1851" s="224" t="s">
        <v>242</v>
      </c>
      <c r="G1851" s="224" t="s">
        <v>242</v>
      </c>
      <c r="H1851" s="227" t="s">
        <v>242</v>
      </c>
      <c r="I1851" s="228" t="s">
        <v>242</v>
      </c>
      <c r="J1851" s="228" t="s">
        <v>242</v>
      </c>
      <c r="K1851" s="229"/>
      <c r="L1851" s="229"/>
      <c r="M1851" s="229"/>
      <c r="N1851" s="229"/>
      <c r="O1851" s="229"/>
      <c r="P1851" s="230"/>
      <c r="Q1851" s="231"/>
      <c r="R1851" s="224" t="s">
        <v>242</v>
      </c>
      <c r="S1851" s="232" t="str">
        <f t="shared" ref="S1851" ca="1" si="149">IF(B1851="","",IF(ISERROR(MATCH($E1851,CL,0)),"Unknown",INDIRECT("'C'!$A$"&amp;MATCH($E1851,CL,0)+1)))</f>
        <v/>
      </c>
      <c r="T1851" s="232" t="str">
        <f ca="1">IF(B1851="","",IF(ISERROR(MATCH($J1851,[2]SorP!$B$1:$B$6230,0)),"",INDIRECT("'SorP'!$A$"&amp;MATCH($J1851,[2]SorP!$B$1:$B$6230,0))))</f>
        <v/>
      </c>
      <c r="U1851" s="184"/>
      <c r="V1851" s="94" t="e">
        <f>IF(C1851="",NA(),MATCH($B1851&amp;$C1851,'[2]Smelter Look-up'!$J:$J,0))</f>
        <v>#N/A</v>
      </c>
      <c r="X1851" s="58">
        <f t="shared" si="146"/>
        <v>0</v>
      </c>
      <c r="AB1851" s="95" t="str">
        <f t="shared" si="147"/>
        <v/>
      </c>
    </row>
    <row r="1852" spans="1:28" s="58" customFormat="1" ht="20.25">
      <c r="A1852" s="232"/>
      <c r="B1852" s="224" t="s">
        <v>242</v>
      </c>
      <c r="C1852" s="225" t="s">
        <v>242</v>
      </c>
      <c r="D1852" s="226"/>
      <c r="E1852" s="224" t="s">
        <v>242</v>
      </c>
      <c r="F1852" s="224" t="s">
        <v>242</v>
      </c>
      <c r="G1852" s="224" t="s">
        <v>242</v>
      </c>
      <c r="H1852" s="227" t="s">
        <v>242</v>
      </c>
      <c r="I1852" s="228" t="s">
        <v>242</v>
      </c>
      <c r="J1852" s="228" t="s">
        <v>242</v>
      </c>
      <c r="K1852" s="229"/>
      <c r="L1852" s="229"/>
      <c r="M1852" s="229"/>
      <c r="N1852" s="229"/>
      <c r="O1852" s="229"/>
      <c r="P1852" s="230"/>
      <c r="Q1852" s="231"/>
      <c r="R1852" s="224" t="s">
        <v>242</v>
      </c>
      <c r="S1852" s="232" t="str">
        <f t="shared" ref="S1852:S1883" ca="1" si="150">IF(B1852="","",IF(ISERROR(MATCH($E1852,CL,0)),"Unknown",INDIRECT("'C'!$A$"&amp;MATCH($E1852,CL,0)+1)))</f>
        <v/>
      </c>
      <c r="T1852" s="232" t="str">
        <f ca="1">IF(B1852="","",IF(ISERROR(MATCH($J1852,[2]SorP!$B$1:$B$6230,0)),"",INDIRECT("'SorP'!$A$"&amp;MATCH($J1852,[2]SorP!$B$1:$B$6230,0))))</f>
        <v/>
      </c>
      <c r="U1852" s="184"/>
      <c r="V1852" s="94" t="e">
        <f>IF(C1852="",NA(),MATCH($B1852&amp;$C1852,'[2]Smelter Look-up'!$J:$J,0))</f>
        <v>#N/A</v>
      </c>
      <c r="X1852" s="58">
        <f t="shared" si="146"/>
        <v>0</v>
      </c>
      <c r="AB1852" s="95" t="str">
        <f t="shared" si="147"/>
        <v/>
      </c>
    </row>
    <row r="1853" spans="1:28" s="58" customFormat="1" ht="20.25">
      <c r="A1853" s="232"/>
      <c r="B1853" s="224" t="s">
        <v>242</v>
      </c>
      <c r="C1853" s="225" t="s">
        <v>242</v>
      </c>
      <c r="D1853" s="226"/>
      <c r="E1853" s="224" t="s">
        <v>242</v>
      </c>
      <c r="F1853" s="224" t="s">
        <v>242</v>
      </c>
      <c r="G1853" s="224" t="s">
        <v>242</v>
      </c>
      <c r="H1853" s="227" t="s">
        <v>242</v>
      </c>
      <c r="I1853" s="228" t="s">
        <v>242</v>
      </c>
      <c r="J1853" s="228" t="s">
        <v>242</v>
      </c>
      <c r="K1853" s="229"/>
      <c r="L1853" s="229"/>
      <c r="M1853" s="229"/>
      <c r="N1853" s="229"/>
      <c r="O1853" s="229"/>
      <c r="P1853" s="230"/>
      <c r="Q1853" s="231"/>
      <c r="R1853" s="224" t="s">
        <v>242</v>
      </c>
      <c r="S1853" s="232" t="str">
        <f t="shared" ca="1" si="150"/>
        <v/>
      </c>
      <c r="T1853" s="232" t="str">
        <f ca="1">IF(B1853="","",IF(ISERROR(MATCH($J1853,[2]SorP!$B$1:$B$6230,0)),"",INDIRECT("'SorP'!$A$"&amp;MATCH($J1853,[2]SorP!$B$1:$B$6230,0))))</f>
        <v/>
      </c>
      <c r="U1853" s="184"/>
      <c r="V1853" s="94" t="e">
        <f>IF(C1853="",NA(),MATCH($B1853&amp;$C1853,'[2]Smelter Look-up'!$J:$J,0))</f>
        <v>#N/A</v>
      </c>
      <c r="X1853" s="58">
        <f t="shared" si="146"/>
        <v>0</v>
      </c>
      <c r="AB1853" s="95" t="str">
        <f t="shared" si="147"/>
        <v/>
      </c>
    </row>
    <row r="1854" spans="1:28" s="58" customFormat="1" ht="20.25">
      <c r="A1854" s="232"/>
      <c r="B1854" s="224" t="s">
        <v>242</v>
      </c>
      <c r="C1854" s="225" t="s">
        <v>242</v>
      </c>
      <c r="D1854" s="226"/>
      <c r="E1854" s="224" t="s">
        <v>242</v>
      </c>
      <c r="F1854" s="224" t="s">
        <v>242</v>
      </c>
      <c r="G1854" s="224" t="s">
        <v>242</v>
      </c>
      <c r="H1854" s="227" t="s">
        <v>242</v>
      </c>
      <c r="I1854" s="228" t="s">
        <v>242</v>
      </c>
      <c r="J1854" s="228" t="s">
        <v>242</v>
      </c>
      <c r="K1854" s="229"/>
      <c r="L1854" s="229"/>
      <c r="M1854" s="229"/>
      <c r="N1854" s="229"/>
      <c r="O1854" s="229"/>
      <c r="P1854" s="230"/>
      <c r="Q1854" s="231"/>
      <c r="R1854" s="224" t="s">
        <v>242</v>
      </c>
      <c r="S1854" s="232" t="str">
        <f t="shared" ca="1" si="150"/>
        <v/>
      </c>
      <c r="T1854" s="232" t="str">
        <f ca="1">IF(B1854="","",IF(ISERROR(MATCH($J1854,[2]SorP!$B$1:$B$6230,0)),"",INDIRECT("'SorP'!$A$"&amp;MATCH($J1854,[2]SorP!$B$1:$B$6230,0))))</f>
        <v/>
      </c>
      <c r="U1854" s="184"/>
      <c r="V1854" s="94" t="e">
        <f>IF(C1854="",NA(),MATCH($B1854&amp;$C1854,'[2]Smelter Look-up'!$J:$J,0))</f>
        <v>#N/A</v>
      </c>
      <c r="X1854" s="58">
        <f t="shared" si="146"/>
        <v>0</v>
      </c>
      <c r="AB1854" s="95" t="str">
        <f t="shared" si="147"/>
        <v/>
      </c>
    </row>
    <row r="1855" spans="1:28" s="58" customFormat="1" ht="20.25">
      <c r="A1855" s="232"/>
      <c r="B1855" s="224" t="s">
        <v>242</v>
      </c>
      <c r="C1855" s="225" t="s">
        <v>242</v>
      </c>
      <c r="D1855" s="226"/>
      <c r="E1855" s="224" t="s">
        <v>242</v>
      </c>
      <c r="F1855" s="224" t="s">
        <v>242</v>
      </c>
      <c r="G1855" s="224" t="s">
        <v>242</v>
      </c>
      <c r="H1855" s="227" t="s">
        <v>242</v>
      </c>
      <c r="I1855" s="228" t="s">
        <v>242</v>
      </c>
      <c r="J1855" s="228" t="s">
        <v>242</v>
      </c>
      <c r="K1855" s="229"/>
      <c r="L1855" s="229"/>
      <c r="M1855" s="229"/>
      <c r="N1855" s="229"/>
      <c r="O1855" s="229"/>
      <c r="P1855" s="230"/>
      <c r="Q1855" s="231"/>
      <c r="R1855" s="224" t="s">
        <v>242</v>
      </c>
      <c r="S1855" s="232" t="str">
        <f t="shared" ca="1" si="150"/>
        <v/>
      </c>
      <c r="T1855" s="232" t="str">
        <f ca="1">IF(B1855="","",IF(ISERROR(MATCH($J1855,[2]SorP!$B$1:$B$6230,0)),"",INDIRECT("'SorP'!$A$"&amp;MATCH($J1855,[2]SorP!$B$1:$B$6230,0))))</f>
        <v/>
      </c>
      <c r="U1855" s="184"/>
      <c r="V1855" s="94" t="e">
        <f>IF(C1855="",NA(),MATCH($B1855&amp;$C1855,'[2]Smelter Look-up'!$J:$J,0))</f>
        <v>#N/A</v>
      </c>
      <c r="X1855" s="58">
        <f t="shared" si="146"/>
        <v>0</v>
      </c>
      <c r="AB1855" s="95" t="str">
        <f t="shared" si="147"/>
        <v/>
      </c>
    </row>
    <row r="1856" spans="1:28" s="58" customFormat="1" ht="20.25">
      <c r="A1856" s="232"/>
      <c r="B1856" s="224" t="s">
        <v>242</v>
      </c>
      <c r="C1856" s="225" t="s">
        <v>242</v>
      </c>
      <c r="D1856" s="226"/>
      <c r="E1856" s="224" t="s">
        <v>242</v>
      </c>
      <c r="F1856" s="224" t="s">
        <v>242</v>
      </c>
      <c r="G1856" s="224" t="s">
        <v>242</v>
      </c>
      <c r="H1856" s="227" t="s">
        <v>242</v>
      </c>
      <c r="I1856" s="228" t="s">
        <v>242</v>
      </c>
      <c r="J1856" s="228" t="s">
        <v>242</v>
      </c>
      <c r="K1856" s="229"/>
      <c r="L1856" s="229"/>
      <c r="M1856" s="229"/>
      <c r="N1856" s="229"/>
      <c r="O1856" s="229"/>
      <c r="P1856" s="230"/>
      <c r="Q1856" s="231"/>
      <c r="R1856" s="224" t="s">
        <v>242</v>
      </c>
      <c r="S1856" s="232" t="str">
        <f t="shared" ca="1" si="150"/>
        <v/>
      </c>
      <c r="T1856" s="232" t="str">
        <f ca="1">IF(B1856="","",IF(ISERROR(MATCH($J1856,[2]SorP!$B$1:$B$6230,0)),"",INDIRECT("'SorP'!$A$"&amp;MATCH($J1856,[2]SorP!$B$1:$B$6230,0))))</f>
        <v/>
      </c>
      <c r="U1856" s="184"/>
      <c r="V1856" s="94" t="e">
        <f>IF(C1856="",NA(),MATCH($B1856&amp;$C1856,'[2]Smelter Look-up'!$J:$J,0))</f>
        <v>#N/A</v>
      </c>
      <c r="X1856" s="58">
        <f t="shared" si="146"/>
        <v>0</v>
      </c>
      <c r="AB1856" s="95" t="str">
        <f t="shared" si="147"/>
        <v/>
      </c>
    </row>
    <row r="1857" spans="1:28" s="58" customFormat="1" ht="20.25">
      <c r="A1857" s="232"/>
      <c r="B1857" s="224" t="s">
        <v>242</v>
      </c>
      <c r="C1857" s="225" t="s">
        <v>242</v>
      </c>
      <c r="D1857" s="226"/>
      <c r="E1857" s="224" t="s">
        <v>242</v>
      </c>
      <c r="F1857" s="224" t="s">
        <v>242</v>
      </c>
      <c r="G1857" s="224" t="s">
        <v>242</v>
      </c>
      <c r="H1857" s="227" t="s">
        <v>242</v>
      </c>
      <c r="I1857" s="228" t="s">
        <v>242</v>
      </c>
      <c r="J1857" s="228" t="s">
        <v>242</v>
      </c>
      <c r="K1857" s="229"/>
      <c r="L1857" s="229"/>
      <c r="M1857" s="229"/>
      <c r="N1857" s="229"/>
      <c r="O1857" s="229"/>
      <c r="P1857" s="230"/>
      <c r="Q1857" s="231"/>
      <c r="R1857" s="224" t="s">
        <v>242</v>
      </c>
      <c r="S1857" s="232" t="str">
        <f t="shared" ca="1" si="150"/>
        <v/>
      </c>
      <c r="T1857" s="232" t="str">
        <f ca="1">IF(B1857="","",IF(ISERROR(MATCH($J1857,[2]SorP!$B$1:$B$6230,0)),"",INDIRECT("'SorP'!$A$"&amp;MATCH($J1857,[2]SorP!$B$1:$B$6230,0))))</f>
        <v/>
      </c>
      <c r="U1857" s="184"/>
      <c r="V1857" s="94" t="e">
        <f>IF(C1857="",NA(),MATCH($B1857&amp;$C1857,'[2]Smelter Look-up'!$J:$J,0))</f>
        <v>#N/A</v>
      </c>
      <c r="X1857" s="58">
        <f t="shared" si="146"/>
        <v>0</v>
      </c>
      <c r="AB1857" s="95" t="str">
        <f t="shared" si="147"/>
        <v/>
      </c>
    </row>
    <row r="1858" spans="1:28" s="58" customFormat="1" ht="20.25">
      <c r="A1858" s="232"/>
      <c r="B1858" s="224" t="s">
        <v>242</v>
      </c>
      <c r="C1858" s="225" t="s">
        <v>242</v>
      </c>
      <c r="D1858" s="226"/>
      <c r="E1858" s="224" t="s">
        <v>242</v>
      </c>
      <c r="F1858" s="224" t="s">
        <v>242</v>
      </c>
      <c r="G1858" s="224" t="s">
        <v>242</v>
      </c>
      <c r="H1858" s="227" t="s">
        <v>242</v>
      </c>
      <c r="I1858" s="228" t="s">
        <v>242</v>
      </c>
      <c r="J1858" s="228" t="s">
        <v>242</v>
      </c>
      <c r="K1858" s="229"/>
      <c r="L1858" s="229"/>
      <c r="M1858" s="229"/>
      <c r="N1858" s="229"/>
      <c r="O1858" s="229"/>
      <c r="P1858" s="230"/>
      <c r="Q1858" s="231"/>
      <c r="R1858" s="224" t="s">
        <v>242</v>
      </c>
      <c r="S1858" s="232" t="str">
        <f t="shared" ca="1" si="150"/>
        <v/>
      </c>
      <c r="T1858" s="232" t="str">
        <f ca="1">IF(B1858="","",IF(ISERROR(MATCH($J1858,[2]SorP!$B$1:$B$6230,0)),"",INDIRECT("'SorP'!$A$"&amp;MATCH($J1858,[2]SorP!$B$1:$B$6230,0))))</f>
        <v/>
      </c>
      <c r="U1858" s="184"/>
      <c r="V1858" s="94" t="e">
        <f>IF(C1858="",NA(),MATCH($B1858&amp;$C1858,'[2]Smelter Look-up'!$J:$J,0))</f>
        <v>#N/A</v>
      </c>
      <c r="X1858" s="58">
        <f t="shared" si="146"/>
        <v>0</v>
      </c>
      <c r="AB1858" s="95" t="str">
        <f t="shared" si="147"/>
        <v/>
      </c>
    </row>
    <row r="1859" spans="1:28" s="58" customFormat="1" ht="20.25">
      <c r="A1859" s="232"/>
      <c r="B1859" s="224" t="s">
        <v>242</v>
      </c>
      <c r="C1859" s="225" t="s">
        <v>242</v>
      </c>
      <c r="D1859" s="226"/>
      <c r="E1859" s="224" t="s">
        <v>242</v>
      </c>
      <c r="F1859" s="224" t="s">
        <v>242</v>
      </c>
      <c r="G1859" s="224" t="s">
        <v>242</v>
      </c>
      <c r="H1859" s="227" t="s">
        <v>242</v>
      </c>
      <c r="I1859" s="228" t="s">
        <v>242</v>
      </c>
      <c r="J1859" s="228" t="s">
        <v>242</v>
      </c>
      <c r="K1859" s="229"/>
      <c r="L1859" s="229"/>
      <c r="M1859" s="229"/>
      <c r="N1859" s="229"/>
      <c r="O1859" s="229"/>
      <c r="P1859" s="230"/>
      <c r="Q1859" s="231"/>
      <c r="R1859" s="224" t="s">
        <v>242</v>
      </c>
      <c r="S1859" s="232" t="str">
        <f t="shared" ca="1" si="150"/>
        <v/>
      </c>
      <c r="T1859" s="232" t="str">
        <f ca="1">IF(B1859="","",IF(ISERROR(MATCH($J1859,[2]SorP!$B$1:$B$6230,0)),"",INDIRECT("'SorP'!$A$"&amp;MATCH($J1859,[2]SorP!$B$1:$B$6230,0))))</f>
        <v/>
      </c>
      <c r="U1859" s="184"/>
      <c r="V1859" s="94" t="e">
        <f>IF(C1859="",NA(),MATCH($B1859&amp;$C1859,'[2]Smelter Look-up'!$J:$J,0))</f>
        <v>#N/A</v>
      </c>
      <c r="X1859" s="58">
        <f t="shared" si="146"/>
        <v>0</v>
      </c>
      <c r="AB1859" s="95" t="str">
        <f t="shared" si="147"/>
        <v/>
      </c>
    </row>
    <row r="1860" spans="1:28" s="58" customFormat="1" ht="20.25">
      <c r="A1860" s="232"/>
      <c r="B1860" s="224" t="s">
        <v>242</v>
      </c>
      <c r="C1860" s="225" t="s">
        <v>242</v>
      </c>
      <c r="D1860" s="226"/>
      <c r="E1860" s="224" t="s">
        <v>242</v>
      </c>
      <c r="F1860" s="224" t="s">
        <v>242</v>
      </c>
      <c r="G1860" s="224" t="s">
        <v>242</v>
      </c>
      <c r="H1860" s="227" t="s">
        <v>242</v>
      </c>
      <c r="I1860" s="228" t="s">
        <v>242</v>
      </c>
      <c r="J1860" s="228" t="s">
        <v>242</v>
      </c>
      <c r="K1860" s="229"/>
      <c r="L1860" s="229"/>
      <c r="M1860" s="229"/>
      <c r="N1860" s="229"/>
      <c r="O1860" s="229"/>
      <c r="P1860" s="230"/>
      <c r="Q1860" s="231"/>
      <c r="R1860" s="224" t="s">
        <v>242</v>
      </c>
      <c r="S1860" s="232" t="str">
        <f t="shared" ca="1" si="150"/>
        <v/>
      </c>
      <c r="T1860" s="232" t="str">
        <f ca="1">IF(B1860="","",IF(ISERROR(MATCH($J1860,[2]SorP!$B$1:$B$6230,0)),"",INDIRECT("'SorP'!$A$"&amp;MATCH($J1860,[2]SorP!$B$1:$B$6230,0))))</f>
        <v/>
      </c>
      <c r="U1860" s="184"/>
      <c r="V1860" s="94" t="e">
        <f>IF(C1860="",NA(),MATCH($B1860&amp;$C1860,'[2]Smelter Look-up'!$J:$J,0))</f>
        <v>#N/A</v>
      </c>
      <c r="X1860" s="58">
        <f t="shared" si="146"/>
        <v>0</v>
      </c>
      <c r="AB1860" s="95" t="str">
        <f t="shared" si="147"/>
        <v/>
      </c>
    </row>
    <row r="1861" spans="1:28" s="58" customFormat="1" ht="20.25">
      <c r="A1861" s="232"/>
      <c r="B1861" s="224" t="s">
        <v>242</v>
      </c>
      <c r="C1861" s="225" t="s">
        <v>242</v>
      </c>
      <c r="D1861" s="226"/>
      <c r="E1861" s="224" t="s">
        <v>242</v>
      </c>
      <c r="F1861" s="224" t="s">
        <v>242</v>
      </c>
      <c r="G1861" s="224" t="s">
        <v>242</v>
      </c>
      <c r="H1861" s="227" t="s">
        <v>242</v>
      </c>
      <c r="I1861" s="228" t="s">
        <v>242</v>
      </c>
      <c r="J1861" s="228" t="s">
        <v>242</v>
      </c>
      <c r="K1861" s="229"/>
      <c r="L1861" s="229"/>
      <c r="M1861" s="229"/>
      <c r="N1861" s="229"/>
      <c r="O1861" s="229"/>
      <c r="P1861" s="230"/>
      <c r="Q1861" s="231"/>
      <c r="R1861" s="224" t="s">
        <v>242</v>
      </c>
      <c r="S1861" s="232" t="str">
        <f t="shared" ca="1" si="150"/>
        <v/>
      </c>
      <c r="T1861" s="232" t="str">
        <f ca="1">IF(B1861="","",IF(ISERROR(MATCH($J1861,[2]SorP!$B$1:$B$6230,0)),"",INDIRECT("'SorP'!$A$"&amp;MATCH($J1861,[2]SorP!$B$1:$B$6230,0))))</f>
        <v/>
      </c>
      <c r="U1861" s="184"/>
      <c r="V1861" s="94" t="e">
        <f>IF(C1861="",NA(),MATCH($B1861&amp;$C1861,'[2]Smelter Look-up'!$J:$J,0))</f>
        <v>#N/A</v>
      </c>
      <c r="X1861" s="58">
        <f t="shared" si="146"/>
        <v>0</v>
      </c>
      <c r="AB1861" s="95" t="str">
        <f t="shared" si="147"/>
        <v/>
      </c>
    </row>
    <row r="1862" spans="1:28" s="58" customFormat="1" ht="20.25">
      <c r="A1862" s="232"/>
      <c r="B1862" s="224" t="s">
        <v>242</v>
      </c>
      <c r="C1862" s="225" t="s">
        <v>242</v>
      </c>
      <c r="D1862" s="226"/>
      <c r="E1862" s="224" t="s">
        <v>242</v>
      </c>
      <c r="F1862" s="224" t="s">
        <v>242</v>
      </c>
      <c r="G1862" s="224" t="s">
        <v>242</v>
      </c>
      <c r="H1862" s="227" t="s">
        <v>242</v>
      </c>
      <c r="I1862" s="228" t="s">
        <v>242</v>
      </c>
      <c r="J1862" s="228" t="s">
        <v>242</v>
      </c>
      <c r="K1862" s="229"/>
      <c r="L1862" s="229"/>
      <c r="M1862" s="229"/>
      <c r="N1862" s="229"/>
      <c r="O1862" s="229"/>
      <c r="P1862" s="230"/>
      <c r="Q1862" s="231"/>
      <c r="R1862" s="224" t="s">
        <v>242</v>
      </c>
      <c r="S1862" s="232" t="str">
        <f t="shared" ca="1" si="150"/>
        <v/>
      </c>
      <c r="T1862" s="232" t="str">
        <f ca="1">IF(B1862="","",IF(ISERROR(MATCH($J1862,[2]SorP!$B$1:$B$6230,0)),"",INDIRECT("'SorP'!$A$"&amp;MATCH($J1862,[2]SorP!$B$1:$B$6230,0))))</f>
        <v/>
      </c>
      <c r="U1862" s="184"/>
      <c r="V1862" s="94" t="e">
        <f>IF(C1862="",NA(),MATCH($B1862&amp;$C1862,'[2]Smelter Look-up'!$J:$J,0))</f>
        <v>#N/A</v>
      </c>
      <c r="X1862" s="58">
        <f t="shared" si="146"/>
        <v>0</v>
      </c>
      <c r="AB1862" s="95" t="str">
        <f t="shared" si="147"/>
        <v/>
      </c>
    </row>
    <row r="1863" spans="1:28" s="58" customFormat="1" ht="20.25">
      <c r="A1863" s="232"/>
      <c r="B1863" s="224" t="s">
        <v>242</v>
      </c>
      <c r="C1863" s="225" t="s">
        <v>242</v>
      </c>
      <c r="D1863" s="226"/>
      <c r="E1863" s="224" t="s">
        <v>242</v>
      </c>
      <c r="F1863" s="224" t="s">
        <v>242</v>
      </c>
      <c r="G1863" s="224" t="s">
        <v>242</v>
      </c>
      <c r="H1863" s="227" t="s">
        <v>242</v>
      </c>
      <c r="I1863" s="228" t="s">
        <v>242</v>
      </c>
      <c r="J1863" s="228" t="s">
        <v>242</v>
      </c>
      <c r="K1863" s="229"/>
      <c r="L1863" s="229"/>
      <c r="M1863" s="229"/>
      <c r="N1863" s="229"/>
      <c r="O1863" s="229"/>
      <c r="P1863" s="230"/>
      <c r="Q1863" s="231"/>
      <c r="R1863" s="224" t="s">
        <v>242</v>
      </c>
      <c r="S1863" s="232" t="str">
        <f t="shared" ca="1" si="150"/>
        <v/>
      </c>
      <c r="T1863" s="232" t="str">
        <f ca="1">IF(B1863="","",IF(ISERROR(MATCH($J1863,[2]SorP!$B$1:$B$6230,0)),"",INDIRECT("'SorP'!$A$"&amp;MATCH($J1863,[2]SorP!$B$1:$B$6230,0))))</f>
        <v/>
      </c>
      <c r="U1863" s="184"/>
      <c r="V1863" s="94" t="e">
        <f>IF(C1863="",NA(),MATCH($B1863&amp;$C1863,'[2]Smelter Look-up'!$J:$J,0))</f>
        <v>#N/A</v>
      </c>
      <c r="X1863" s="58">
        <f t="shared" si="146"/>
        <v>0</v>
      </c>
      <c r="AB1863" s="95" t="str">
        <f t="shared" si="147"/>
        <v/>
      </c>
    </row>
    <row r="1864" spans="1:28" s="58" customFormat="1" ht="20.25">
      <c r="A1864" s="232"/>
      <c r="B1864" s="224" t="s">
        <v>242</v>
      </c>
      <c r="C1864" s="225" t="s">
        <v>242</v>
      </c>
      <c r="D1864" s="226"/>
      <c r="E1864" s="224" t="s">
        <v>242</v>
      </c>
      <c r="F1864" s="224" t="s">
        <v>242</v>
      </c>
      <c r="G1864" s="224" t="s">
        <v>242</v>
      </c>
      <c r="H1864" s="227" t="s">
        <v>242</v>
      </c>
      <c r="I1864" s="228" t="s">
        <v>242</v>
      </c>
      <c r="J1864" s="228" t="s">
        <v>242</v>
      </c>
      <c r="K1864" s="229"/>
      <c r="L1864" s="229"/>
      <c r="M1864" s="229"/>
      <c r="N1864" s="229"/>
      <c r="O1864" s="229"/>
      <c r="P1864" s="230"/>
      <c r="Q1864" s="231"/>
      <c r="R1864" s="224" t="s">
        <v>242</v>
      </c>
      <c r="S1864" s="232" t="str">
        <f t="shared" ca="1" si="150"/>
        <v/>
      </c>
      <c r="T1864" s="232" t="str">
        <f ca="1">IF(B1864="","",IF(ISERROR(MATCH($J1864,[2]SorP!$B$1:$B$6230,0)),"",INDIRECT("'SorP'!$A$"&amp;MATCH($J1864,[2]SorP!$B$1:$B$6230,0))))</f>
        <v/>
      </c>
      <c r="U1864" s="184"/>
      <c r="V1864" s="94" t="e">
        <f>IF(C1864="",NA(),MATCH($B1864&amp;$C1864,'[2]Smelter Look-up'!$J:$J,0))</f>
        <v>#N/A</v>
      </c>
      <c r="X1864" s="58">
        <f t="shared" si="146"/>
        <v>0</v>
      </c>
      <c r="AB1864" s="95" t="str">
        <f t="shared" si="147"/>
        <v/>
      </c>
    </row>
    <row r="1865" spans="1:28" s="58" customFormat="1" ht="20.25">
      <c r="A1865" s="232"/>
      <c r="B1865" s="224" t="s">
        <v>242</v>
      </c>
      <c r="C1865" s="225" t="s">
        <v>242</v>
      </c>
      <c r="D1865" s="226"/>
      <c r="E1865" s="224" t="s">
        <v>242</v>
      </c>
      <c r="F1865" s="224" t="s">
        <v>242</v>
      </c>
      <c r="G1865" s="224" t="s">
        <v>242</v>
      </c>
      <c r="H1865" s="227" t="s">
        <v>242</v>
      </c>
      <c r="I1865" s="228" t="s">
        <v>242</v>
      </c>
      <c r="J1865" s="228" t="s">
        <v>242</v>
      </c>
      <c r="K1865" s="229"/>
      <c r="L1865" s="229"/>
      <c r="M1865" s="229"/>
      <c r="N1865" s="229"/>
      <c r="O1865" s="229"/>
      <c r="P1865" s="230"/>
      <c r="Q1865" s="231"/>
      <c r="R1865" s="224" t="s">
        <v>242</v>
      </c>
      <c r="S1865" s="232" t="str">
        <f t="shared" ca="1" si="150"/>
        <v/>
      </c>
      <c r="T1865" s="232" t="str">
        <f ca="1">IF(B1865="","",IF(ISERROR(MATCH($J1865,[2]SorP!$B$1:$B$6230,0)),"",INDIRECT("'SorP'!$A$"&amp;MATCH($J1865,[2]SorP!$B$1:$B$6230,0))))</f>
        <v/>
      </c>
      <c r="U1865" s="184"/>
      <c r="V1865" s="94" t="e">
        <f>IF(C1865="",NA(),MATCH($B1865&amp;$C1865,'[2]Smelter Look-up'!$J:$J,0))</f>
        <v>#N/A</v>
      </c>
      <c r="X1865" s="58">
        <f t="shared" si="146"/>
        <v>0</v>
      </c>
      <c r="AB1865" s="95" t="str">
        <f t="shared" si="147"/>
        <v/>
      </c>
    </row>
    <row r="1866" spans="1:28" s="58" customFormat="1" ht="20.25">
      <c r="A1866" s="232"/>
      <c r="B1866" s="224" t="s">
        <v>242</v>
      </c>
      <c r="C1866" s="225" t="s">
        <v>242</v>
      </c>
      <c r="D1866" s="226"/>
      <c r="E1866" s="224" t="s">
        <v>242</v>
      </c>
      <c r="F1866" s="224" t="s">
        <v>242</v>
      </c>
      <c r="G1866" s="224" t="s">
        <v>242</v>
      </c>
      <c r="H1866" s="227" t="s">
        <v>242</v>
      </c>
      <c r="I1866" s="228" t="s">
        <v>242</v>
      </c>
      <c r="J1866" s="228" t="s">
        <v>242</v>
      </c>
      <c r="K1866" s="229"/>
      <c r="L1866" s="229"/>
      <c r="M1866" s="229"/>
      <c r="N1866" s="229"/>
      <c r="O1866" s="229"/>
      <c r="P1866" s="230"/>
      <c r="Q1866" s="231"/>
      <c r="R1866" s="224" t="s">
        <v>242</v>
      </c>
      <c r="S1866" s="232" t="str">
        <f t="shared" ca="1" si="150"/>
        <v/>
      </c>
      <c r="T1866" s="232" t="str">
        <f ca="1">IF(B1866="","",IF(ISERROR(MATCH($J1866,[2]SorP!$B$1:$B$6230,0)),"",INDIRECT("'SorP'!$A$"&amp;MATCH($J1866,[2]SorP!$B$1:$B$6230,0))))</f>
        <v/>
      </c>
      <c r="U1866" s="184"/>
      <c r="V1866" s="94" t="e">
        <f>IF(C1866="",NA(),MATCH($B1866&amp;$C1866,'[2]Smelter Look-up'!$J:$J,0))</f>
        <v>#N/A</v>
      </c>
      <c r="X1866" s="58">
        <f t="shared" ref="X1866:X1929" si="151">IF(AND(C1866="Smelter not listed",OR(LEN(D1866)=0,LEN(E1866)=0)),1,0)</f>
        <v>0</v>
      </c>
      <c r="AB1866" s="95" t="str">
        <f t="shared" ref="AB1866:AB1929" si="152">B1866&amp;C1866</f>
        <v/>
      </c>
    </row>
    <row r="1867" spans="1:28" s="58" customFormat="1" ht="20.25">
      <c r="A1867" s="232"/>
      <c r="B1867" s="224" t="s">
        <v>242</v>
      </c>
      <c r="C1867" s="225" t="s">
        <v>242</v>
      </c>
      <c r="D1867" s="226"/>
      <c r="E1867" s="224" t="s">
        <v>242</v>
      </c>
      <c r="F1867" s="224" t="s">
        <v>242</v>
      </c>
      <c r="G1867" s="224" t="s">
        <v>242</v>
      </c>
      <c r="H1867" s="227" t="s">
        <v>242</v>
      </c>
      <c r="I1867" s="228" t="s">
        <v>242</v>
      </c>
      <c r="J1867" s="228" t="s">
        <v>242</v>
      </c>
      <c r="K1867" s="229"/>
      <c r="L1867" s="229"/>
      <c r="M1867" s="229"/>
      <c r="N1867" s="229"/>
      <c r="O1867" s="229"/>
      <c r="P1867" s="230"/>
      <c r="Q1867" s="231"/>
      <c r="R1867" s="224" t="s">
        <v>242</v>
      </c>
      <c r="S1867" s="232" t="str">
        <f t="shared" ca="1" si="150"/>
        <v/>
      </c>
      <c r="T1867" s="232" t="str">
        <f ca="1">IF(B1867="","",IF(ISERROR(MATCH($J1867,[2]SorP!$B$1:$B$6230,0)),"",INDIRECT("'SorP'!$A$"&amp;MATCH($J1867,[2]SorP!$B$1:$B$6230,0))))</f>
        <v/>
      </c>
      <c r="U1867" s="184"/>
      <c r="V1867" s="94" t="e">
        <f>IF(C1867="",NA(),MATCH($B1867&amp;$C1867,'[2]Smelter Look-up'!$J:$J,0))</f>
        <v>#N/A</v>
      </c>
      <c r="X1867" s="58">
        <f t="shared" si="151"/>
        <v>0</v>
      </c>
      <c r="AB1867" s="95" t="str">
        <f t="shared" si="152"/>
        <v/>
      </c>
    </row>
    <row r="1868" spans="1:28" s="58" customFormat="1" ht="20.25">
      <c r="A1868" s="232"/>
      <c r="B1868" s="224" t="s">
        <v>242</v>
      </c>
      <c r="C1868" s="225" t="s">
        <v>242</v>
      </c>
      <c r="D1868" s="226"/>
      <c r="E1868" s="224" t="s">
        <v>242</v>
      </c>
      <c r="F1868" s="224" t="s">
        <v>242</v>
      </c>
      <c r="G1868" s="224" t="s">
        <v>242</v>
      </c>
      <c r="H1868" s="227" t="s">
        <v>242</v>
      </c>
      <c r="I1868" s="228" t="s">
        <v>242</v>
      </c>
      <c r="J1868" s="228" t="s">
        <v>242</v>
      </c>
      <c r="K1868" s="229"/>
      <c r="L1868" s="229"/>
      <c r="M1868" s="229"/>
      <c r="N1868" s="229"/>
      <c r="O1868" s="229"/>
      <c r="P1868" s="230"/>
      <c r="Q1868" s="231"/>
      <c r="R1868" s="224" t="s">
        <v>242</v>
      </c>
      <c r="S1868" s="232" t="str">
        <f t="shared" ca="1" si="150"/>
        <v/>
      </c>
      <c r="T1868" s="232" t="str">
        <f ca="1">IF(B1868="","",IF(ISERROR(MATCH($J1868,[2]SorP!$B$1:$B$6230,0)),"",INDIRECT("'SorP'!$A$"&amp;MATCH($J1868,[2]SorP!$B$1:$B$6230,0))))</f>
        <v/>
      </c>
      <c r="U1868" s="184"/>
      <c r="V1868" s="94" t="e">
        <f>IF(C1868="",NA(),MATCH($B1868&amp;$C1868,'[2]Smelter Look-up'!$J:$J,0))</f>
        <v>#N/A</v>
      </c>
      <c r="X1868" s="58">
        <f t="shared" si="151"/>
        <v>0</v>
      </c>
      <c r="AB1868" s="95" t="str">
        <f t="shared" si="152"/>
        <v/>
      </c>
    </row>
    <row r="1869" spans="1:28" s="58" customFormat="1" ht="20.25">
      <c r="A1869" s="232"/>
      <c r="B1869" s="224" t="s">
        <v>242</v>
      </c>
      <c r="C1869" s="225" t="s">
        <v>242</v>
      </c>
      <c r="D1869" s="226"/>
      <c r="E1869" s="224" t="s">
        <v>242</v>
      </c>
      <c r="F1869" s="224" t="s">
        <v>242</v>
      </c>
      <c r="G1869" s="224" t="s">
        <v>242</v>
      </c>
      <c r="H1869" s="227" t="s">
        <v>242</v>
      </c>
      <c r="I1869" s="228" t="s">
        <v>242</v>
      </c>
      <c r="J1869" s="228" t="s">
        <v>242</v>
      </c>
      <c r="K1869" s="229"/>
      <c r="L1869" s="229"/>
      <c r="M1869" s="229"/>
      <c r="N1869" s="229"/>
      <c r="O1869" s="229"/>
      <c r="P1869" s="230"/>
      <c r="Q1869" s="231"/>
      <c r="R1869" s="224" t="s">
        <v>242</v>
      </c>
      <c r="S1869" s="232" t="str">
        <f t="shared" ca="1" si="150"/>
        <v/>
      </c>
      <c r="T1869" s="232" t="str">
        <f ca="1">IF(B1869="","",IF(ISERROR(MATCH($J1869,[2]SorP!$B$1:$B$6230,0)),"",INDIRECT("'SorP'!$A$"&amp;MATCH($J1869,[2]SorP!$B$1:$B$6230,0))))</f>
        <v/>
      </c>
      <c r="U1869" s="184"/>
      <c r="V1869" s="94" t="e">
        <f>IF(C1869="",NA(),MATCH($B1869&amp;$C1869,'[2]Smelter Look-up'!$J:$J,0))</f>
        <v>#N/A</v>
      </c>
      <c r="X1869" s="58">
        <f t="shared" si="151"/>
        <v>0</v>
      </c>
      <c r="AB1869" s="95" t="str">
        <f t="shared" si="152"/>
        <v/>
      </c>
    </row>
    <row r="1870" spans="1:28" s="58" customFormat="1" ht="20.25">
      <c r="A1870" s="232"/>
      <c r="B1870" s="224" t="s">
        <v>242</v>
      </c>
      <c r="C1870" s="225" t="s">
        <v>242</v>
      </c>
      <c r="D1870" s="226"/>
      <c r="E1870" s="224" t="s">
        <v>242</v>
      </c>
      <c r="F1870" s="224" t="s">
        <v>242</v>
      </c>
      <c r="G1870" s="224" t="s">
        <v>242</v>
      </c>
      <c r="H1870" s="227" t="s">
        <v>242</v>
      </c>
      <c r="I1870" s="228" t="s">
        <v>242</v>
      </c>
      <c r="J1870" s="228" t="s">
        <v>242</v>
      </c>
      <c r="K1870" s="229"/>
      <c r="L1870" s="229"/>
      <c r="M1870" s="229"/>
      <c r="N1870" s="229"/>
      <c r="O1870" s="229"/>
      <c r="P1870" s="230"/>
      <c r="Q1870" s="231"/>
      <c r="R1870" s="224" t="s">
        <v>242</v>
      </c>
      <c r="S1870" s="232" t="str">
        <f t="shared" ca="1" si="150"/>
        <v/>
      </c>
      <c r="T1870" s="232" t="str">
        <f ca="1">IF(B1870="","",IF(ISERROR(MATCH($J1870,[2]SorP!$B$1:$B$6230,0)),"",INDIRECT("'SorP'!$A$"&amp;MATCH($J1870,[2]SorP!$B$1:$B$6230,0))))</f>
        <v/>
      </c>
      <c r="U1870" s="184"/>
      <c r="V1870" s="94" t="e">
        <f>IF(C1870="",NA(),MATCH($B1870&amp;$C1870,'[2]Smelter Look-up'!$J:$J,0))</f>
        <v>#N/A</v>
      </c>
      <c r="X1870" s="58">
        <f t="shared" si="151"/>
        <v>0</v>
      </c>
      <c r="AB1870" s="95" t="str">
        <f t="shared" si="152"/>
        <v/>
      </c>
    </row>
    <row r="1871" spans="1:28" s="58" customFormat="1" ht="20.25">
      <c r="A1871" s="232"/>
      <c r="B1871" s="224" t="s">
        <v>242</v>
      </c>
      <c r="C1871" s="225" t="s">
        <v>242</v>
      </c>
      <c r="D1871" s="226"/>
      <c r="E1871" s="224" t="s">
        <v>242</v>
      </c>
      <c r="F1871" s="224" t="s">
        <v>242</v>
      </c>
      <c r="G1871" s="224" t="s">
        <v>242</v>
      </c>
      <c r="H1871" s="227" t="s">
        <v>242</v>
      </c>
      <c r="I1871" s="228" t="s">
        <v>242</v>
      </c>
      <c r="J1871" s="228" t="s">
        <v>242</v>
      </c>
      <c r="K1871" s="229"/>
      <c r="L1871" s="229"/>
      <c r="M1871" s="229"/>
      <c r="N1871" s="229"/>
      <c r="O1871" s="229"/>
      <c r="P1871" s="230"/>
      <c r="Q1871" s="231"/>
      <c r="R1871" s="224" t="s">
        <v>242</v>
      </c>
      <c r="S1871" s="232" t="str">
        <f t="shared" ca="1" si="150"/>
        <v/>
      </c>
      <c r="T1871" s="232" t="str">
        <f ca="1">IF(B1871="","",IF(ISERROR(MATCH($J1871,[2]SorP!$B$1:$B$6230,0)),"",INDIRECT("'SorP'!$A$"&amp;MATCH($J1871,[2]SorP!$B$1:$B$6230,0))))</f>
        <v/>
      </c>
      <c r="U1871" s="184"/>
      <c r="V1871" s="94" t="e">
        <f>IF(C1871="",NA(),MATCH($B1871&amp;$C1871,'[2]Smelter Look-up'!$J:$J,0))</f>
        <v>#N/A</v>
      </c>
      <c r="X1871" s="58">
        <f t="shared" si="151"/>
        <v>0</v>
      </c>
      <c r="AB1871" s="95" t="str">
        <f t="shared" si="152"/>
        <v/>
      </c>
    </row>
    <row r="1872" spans="1:28" s="58" customFormat="1" ht="20.25">
      <c r="A1872" s="232"/>
      <c r="B1872" s="224" t="s">
        <v>242</v>
      </c>
      <c r="C1872" s="225" t="s">
        <v>242</v>
      </c>
      <c r="D1872" s="226"/>
      <c r="E1872" s="224" t="s">
        <v>242</v>
      </c>
      <c r="F1872" s="224" t="s">
        <v>242</v>
      </c>
      <c r="G1872" s="224" t="s">
        <v>242</v>
      </c>
      <c r="H1872" s="227" t="s">
        <v>242</v>
      </c>
      <c r="I1872" s="228" t="s">
        <v>242</v>
      </c>
      <c r="J1872" s="228" t="s">
        <v>242</v>
      </c>
      <c r="K1872" s="229"/>
      <c r="L1872" s="229"/>
      <c r="M1872" s="229"/>
      <c r="N1872" s="229"/>
      <c r="O1872" s="229"/>
      <c r="P1872" s="230"/>
      <c r="Q1872" s="231"/>
      <c r="R1872" s="224" t="s">
        <v>242</v>
      </c>
      <c r="S1872" s="232" t="str">
        <f t="shared" ca="1" si="150"/>
        <v/>
      </c>
      <c r="T1872" s="232" t="str">
        <f ca="1">IF(B1872="","",IF(ISERROR(MATCH($J1872,[2]SorP!$B$1:$B$6230,0)),"",INDIRECT("'SorP'!$A$"&amp;MATCH($J1872,[2]SorP!$B$1:$B$6230,0))))</f>
        <v/>
      </c>
      <c r="U1872" s="184"/>
      <c r="V1872" s="94" t="e">
        <f>IF(C1872="",NA(),MATCH($B1872&amp;$C1872,'[2]Smelter Look-up'!$J:$J,0))</f>
        <v>#N/A</v>
      </c>
      <c r="X1872" s="58">
        <f t="shared" si="151"/>
        <v>0</v>
      </c>
      <c r="AB1872" s="95" t="str">
        <f t="shared" si="152"/>
        <v/>
      </c>
    </row>
    <row r="1873" spans="1:28" s="58" customFormat="1" ht="20.25">
      <c r="A1873" s="232"/>
      <c r="B1873" s="224" t="s">
        <v>242</v>
      </c>
      <c r="C1873" s="225" t="s">
        <v>242</v>
      </c>
      <c r="D1873" s="226"/>
      <c r="E1873" s="224" t="s">
        <v>242</v>
      </c>
      <c r="F1873" s="224" t="s">
        <v>242</v>
      </c>
      <c r="G1873" s="224" t="s">
        <v>242</v>
      </c>
      <c r="H1873" s="227" t="s">
        <v>242</v>
      </c>
      <c r="I1873" s="228" t="s">
        <v>242</v>
      </c>
      <c r="J1873" s="228" t="s">
        <v>242</v>
      </c>
      <c r="K1873" s="229"/>
      <c r="L1873" s="229"/>
      <c r="M1873" s="229"/>
      <c r="N1873" s="229"/>
      <c r="O1873" s="229"/>
      <c r="P1873" s="230"/>
      <c r="Q1873" s="231"/>
      <c r="R1873" s="224" t="s">
        <v>242</v>
      </c>
      <c r="S1873" s="232" t="str">
        <f t="shared" ca="1" si="150"/>
        <v/>
      </c>
      <c r="T1873" s="232" t="str">
        <f ca="1">IF(B1873="","",IF(ISERROR(MATCH($J1873,[2]SorP!$B$1:$B$6230,0)),"",INDIRECT("'SorP'!$A$"&amp;MATCH($J1873,[2]SorP!$B$1:$B$6230,0))))</f>
        <v/>
      </c>
      <c r="U1873" s="184"/>
      <c r="V1873" s="94" t="e">
        <f>IF(C1873="",NA(),MATCH($B1873&amp;$C1873,'[2]Smelter Look-up'!$J:$J,0))</f>
        <v>#N/A</v>
      </c>
      <c r="X1873" s="58">
        <f t="shared" si="151"/>
        <v>0</v>
      </c>
      <c r="AB1873" s="95" t="str">
        <f t="shared" si="152"/>
        <v/>
      </c>
    </row>
    <row r="1874" spans="1:28" s="58" customFormat="1" ht="20.25">
      <c r="A1874" s="232"/>
      <c r="B1874" s="224" t="s">
        <v>242</v>
      </c>
      <c r="C1874" s="225" t="s">
        <v>242</v>
      </c>
      <c r="D1874" s="226"/>
      <c r="E1874" s="224" t="s">
        <v>242</v>
      </c>
      <c r="F1874" s="224" t="s">
        <v>242</v>
      </c>
      <c r="G1874" s="224" t="s">
        <v>242</v>
      </c>
      <c r="H1874" s="227" t="s">
        <v>242</v>
      </c>
      <c r="I1874" s="228" t="s">
        <v>242</v>
      </c>
      <c r="J1874" s="228" t="s">
        <v>242</v>
      </c>
      <c r="K1874" s="229"/>
      <c r="L1874" s="229"/>
      <c r="M1874" s="229"/>
      <c r="N1874" s="229"/>
      <c r="O1874" s="229"/>
      <c r="P1874" s="230"/>
      <c r="Q1874" s="231"/>
      <c r="R1874" s="224" t="s">
        <v>242</v>
      </c>
      <c r="S1874" s="232" t="str">
        <f t="shared" ca="1" si="150"/>
        <v/>
      </c>
      <c r="T1874" s="232" t="str">
        <f ca="1">IF(B1874="","",IF(ISERROR(MATCH($J1874,[2]SorP!$B$1:$B$6230,0)),"",INDIRECT("'SorP'!$A$"&amp;MATCH($J1874,[2]SorP!$B$1:$B$6230,0))))</f>
        <v/>
      </c>
      <c r="U1874" s="184"/>
      <c r="V1874" s="94" t="e">
        <f>IF(C1874="",NA(),MATCH($B1874&amp;$C1874,'[2]Smelter Look-up'!$J:$J,0))</f>
        <v>#N/A</v>
      </c>
      <c r="X1874" s="58">
        <f t="shared" si="151"/>
        <v>0</v>
      </c>
      <c r="AB1874" s="95" t="str">
        <f t="shared" si="152"/>
        <v/>
      </c>
    </row>
    <row r="1875" spans="1:28" s="58" customFormat="1" ht="20.25">
      <c r="A1875" s="232"/>
      <c r="B1875" s="224" t="s">
        <v>242</v>
      </c>
      <c r="C1875" s="225" t="s">
        <v>242</v>
      </c>
      <c r="D1875" s="226"/>
      <c r="E1875" s="224" t="s">
        <v>242</v>
      </c>
      <c r="F1875" s="224" t="s">
        <v>242</v>
      </c>
      <c r="G1875" s="224" t="s">
        <v>242</v>
      </c>
      <c r="H1875" s="227" t="s">
        <v>242</v>
      </c>
      <c r="I1875" s="228" t="s">
        <v>242</v>
      </c>
      <c r="J1875" s="228" t="s">
        <v>242</v>
      </c>
      <c r="K1875" s="229"/>
      <c r="L1875" s="229"/>
      <c r="M1875" s="229"/>
      <c r="N1875" s="229"/>
      <c r="O1875" s="229"/>
      <c r="P1875" s="230"/>
      <c r="Q1875" s="231"/>
      <c r="R1875" s="224" t="s">
        <v>242</v>
      </c>
      <c r="S1875" s="232" t="str">
        <f t="shared" ca="1" si="150"/>
        <v/>
      </c>
      <c r="T1875" s="232" t="str">
        <f ca="1">IF(B1875="","",IF(ISERROR(MATCH($J1875,[2]SorP!$B$1:$B$6230,0)),"",INDIRECT("'SorP'!$A$"&amp;MATCH($J1875,[2]SorP!$B$1:$B$6230,0))))</f>
        <v/>
      </c>
      <c r="U1875" s="184"/>
      <c r="V1875" s="94" t="e">
        <f>IF(C1875="",NA(),MATCH($B1875&amp;$C1875,'[2]Smelter Look-up'!$J:$J,0))</f>
        <v>#N/A</v>
      </c>
      <c r="X1875" s="58">
        <f t="shared" si="151"/>
        <v>0</v>
      </c>
      <c r="AB1875" s="95" t="str">
        <f t="shared" si="152"/>
        <v/>
      </c>
    </row>
    <row r="1876" spans="1:28" s="58" customFormat="1" ht="20.25">
      <c r="A1876" s="232"/>
      <c r="B1876" s="224" t="s">
        <v>242</v>
      </c>
      <c r="C1876" s="225" t="s">
        <v>242</v>
      </c>
      <c r="D1876" s="226"/>
      <c r="E1876" s="224" t="s">
        <v>242</v>
      </c>
      <c r="F1876" s="224" t="s">
        <v>242</v>
      </c>
      <c r="G1876" s="224" t="s">
        <v>242</v>
      </c>
      <c r="H1876" s="227" t="s">
        <v>242</v>
      </c>
      <c r="I1876" s="228" t="s">
        <v>242</v>
      </c>
      <c r="J1876" s="228" t="s">
        <v>242</v>
      </c>
      <c r="K1876" s="229"/>
      <c r="L1876" s="229"/>
      <c r="M1876" s="229"/>
      <c r="N1876" s="229"/>
      <c r="O1876" s="229"/>
      <c r="P1876" s="230"/>
      <c r="Q1876" s="231"/>
      <c r="R1876" s="224" t="s">
        <v>242</v>
      </c>
      <c r="S1876" s="232" t="str">
        <f t="shared" ca="1" si="150"/>
        <v/>
      </c>
      <c r="T1876" s="232" t="str">
        <f ca="1">IF(B1876="","",IF(ISERROR(MATCH($J1876,[2]SorP!$B$1:$B$6230,0)),"",INDIRECT("'SorP'!$A$"&amp;MATCH($J1876,[2]SorP!$B$1:$B$6230,0))))</f>
        <v/>
      </c>
      <c r="U1876" s="184"/>
      <c r="V1876" s="94" t="e">
        <f>IF(C1876="",NA(),MATCH($B1876&amp;$C1876,'[2]Smelter Look-up'!$J:$J,0))</f>
        <v>#N/A</v>
      </c>
      <c r="X1876" s="58">
        <f t="shared" si="151"/>
        <v>0</v>
      </c>
      <c r="AB1876" s="95" t="str">
        <f t="shared" si="152"/>
        <v/>
      </c>
    </row>
    <row r="1877" spans="1:28" s="58" customFormat="1" ht="20.25">
      <c r="A1877" s="232"/>
      <c r="B1877" s="224" t="s">
        <v>242</v>
      </c>
      <c r="C1877" s="225" t="s">
        <v>242</v>
      </c>
      <c r="D1877" s="226"/>
      <c r="E1877" s="224" t="s">
        <v>242</v>
      </c>
      <c r="F1877" s="224" t="s">
        <v>242</v>
      </c>
      <c r="G1877" s="224" t="s">
        <v>242</v>
      </c>
      <c r="H1877" s="227" t="s">
        <v>242</v>
      </c>
      <c r="I1877" s="228" t="s">
        <v>242</v>
      </c>
      <c r="J1877" s="228" t="s">
        <v>242</v>
      </c>
      <c r="K1877" s="229"/>
      <c r="L1877" s="229"/>
      <c r="M1877" s="229"/>
      <c r="N1877" s="229"/>
      <c r="O1877" s="229"/>
      <c r="P1877" s="230"/>
      <c r="Q1877" s="231"/>
      <c r="R1877" s="224" t="s">
        <v>242</v>
      </c>
      <c r="S1877" s="232" t="str">
        <f t="shared" ca="1" si="150"/>
        <v/>
      </c>
      <c r="T1877" s="232" t="str">
        <f ca="1">IF(B1877="","",IF(ISERROR(MATCH($J1877,[2]SorP!$B$1:$B$6230,0)),"",INDIRECT("'SorP'!$A$"&amp;MATCH($J1877,[2]SorP!$B$1:$B$6230,0))))</f>
        <v/>
      </c>
      <c r="U1877" s="184"/>
      <c r="V1877" s="94" t="e">
        <f>IF(C1877="",NA(),MATCH($B1877&amp;$C1877,'[2]Smelter Look-up'!$J:$J,0))</f>
        <v>#N/A</v>
      </c>
      <c r="X1877" s="58">
        <f t="shared" si="151"/>
        <v>0</v>
      </c>
      <c r="AB1877" s="95" t="str">
        <f t="shared" si="152"/>
        <v/>
      </c>
    </row>
    <row r="1878" spans="1:28" s="58" customFormat="1" ht="20.25">
      <c r="A1878" s="232"/>
      <c r="B1878" s="224" t="s">
        <v>242</v>
      </c>
      <c r="C1878" s="225" t="s">
        <v>242</v>
      </c>
      <c r="D1878" s="226"/>
      <c r="E1878" s="224" t="s">
        <v>242</v>
      </c>
      <c r="F1878" s="224" t="s">
        <v>242</v>
      </c>
      <c r="G1878" s="224" t="s">
        <v>242</v>
      </c>
      <c r="H1878" s="227" t="s">
        <v>242</v>
      </c>
      <c r="I1878" s="228" t="s">
        <v>242</v>
      </c>
      <c r="J1878" s="228" t="s">
        <v>242</v>
      </c>
      <c r="K1878" s="229"/>
      <c r="L1878" s="229"/>
      <c r="M1878" s="229"/>
      <c r="N1878" s="229"/>
      <c r="O1878" s="229"/>
      <c r="P1878" s="230"/>
      <c r="Q1878" s="231"/>
      <c r="R1878" s="224" t="s">
        <v>242</v>
      </c>
      <c r="S1878" s="232" t="str">
        <f t="shared" ca="1" si="150"/>
        <v/>
      </c>
      <c r="T1878" s="232" t="str">
        <f ca="1">IF(B1878="","",IF(ISERROR(MATCH($J1878,[2]SorP!$B$1:$B$6230,0)),"",INDIRECT("'SorP'!$A$"&amp;MATCH($J1878,[2]SorP!$B$1:$B$6230,0))))</f>
        <v/>
      </c>
      <c r="U1878" s="184"/>
      <c r="V1878" s="94" t="e">
        <f>IF(C1878="",NA(),MATCH($B1878&amp;$C1878,'[2]Smelter Look-up'!$J:$J,0))</f>
        <v>#N/A</v>
      </c>
      <c r="X1878" s="58">
        <f t="shared" si="151"/>
        <v>0</v>
      </c>
      <c r="AB1878" s="95" t="str">
        <f t="shared" si="152"/>
        <v/>
      </c>
    </row>
    <row r="1879" spans="1:28" s="58" customFormat="1" ht="20.25">
      <c r="A1879" s="232"/>
      <c r="B1879" s="224" t="s">
        <v>242</v>
      </c>
      <c r="C1879" s="225" t="s">
        <v>242</v>
      </c>
      <c r="D1879" s="226"/>
      <c r="E1879" s="224" t="s">
        <v>242</v>
      </c>
      <c r="F1879" s="224" t="s">
        <v>242</v>
      </c>
      <c r="G1879" s="224" t="s">
        <v>242</v>
      </c>
      <c r="H1879" s="227" t="s">
        <v>242</v>
      </c>
      <c r="I1879" s="228" t="s">
        <v>242</v>
      </c>
      <c r="J1879" s="228" t="s">
        <v>242</v>
      </c>
      <c r="K1879" s="229"/>
      <c r="L1879" s="229"/>
      <c r="M1879" s="229"/>
      <c r="N1879" s="229"/>
      <c r="O1879" s="229"/>
      <c r="P1879" s="230"/>
      <c r="Q1879" s="231"/>
      <c r="R1879" s="224" t="s">
        <v>242</v>
      </c>
      <c r="S1879" s="232" t="str">
        <f t="shared" ca="1" si="150"/>
        <v/>
      </c>
      <c r="T1879" s="232" t="str">
        <f ca="1">IF(B1879="","",IF(ISERROR(MATCH($J1879,[2]SorP!$B$1:$B$6230,0)),"",INDIRECT("'SorP'!$A$"&amp;MATCH($J1879,[2]SorP!$B$1:$B$6230,0))))</f>
        <v/>
      </c>
      <c r="U1879" s="184"/>
      <c r="V1879" s="94" t="e">
        <f>IF(C1879="",NA(),MATCH($B1879&amp;$C1879,'[2]Smelter Look-up'!$J:$J,0))</f>
        <v>#N/A</v>
      </c>
      <c r="X1879" s="58">
        <f t="shared" si="151"/>
        <v>0</v>
      </c>
      <c r="AB1879" s="95" t="str">
        <f t="shared" si="152"/>
        <v/>
      </c>
    </row>
    <row r="1880" spans="1:28" s="58" customFormat="1" ht="20.25">
      <c r="A1880" s="232"/>
      <c r="B1880" s="224" t="s">
        <v>242</v>
      </c>
      <c r="C1880" s="225" t="s">
        <v>242</v>
      </c>
      <c r="D1880" s="226"/>
      <c r="E1880" s="224" t="s">
        <v>242</v>
      </c>
      <c r="F1880" s="224" t="s">
        <v>242</v>
      </c>
      <c r="G1880" s="224" t="s">
        <v>242</v>
      </c>
      <c r="H1880" s="227" t="s">
        <v>242</v>
      </c>
      <c r="I1880" s="228" t="s">
        <v>242</v>
      </c>
      <c r="J1880" s="228" t="s">
        <v>242</v>
      </c>
      <c r="K1880" s="229"/>
      <c r="L1880" s="229"/>
      <c r="M1880" s="229"/>
      <c r="N1880" s="229"/>
      <c r="O1880" s="229"/>
      <c r="P1880" s="230"/>
      <c r="Q1880" s="231"/>
      <c r="R1880" s="224" t="s">
        <v>242</v>
      </c>
      <c r="S1880" s="232" t="str">
        <f t="shared" ca="1" si="150"/>
        <v/>
      </c>
      <c r="T1880" s="232" t="str">
        <f ca="1">IF(B1880="","",IF(ISERROR(MATCH($J1880,[2]SorP!$B$1:$B$6230,0)),"",INDIRECT("'SorP'!$A$"&amp;MATCH($J1880,[2]SorP!$B$1:$B$6230,0))))</f>
        <v/>
      </c>
      <c r="U1880" s="184"/>
      <c r="V1880" s="94" t="e">
        <f>IF(C1880="",NA(),MATCH($B1880&amp;$C1880,'[2]Smelter Look-up'!$J:$J,0))</f>
        <v>#N/A</v>
      </c>
      <c r="X1880" s="58">
        <f t="shared" si="151"/>
        <v>0</v>
      </c>
      <c r="AB1880" s="95" t="str">
        <f t="shared" si="152"/>
        <v/>
      </c>
    </row>
    <row r="1881" spans="1:28" s="58" customFormat="1" ht="20.25">
      <c r="A1881" s="232"/>
      <c r="B1881" s="224" t="s">
        <v>242</v>
      </c>
      <c r="C1881" s="225" t="s">
        <v>242</v>
      </c>
      <c r="D1881" s="226"/>
      <c r="E1881" s="224" t="s">
        <v>242</v>
      </c>
      <c r="F1881" s="224" t="s">
        <v>242</v>
      </c>
      <c r="G1881" s="224" t="s">
        <v>242</v>
      </c>
      <c r="H1881" s="227" t="s">
        <v>242</v>
      </c>
      <c r="I1881" s="228" t="s">
        <v>242</v>
      </c>
      <c r="J1881" s="228" t="s">
        <v>242</v>
      </c>
      <c r="K1881" s="229"/>
      <c r="L1881" s="229"/>
      <c r="M1881" s="229"/>
      <c r="N1881" s="229"/>
      <c r="O1881" s="229"/>
      <c r="P1881" s="230"/>
      <c r="Q1881" s="231"/>
      <c r="R1881" s="224" t="s">
        <v>242</v>
      </c>
      <c r="S1881" s="232" t="str">
        <f t="shared" ca="1" si="150"/>
        <v/>
      </c>
      <c r="T1881" s="232" t="str">
        <f ca="1">IF(B1881="","",IF(ISERROR(MATCH($J1881,[2]SorP!$B$1:$B$6230,0)),"",INDIRECT("'SorP'!$A$"&amp;MATCH($J1881,[2]SorP!$B$1:$B$6230,0))))</f>
        <v/>
      </c>
      <c r="U1881" s="184"/>
      <c r="V1881" s="94" t="e">
        <f>IF(C1881="",NA(),MATCH($B1881&amp;$C1881,'[2]Smelter Look-up'!$J:$J,0))</f>
        <v>#N/A</v>
      </c>
      <c r="X1881" s="58">
        <f t="shared" si="151"/>
        <v>0</v>
      </c>
      <c r="AB1881" s="95" t="str">
        <f t="shared" si="152"/>
        <v/>
      </c>
    </row>
    <row r="1882" spans="1:28" s="58" customFormat="1" ht="20.25">
      <c r="A1882" s="232"/>
      <c r="B1882" s="224" t="s">
        <v>242</v>
      </c>
      <c r="C1882" s="225" t="s">
        <v>242</v>
      </c>
      <c r="D1882" s="226"/>
      <c r="E1882" s="224" t="s">
        <v>242</v>
      </c>
      <c r="F1882" s="224" t="s">
        <v>242</v>
      </c>
      <c r="G1882" s="224" t="s">
        <v>242</v>
      </c>
      <c r="H1882" s="227" t="s">
        <v>242</v>
      </c>
      <c r="I1882" s="228" t="s">
        <v>242</v>
      </c>
      <c r="J1882" s="228" t="s">
        <v>242</v>
      </c>
      <c r="K1882" s="229"/>
      <c r="L1882" s="229"/>
      <c r="M1882" s="229"/>
      <c r="N1882" s="229"/>
      <c r="O1882" s="229"/>
      <c r="P1882" s="230"/>
      <c r="Q1882" s="231"/>
      <c r="R1882" s="224" t="s">
        <v>242</v>
      </c>
      <c r="S1882" s="232" t="str">
        <f t="shared" ca="1" si="150"/>
        <v/>
      </c>
      <c r="T1882" s="232" t="str">
        <f ca="1">IF(B1882="","",IF(ISERROR(MATCH($J1882,[2]SorP!$B$1:$B$6230,0)),"",INDIRECT("'SorP'!$A$"&amp;MATCH($J1882,[2]SorP!$B$1:$B$6230,0))))</f>
        <v/>
      </c>
      <c r="U1882" s="184"/>
      <c r="V1882" s="94" t="e">
        <f>IF(C1882="",NA(),MATCH($B1882&amp;$C1882,'[2]Smelter Look-up'!$J:$J,0))</f>
        <v>#N/A</v>
      </c>
      <c r="X1882" s="58">
        <f t="shared" si="151"/>
        <v>0</v>
      </c>
      <c r="AB1882" s="95" t="str">
        <f t="shared" si="152"/>
        <v/>
      </c>
    </row>
    <row r="1883" spans="1:28" s="58" customFormat="1" ht="20.25">
      <c r="A1883" s="232"/>
      <c r="B1883" s="224" t="s">
        <v>242</v>
      </c>
      <c r="C1883" s="225" t="s">
        <v>242</v>
      </c>
      <c r="D1883" s="226"/>
      <c r="E1883" s="224" t="s">
        <v>242</v>
      </c>
      <c r="F1883" s="224" t="s">
        <v>242</v>
      </c>
      <c r="G1883" s="224" t="s">
        <v>242</v>
      </c>
      <c r="H1883" s="227" t="s">
        <v>242</v>
      </c>
      <c r="I1883" s="228" t="s">
        <v>242</v>
      </c>
      <c r="J1883" s="228" t="s">
        <v>242</v>
      </c>
      <c r="K1883" s="229"/>
      <c r="L1883" s="229"/>
      <c r="M1883" s="229"/>
      <c r="N1883" s="229"/>
      <c r="O1883" s="229"/>
      <c r="P1883" s="230"/>
      <c r="Q1883" s="231"/>
      <c r="R1883" s="224" t="s">
        <v>242</v>
      </c>
      <c r="S1883" s="232" t="str">
        <f t="shared" ca="1" si="150"/>
        <v/>
      </c>
      <c r="T1883" s="232" t="str">
        <f ca="1">IF(B1883="","",IF(ISERROR(MATCH($J1883,[2]SorP!$B$1:$B$6230,0)),"",INDIRECT("'SorP'!$A$"&amp;MATCH($J1883,[2]SorP!$B$1:$B$6230,0))))</f>
        <v/>
      </c>
      <c r="U1883" s="184"/>
      <c r="V1883" s="94" t="e">
        <f>IF(C1883="",NA(),MATCH($B1883&amp;$C1883,'[2]Smelter Look-up'!$J:$J,0))</f>
        <v>#N/A</v>
      </c>
      <c r="X1883" s="58">
        <f t="shared" si="151"/>
        <v>0</v>
      </c>
      <c r="AB1883" s="95" t="str">
        <f t="shared" si="152"/>
        <v/>
      </c>
    </row>
    <row r="1884" spans="1:28" s="58" customFormat="1" ht="20.25">
      <c r="A1884" s="232"/>
      <c r="B1884" s="224" t="s">
        <v>242</v>
      </c>
      <c r="C1884" s="225" t="s">
        <v>242</v>
      </c>
      <c r="D1884" s="226"/>
      <c r="E1884" s="224" t="s">
        <v>242</v>
      </c>
      <c r="F1884" s="224" t="s">
        <v>242</v>
      </c>
      <c r="G1884" s="224" t="s">
        <v>242</v>
      </c>
      <c r="H1884" s="227" t="s">
        <v>242</v>
      </c>
      <c r="I1884" s="228" t="s">
        <v>242</v>
      </c>
      <c r="J1884" s="228" t="s">
        <v>242</v>
      </c>
      <c r="K1884" s="229"/>
      <c r="L1884" s="229"/>
      <c r="M1884" s="229"/>
      <c r="N1884" s="229"/>
      <c r="O1884" s="229"/>
      <c r="P1884" s="230"/>
      <c r="Q1884" s="231"/>
      <c r="R1884" s="224" t="s">
        <v>242</v>
      </c>
      <c r="S1884" s="232" t="str">
        <f t="shared" ref="S1884:S1914" ca="1" si="153">IF(B1884="","",IF(ISERROR(MATCH($E1884,CL,0)),"Unknown",INDIRECT("'C'!$A$"&amp;MATCH($E1884,CL,0)+1)))</f>
        <v/>
      </c>
      <c r="T1884" s="232" t="str">
        <f ca="1">IF(B1884="","",IF(ISERROR(MATCH($J1884,[2]SorP!$B$1:$B$6230,0)),"",INDIRECT("'SorP'!$A$"&amp;MATCH($J1884,[2]SorP!$B$1:$B$6230,0))))</f>
        <v/>
      </c>
      <c r="U1884" s="184"/>
      <c r="V1884" s="94" t="e">
        <f>IF(C1884="",NA(),MATCH($B1884&amp;$C1884,'[2]Smelter Look-up'!$J:$J,0))</f>
        <v>#N/A</v>
      </c>
      <c r="X1884" s="58">
        <f t="shared" si="151"/>
        <v>0</v>
      </c>
      <c r="AB1884" s="95" t="str">
        <f t="shared" si="152"/>
        <v/>
      </c>
    </row>
    <row r="1885" spans="1:28" s="58" customFormat="1" ht="20.25">
      <c r="A1885" s="232"/>
      <c r="B1885" s="224" t="s">
        <v>242</v>
      </c>
      <c r="C1885" s="225" t="s">
        <v>242</v>
      </c>
      <c r="D1885" s="226"/>
      <c r="E1885" s="224" t="s">
        <v>242</v>
      </c>
      <c r="F1885" s="224" t="s">
        <v>242</v>
      </c>
      <c r="G1885" s="224" t="s">
        <v>242</v>
      </c>
      <c r="H1885" s="227" t="s">
        <v>242</v>
      </c>
      <c r="I1885" s="228" t="s">
        <v>242</v>
      </c>
      <c r="J1885" s="228" t="s">
        <v>242</v>
      </c>
      <c r="K1885" s="229"/>
      <c r="L1885" s="229"/>
      <c r="M1885" s="229"/>
      <c r="N1885" s="229"/>
      <c r="O1885" s="229"/>
      <c r="P1885" s="230"/>
      <c r="Q1885" s="231"/>
      <c r="R1885" s="224" t="s">
        <v>242</v>
      </c>
      <c r="S1885" s="232" t="str">
        <f t="shared" ca="1" si="153"/>
        <v/>
      </c>
      <c r="T1885" s="232" t="str">
        <f ca="1">IF(B1885="","",IF(ISERROR(MATCH($J1885,[2]SorP!$B$1:$B$6230,0)),"",INDIRECT("'SorP'!$A$"&amp;MATCH($J1885,[2]SorP!$B$1:$B$6230,0))))</f>
        <v/>
      </c>
      <c r="U1885" s="184"/>
      <c r="V1885" s="94" t="e">
        <f>IF(C1885="",NA(),MATCH($B1885&amp;$C1885,'[2]Smelter Look-up'!$J:$J,0))</f>
        <v>#N/A</v>
      </c>
      <c r="X1885" s="58">
        <f t="shared" si="151"/>
        <v>0</v>
      </c>
      <c r="AB1885" s="95" t="str">
        <f t="shared" si="152"/>
        <v/>
      </c>
    </row>
    <row r="1886" spans="1:28" s="58" customFormat="1" ht="20.25">
      <c r="A1886" s="232"/>
      <c r="B1886" s="224" t="s">
        <v>242</v>
      </c>
      <c r="C1886" s="225" t="s">
        <v>242</v>
      </c>
      <c r="D1886" s="226"/>
      <c r="E1886" s="224" t="s">
        <v>242</v>
      </c>
      <c r="F1886" s="224" t="s">
        <v>242</v>
      </c>
      <c r="G1886" s="224" t="s">
        <v>242</v>
      </c>
      <c r="H1886" s="227" t="s">
        <v>242</v>
      </c>
      <c r="I1886" s="228" t="s">
        <v>242</v>
      </c>
      <c r="J1886" s="228" t="s">
        <v>242</v>
      </c>
      <c r="K1886" s="229"/>
      <c r="L1886" s="229"/>
      <c r="M1886" s="229"/>
      <c r="N1886" s="229"/>
      <c r="O1886" s="229"/>
      <c r="P1886" s="230"/>
      <c r="Q1886" s="231"/>
      <c r="R1886" s="224" t="s">
        <v>242</v>
      </c>
      <c r="S1886" s="232" t="str">
        <f t="shared" ca="1" si="153"/>
        <v/>
      </c>
      <c r="T1886" s="232" t="str">
        <f ca="1">IF(B1886="","",IF(ISERROR(MATCH($J1886,[2]SorP!$B$1:$B$6230,0)),"",INDIRECT("'SorP'!$A$"&amp;MATCH($J1886,[2]SorP!$B$1:$B$6230,0))))</f>
        <v/>
      </c>
      <c r="U1886" s="184"/>
      <c r="V1886" s="94" t="e">
        <f>IF(C1886="",NA(),MATCH($B1886&amp;$C1886,'[2]Smelter Look-up'!$J:$J,0))</f>
        <v>#N/A</v>
      </c>
      <c r="X1886" s="58">
        <f t="shared" si="151"/>
        <v>0</v>
      </c>
      <c r="AB1886" s="95" t="str">
        <f t="shared" si="152"/>
        <v/>
      </c>
    </row>
    <row r="1887" spans="1:28" s="58" customFormat="1" ht="20.25">
      <c r="A1887" s="232"/>
      <c r="B1887" s="224" t="s">
        <v>242</v>
      </c>
      <c r="C1887" s="225" t="s">
        <v>242</v>
      </c>
      <c r="D1887" s="226"/>
      <c r="E1887" s="224" t="s">
        <v>242</v>
      </c>
      <c r="F1887" s="224" t="s">
        <v>242</v>
      </c>
      <c r="G1887" s="224" t="s">
        <v>242</v>
      </c>
      <c r="H1887" s="227" t="s">
        <v>242</v>
      </c>
      <c r="I1887" s="228" t="s">
        <v>242</v>
      </c>
      <c r="J1887" s="228" t="s">
        <v>242</v>
      </c>
      <c r="K1887" s="229"/>
      <c r="L1887" s="229"/>
      <c r="M1887" s="229"/>
      <c r="N1887" s="229"/>
      <c r="O1887" s="229"/>
      <c r="P1887" s="230"/>
      <c r="Q1887" s="231"/>
      <c r="R1887" s="224" t="s">
        <v>242</v>
      </c>
      <c r="S1887" s="232" t="str">
        <f t="shared" ca="1" si="153"/>
        <v/>
      </c>
      <c r="T1887" s="232" t="str">
        <f ca="1">IF(B1887="","",IF(ISERROR(MATCH($J1887,[2]SorP!$B$1:$B$6230,0)),"",INDIRECT("'SorP'!$A$"&amp;MATCH($J1887,[2]SorP!$B$1:$B$6230,0))))</f>
        <v/>
      </c>
      <c r="U1887" s="184"/>
      <c r="V1887" s="94" t="e">
        <f>IF(C1887="",NA(),MATCH($B1887&amp;$C1887,'[2]Smelter Look-up'!$J:$J,0))</f>
        <v>#N/A</v>
      </c>
      <c r="X1887" s="58">
        <f t="shared" si="151"/>
        <v>0</v>
      </c>
      <c r="AB1887" s="95" t="str">
        <f t="shared" si="152"/>
        <v/>
      </c>
    </row>
    <row r="1888" spans="1:28" s="58" customFormat="1" ht="20.25">
      <c r="A1888" s="232"/>
      <c r="B1888" s="224" t="s">
        <v>242</v>
      </c>
      <c r="C1888" s="225" t="s">
        <v>242</v>
      </c>
      <c r="D1888" s="226"/>
      <c r="E1888" s="224" t="s">
        <v>242</v>
      </c>
      <c r="F1888" s="224" t="s">
        <v>242</v>
      </c>
      <c r="G1888" s="224" t="s">
        <v>242</v>
      </c>
      <c r="H1888" s="227" t="s">
        <v>242</v>
      </c>
      <c r="I1888" s="228" t="s">
        <v>242</v>
      </c>
      <c r="J1888" s="228" t="s">
        <v>242</v>
      </c>
      <c r="K1888" s="229"/>
      <c r="L1888" s="229"/>
      <c r="M1888" s="229"/>
      <c r="N1888" s="229"/>
      <c r="O1888" s="229"/>
      <c r="P1888" s="230"/>
      <c r="Q1888" s="231"/>
      <c r="R1888" s="224" t="s">
        <v>242</v>
      </c>
      <c r="S1888" s="232" t="str">
        <f t="shared" ca="1" si="153"/>
        <v/>
      </c>
      <c r="T1888" s="232" t="str">
        <f ca="1">IF(B1888="","",IF(ISERROR(MATCH($J1888,[2]SorP!$B$1:$B$6230,0)),"",INDIRECT("'SorP'!$A$"&amp;MATCH($J1888,[2]SorP!$B$1:$B$6230,0))))</f>
        <v/>
      </c>
      <c r="U1888" s="184"/>
      <c r="V1888" s="94" t="e">
        <f>IF(C1888="",NA(),MATCH($B1888&amp;$C1888,'[2]Smelter Look-up'!$J:$J,0))</f>
        <v>#N/A</v>
      </c>
      <c r="X1888" s="58">
        <f t="shared" si="151"/>
        <v>0</v>
      </c>
      <c r="AB1888" s="95" t="str">
        <f t="shared" si="152"/>
        <v/>
      </c>
    </row>
    <row r="1889" spans="1:28" s="58" customFormat="1" ht="20.25">
      <c r="A1889" s="232"/>
      <c r="B1889" s="224" t="s">
        <v>242</v>
      </c>
      <c r="C1889" s="225" t="s">
        <v>242</v>
      </c>
      <c r="D1889" s="226"/>
      <c r="E1889" s="224" t="s">
        <v>242</v>
      </c>
      <c r="F1889" s="224" t="s">
        <v>242</v>
      </c>
      <c r="G1889" s="224" t="s">
        <v>242</v>
      </c>
      <c r="H1889" s="227" t="s">
        <v>242</v>
      </c>
      <c r="I1889" s="228" t="s">
        <v>242</v>
      </c>
      <c r="J1889" s="228" t="s">
        <v>242</v>
      </c>
      <c r="K1889" s="229"/>
      <c r="L1889" s="229"/>
      <c r="M1889" s="229"/>
      <c r="N1889" s="229"/>
      <c r="O1889" s="229"/>
      <c r="P1889" s="230"/>
      <c r="Q1889" s="231"/>
      <c r="R1889" s="224" t="s">
        <v>242</v>
      </c>
      <c r="S1889" s="232" t="str">
        <f t="shared" ca="1" si="153"/>
        <v/>
      </c>
      <c r="T1889" s="232" t="str">
        <f ca="1">IF(B1889="","",IF(ISERROR(MATCH($J1889,[2]SorP!$B$1:$B$6230,0)),"",INDIRECT("'SorP'!$A$"&amp;MATCH($J1889,[2]SorP!$B$1:$B$6230,0))))</f>
        <v/>
      </c>
      <c r="U1889" s="184"/>
      <c r="V1889" s="94" t="e">
        <f>IF(C1889="",NA(),MATCH($B1889&amp;$C1889,'[2]Smelter Look-up'!$J:$J,0))</f>
        <v>#N/A</v>
      </c>
      <c r="X1889" s="58">
        <f t="shared" si="151"/>
        <v>0</v>
      </c>
      <c r="AB1889" s="95" t="str">
        <f t="shared" si="152"/>
        <v/>
      </c>
    </row>
    <row r="1890" spans="1:28" s="58" customFormat="1" ht="20.25">
      <c r="A1890" s="232"/>
      <c r="B1890" s="224" t="s">
        <v>242</v>
      </c>
      <c r="C1890" s="225" t="s">
        <v>242</v>
      </c>
      <c r="D1890" s="226"/>
      <c r="E1890" s="224" t="s">
        <v>242</v>
      </c>
      <c r="F1890" s="224" t="s">
        <v>242</v>
      </c>
      <c r="G1890" s="224" t="s">
        <v>242</v>
      </c>
      <c r="H1890" s="227" t="s">
        <v>242</v>
      </c>
      <c r="I1890" s="228" t="s">
        <v>242</v>
      </c>
      <c r="J1890" s="228" t="s">
        <v>242</v>
      </c>
      <c r="K1890" s="229"/>
      <c r="L1890" s="229"/>
      <c r="M1890" s="229"/>
      <c r="N1890" s="229"/>
      <c r="O1890" s="229"/>
      <c r="P1890" s="230"/>
      <c r="Q1890" s="231"/>
      <c r="R1890" s="224" t="s">
        <v>242</v>
      </c>
      <c r="S1890" s="232" t="str">
        <f t="shared" ca="1" si="153"/>
        <v/>
      </c>
      <c r="T1890" s="232" t="str">
        <f ca="1">IF(B1890="","",IF(ISERROR(MATCH($J1890,[2]SorP!$B$1:$B$6230,0)),"",INDIRECT("'SorP'!$A$"&amp;MATCH($J1890,[2]SorP!$B$1:$B$6230,0))))</f>
        <v/>
      </c>
      <c r="U1890" s="184"/>
      <c r="V1890" s="94" t="e">
        <f>IF(C1890="",NA(),MATCH($B1890&amp;$C1890,'[2]Smelter Look-up'!$J:$J,0))</f>
        <v>#N/A</v>
      </c>
      <c r="X1890" s="58">
        <f t="shared" si="151"/>
        <v>0</v>
      </c>
      <c r="AB1890" s="95" t="str">
        <f t="shared" si="152"/>
        <v/>
      </c>
    </row>
    <row r="1891" spans="1:28" s="58" customFormat="1" ht="20.25">
      <c r="A1891" s="232"/>
      <c r="B1891" s="224" t="s">
        <v>242</v>
      </c>
      <c r="C1891" s="225" t="s">
        <v>242</v>
      </c>
      <c r="D1891" s="226"/>
      <c r="E1891" s="224" t="s">
        <v>242</v>
      </c>
      <c r="F1891" s="224" t="s">
        <v>242</v>
      </c>
      <c r="G1891" s="224" t="s">
        <v>242</v>
      </c>
      <c r="H1891" s="227" t="s">
        <v>242</v>
      </c>
      <c r="I1891" s="228" t="s">
        <v>242</v>
      </c>
      <c r="J1891" s="228" t="s">
        <v>242</v>
      </c>
      <c r="K1891" s="229"/>
      <c r="L1891" s="229"/>
      <c r="M1891" s="229"/>
      <c r="N1891" s="229"/>
      <c r="O1891" s="229"/>
      <c r="P1891" s="230"/>
      <c r="Q1891" s="231"/>
      <c r="R1891" s="224" t="s">
        <v>242</v>
      </c>
      <c r="S1891" s="232" t="str">
        <f t="shared" ca="1" si="153"/>
        <v/>
      </c>
      <c r="T1891" s="232" t="str">
        <f ca="1">IF(B1891="","",IF(ISERROR(MATCH($J1891,[2]SorP!$B$1:$B$6230,0)),"",INDIRECT("'SorP'!$A$"&amp;MATCH($J1891,[2]SorP!$B$1:$B$6230,0))))</f>
        <v/>
      </c>
      <c r="U1891" s="184"/>
      <c r="V1891" s="94" t="e">
        <f>IF(C1891="",NA(),MATCH($B1891&amp;$C1891,'[2]Smelter Look-up'!$J:$J,0))</f>
        <v>#N/A</v>
      </c>
      <c r="X1891" s="58">
        <f t="shared" si="151"/>
        <v>0</v>
      </c>
      <c r="AB1891" s="95" t="str">
        <f t="shared" si="152"/>
        <v/>
      </c>
    </row>
    <row r="1892" spans="1:28" s="58" customFormat="1" ht="20.25">
      <c r="A1892" s="232"/>
      <c r="B1892" s="224" t="s">
        <v>242</v>
      </c>
      <c r="C1892" s="225" t="s">
        <v>242</v>
      </c>
      <c r="D1892" s="226"/>
      <c r="E1892" s="224" t="s">
        <v>242</v>
      </c>
      <c r="F1892" s="224" t="s">
        <v>242</v>
      </c>
      <c r="G1892" s="224" t="s">
        <v>242</v>
      </c>
      <c r="H1892" s="227" t="s">
        <v>242</v>
      </c>
      <c r="I1892" s="228" t="s">
        <v>242</v>
      </c>
      <c r="J1892" s="228" t="s">
        <v>242</v>
      </c>
      <c r="K1892" s="229"/>
      <c r="L1892" s="229"/>
      <c r="M1892" s="229"/>
      <c r="N1892" s="229"/>
      <c r="O1892" s="229"/>
      <c r="P1892" s="230"/>
      <c r="Q1892" s="231"/>
      <c r="R1892" s="224" t="s">
        <v>242</v>
      </c>
      <c r="S1892" s="232" t="str">
        <f t="shared" ca="1" si="153"/>
        <v/>
      </c>
      <c r="T1892" s="232" t="str">
        <f ca="1">IF(B1892="","",IF(ISERROR(MATCH($J1892,[2]SorP!$B$1:$B$6230,0)),"",INDIRECT("'SorP'!$A$"&amp;MATCH($J1892,[2]SorP!$B$1:$B$6230,0))))</f>
        <v/>
      </c>
      <c r="U1892" s="184"/>
      <c r="V1892" s="94" t="e">
        <f>IF(C1892="",NA(),MATCH($B1892&amp;$C1892,'[2]Smelter Look-up'!$J:$J,0))</f>
        <v>#N/A</v>
      </c>
      <c r="X1892" s="58">
        <f t="shared" si="151"/>
        <v>0</v>
      </c>
      <c r="AB1892" s="95" t="str">
        <f t="shared" si="152"/>
        <v/>
      </c>
    </row>
    <row r="1893" spans="1:28" s="58" customFormat="1" ht="20.25">
      <c r="A1893" s="232"/>
      <c r="B1893" s="224" t="s">
        <v>242</v>
      </c>
      <c r="C1893" s="225" t="s">
        <v>242</v>
      </c>
      <c r="D1893" s="226"/>
      <c r="E1893" s="224" t="s">
        <v>242</v>
      </c>
      <c r="F1893" s="224" t="s">
        <v>242</v>
      </c>
      <c r="G1893" s="224" t="s">
        <v>242</v>
      </c>
      <c r="H1893" s="227" t="s">
        <v>242</v>
      </c>
      <c r="I1893" s="228" t="s">
        <v>242</v>
      </c>
      <c r="J1893" s="228" t="s">
        <v>242</v>
      </c>
      <c r="K1893" s="229"/>
      <c r="L1893" s="229"/>
      <c r="M1893" s="229"/>
      <c r="N1893" s="229"/>
      <c r="O1893" s="229"/>
      <c r="P1893" s="230"/>
      <c r="Q1893" s="231"/>
      <c r="R1893" s="224" t="s">
        <v>242</v>
      </c>
      <c r="S1893" s="232" t="str">
        <f t="shared" ca="1" si="153"/>
        <v/>
      </c>
      <c r="T1893" s="232" t="str">
        <f ca="1">IF(B1893="","",IF(ISERROR(MATCH($J1893,[2]SorP!$B$1:$B$6230,0)),"",INDIRECT("'SorP'!$A$"&amp;MATCH($J1893,[2]SorP!$B$1:$B$6230,0))))</f>
        <v/>
      </c>
      <c r="U1893" s="184"/>
      <c r="V1893" s="94" t="e">
        <f>IF(C1893="",NA(),MATCH($B1893&amp;$C1893,'[2]Smelter Look-up'!$J:$J,0))</f>
        <v>#N/A</v>
      </c>
      <c r="X1893" s="58">
        <f t="shared" si="151"/>
        <v>0</v>
      </c>
      <c r="AB1893" s="95" t="str">
        <f t="shared" si="152"/>
        <v/>
      </c>
    </row>
    <row r="1894" spans="1:28" s="58" customFormat="1" ht="20.25">
      <c r="A1894" s="232"/>
      <c r="B1894" s="224" t="s">
        <v>242</v>
      </c>
      <c r="C1894" s="225" t="s">
        <v>242</v>
      </c>
      <c r="D1894" s="226"/>
      <c r="E1894" s="224" t="s">
        <v>242</v>
      </c>
      <c r="F1894" s="224" t="s">
        <v>242</v>
      </c>
      <c r="G1894" s="224" t="s">
        <v>242</v>
      </c>
      <c r="H1894" s="227" t="s">
        <v>242</v>
      </c>
      <c r="I1894" s="228" t="s">
        <v>242</v>
      </c>
      <c r="J1894" s="228" t="s">
        <v>242</v>
      </c>
      <c r="K1894" s="229"/>
      <c r="L1894" s="229"/>
      <c r="M1894" s="229"/>
      <c r="N1894" s="229"/>
      <c r="O1894" s="229"/>
      <c r="P1894" s="230"/>
      <c r="Q1894" s="231"/>
      <c r="R1894" s="224" t="s">
        <v>242</v>
      </c>
      <c r="S1894" s="232" t="str">
        <f t="shared" ca="1" si="153"/>
        <v/>
      </c>
      <c r="T1894" s="232" t="str">
        <f ca="1">IF(B1894="","",IF(ISERROR(MATCH($J1894,[2]SorP!$B$1:$B$6230,0)),"",INDIRECT("'SorP'!$A$"&amp;MATCH($J1894,[2]SorP!$B$1:$B$6230,0))))</f>
        <v/>
      </c>
      <c r="U1894" s="184"/>
      <c r="V1894" s="94" t="e">
        <f>IF(C1894="",NA(),MATCH($B1894&amp;$C1894,'[2]Smelter Look-up'!$J:$J,0))</f>
        <v>#N/A</v>
      </c>
      <c r="X1894" s="58">
        <f t="shared" si="151"/>
        <v>0</v>
      </c>
      <c r="AB1894" s="95" t="str">
        <f t="shared" si="152"/>
        <v/>
      </c>
    </row>
    <row r="1895" spans="1:28" s="58" customFormat="1" ht="20.25">
      <c r="A1895" s="232"/>
      <c r="B1895" s="224" t="s">
        <v>242</v>
      </c>
      <c r="C1895" s="225" t="s">
        <v>242</v>
      </c>
      <c r="D1895" s="226"/>
      <c r="E1895" s="224" t="s">
        <v>242</v>
      </c>
      <c r="F1895" s="224" t="s">
        <v>242</v>
      </c>
      <c r="G1895" s="224" t="s">
        <v>242</v>
      </c>
      <c r="H1895" s="227" t="s">
        <v>242</v>
      </c>
      <c r="I1895" s="228" t="s">
        <v>242</v>
      </c>
      <c r="J1895" s="228" t="s">
        <v>242</v>
      </c>
      <c r="K1895" s="229"/>
      <c r="L1895" s="229"/>
      <c r="M1895" s="229"/>
      <c r="N1895" s="229"/>
      <c r="O1895" s="229"/>
      <c r="P1895" s="230"/>
      <c r="Q1895" s="231"/>
      <c r="R1895" s="224" t="s">
        <v>242</v>
      </c>
      <c r="S1895" s="232" t="str">
        <f t="shared" ca="1" si="153"/>
        <v/>
      </c>
      <c r="T1895" s="232" t="str">
        <f ca="1">IF(B1895="","",IF(ISERROR(MATCH($J1895,[2]SorP!$B$1:$B$6230,0)),"",INDIRECT("'SorP'!$A$"&amp;MATCH($J1895,[2]SorP!$B$1:$B$6230,0))))</f>
        <v/>
      </c>
      <c r="U1895" s="184"/>
      <c r="V1895" s="94" t="e">
        <f>IF(C1895="",NA(),MATCH($B1895&amp;$C1895,'[2]Smelter Look-up'!$J:$J,0))</f>
        <v>#N/A</v>
      </c>
      <c r="X1895" s="58">
        <f t="shared" si="151"/>
        <v>0</v>
      </c>
      <c r="AB1895" s="95" t="str">
        <f t="shared" si="152"/>
        <v/>
      </c>
    </row>
    <row r="1896" spans="1:28" s="58" customFormat="1" ht="20.25">
      <c r="A1896" s="232"/>
      <c r="B1896" s="224" t="s">
        <v>242</v>
      </c>
      <c r="C1896" s="225" t="s">
        <v>242</v>
      </c>
      <c r="D1896" s="226"/>
      <c r="E1896" s="224" t="s">
        <v>242</v>
      </c>
      <c r="F1896" s="224" t="s">
        <v>242</v>
      </c>
      <c r="G1896" s="224" t="s">
        <v>242</v>
      </c>
      <c r="H1896" s="227" t="s">
        <v>242</v>
      </c>
      <c r="I1896" s="228" t="s">
        <v>242</v>
      </c>
      <c r="J1896" s="228" t="s">
        <v>242</v>
      </c>
      <c r="K1896" s="229"/>
      <c r="L1896" s="229"/>
      <c r="M1896" s="229"/>
      <c r="N1896" s="229"/>
      <c r="O1896" s="229"/>
      <c r="P1896" s="230"/>
      <c r="Q1896" s="231"/>
      <c r="R1896" s="224" t="s">
        <v>242</v>
      </c>
      <c r="S1896" s="232" t="str">
        <f t="shared" ca="1" si="153"/>
        <v/>
      </c>
      <c r="T1896" s="232" t="str">
        <f ca="1">IF(B1896="","",IF(ISERROR(MATCH($J1896,[2]SorP!$B$1:$B$6230,0)),"",INDIRECT("'SorP'!$A$"&amp;MATCH($J1896,[2]SorP!$B$1:$B$6230,0))))</f>
        <v/>
      </c>
      <c r="U1896" s="184"/>
      <c r="V1896" s="94" t="e">
        <f>IF(C1896="",NA(),MATCH($B1896&amp;$C1896,'[2]Smelter Look-up'!$J:$J,0))</f>
        <v>#N/A</v>
      </c>
      <c r="X1896" s="58">
        <f t="shared" si="151"/>
        <v>0</v>
      </c>
      <c r="AB1896" s="95" t="str">
        <f t="shared" si="152"/>
        <v/>
      </c>
    </row>
    <row r="1897" spans="1:28" s="58" customFormat="1" ht="20.25">
      <c r="A1897" s="232"/>
      <c r="B1897" s="224" t="s">
        <v>242</v>
      </c>
      <c r="C1897" s="225" t="s">
        <v>242</v>
      </c>
      <c r="D1897" s="226"/>
      <c r="E1897" s="224" t="s">
        <v>242</v>
      </c>
      <c r="F1897" s="224" t="s">
        <v>242</v>
      </c>
      <c r="G1897" s="224" t="s">
        <v>242</v>
      </c>
      <c r="H1897" s="227" t="s">
        <v>242</v>
      </c>
      <c r="I1897" s="228" t="s">
        <v>242</v>
      </c>
      <c r="J1897" s="228" t="s">
        <v>242</v>
      </c>
      <c r="K1897" s="229"/>
      <c r="L1897" s="229"/>
      <c r="M1897" s="229"/>
      <c r="N1897" s="229"/>
      <c r="O1897" s="229"/>
      <c r="P1897" s="230"/>
      <c r="Q1897" s="231"/>
      <c r="R1897" s="224" t="s">
        <v>242</v>
      </c>
      <c r="S1897" s="232" t="str">
        <f t="shared" ca="1" si="153"/>
        <v/>
      </c>
      <c r="T1897" s="232" t="str">
        <f ca="1">IF(B1897="","",IF(ISERROR(MATCH($J1897,[2]SorP!$B$1:$B$6230,0)),"",INDIRECT("'SorP'!$A$"&amp;MATCH($J1897,[2]SorP!$B$1:$B$6230,0))))</f>
        <v/>
      </c>
      <c r="U1897" s="184"/>
      <c r="V1897" s="94" t="e">
        <f>IF(C1897="",NA(),MATCH($B1897&amp;$C1897,'[2]Smelter Look-up'!$J:$J,0))</f>
        <v>#N/A</v>
      </c>
      <c r="X1897" s="58">
        <f t="shared" si="151"/>
        <v>0</v>
      </c>
      <c r="AB1897" s="95" t="str">
        <f t="shared" si="152"/>
        <v/>
      </c>
    </row>
    <row r="1898" spans="1:28" s="58" customFormat="1" ht="20.25">
      <c r="A1898" s="232"/>
      <c r="B1898" s="224" t="s">
        <v>242</v>
      </c>
      <c r="C1898" s="225" t="s">
        <v>242</v>
      </c>
      <c r="D1898" s="226"/>
      <c r="E1898" s="224" t="s">
        <v>242</v>
      </c>
      <c r="F1898" s="224" t="s">
        <v>242</v>
      </c>
      <c r="G1898" s="224" t="s">
        <v>242</v>
      </c>
      <c r="H1898" s="227" t="s">
        <v>242</v>
      </c>
      <c r="I1898" s="228" t="s">
        <v>242</v>
      </c>
      <c r="J1898" s="228" t="s">
        <v>242</v>
      </c>
      <c r="K1898" s="229"/>
      <c r="L1898" s="229"/>
      <c r="M1898" s="229"/>
      <c r="N1898" s="229"/>
      <c r="O1898" s="229"/>
      <c r="P1898" s="230"/>
      <c r="Q1898" s="231"/>
      <c r="R1898" s="224" t="s">
        <v>242</v>
      </c>
      <c r="S1898" s="232" t="str">
        <f t="shared" ca="1" si="153"/>
        <v/>
      </c>
      <c r="T1898" s="232" t="str">
        <f ca="1">IF(B1898="","",IF(ISERROR(MATCH($J1898,[2]SorP!$B$1:$B$6230,0)),"",INDIRECT("'SorP'!$A$"&amp;MATCH($J1898,[2]SorP!$B$1:$B$6230,0))))</f>
        <v/>
      </c>
      <c r="U1898" s="184"/>
      <c r="V1898" s="94" t="e">
        <f>IF(C1898="",NA(),MATCH($B1898&amp;$C1898,'[2]Smelter Look-up'!$J:$J,0))</f>
        <v>#N/A</v>
      </c>
      <c r="X1898" s="58">
        <f t="shared" si="151"/>
        <v>0</v>
      </c>
      <c r="AB1898" s="95" t="str">
        <f t="shared" si="152"/>
        <v/>
      </c>
    </row>
    <row r="1899" spans="1:28" s="58" customFormat="1" ht="20.25">
      <c r="A1899" s="232"/>
      <c r="B1899" s="224" t="s">
        <v>242</v>
      </c>
      <c r="C1899" s="225" t="s">
        <v>242</v>
      </c>
      <c r="D1899" s="226"/>
      <c r="E1899" s="224" t="s">
        <v>242</v>
      </c>
      <c r="F1899" s="224" t="s">
        <v>242</v>
      </c>
      <c r="G1899" s="224" t="s">
        <v>242</v>
      </c>
      <c r="H1899" s="227" t="s">
        <v>242</v>
      </c>
      <c r="I1899" s="228" t="s">
        <v>242</v>
      </c>
      <c r="J1899" s="228" t="s">
        <v>242</v>
      </c>
      <c r="K1899" s="229"/>
      <c r="L1899" s="229"/>
      <c r="M1899" s="229"/>
      <c r="N1899" s="229"/>
      <c r="O1899" s="229"/>
      <c r="P1899" s="230"/>
      <c r="Q1899" s="231"/>
      <c r="R1899" s="224" t="s">
        <v>242</v>
      </c>
      <c r="S1899" s="232" t="str">
        <f t="shared" ca="1" si="153"/>
        <v/>
      </c>
      <c r="T1899" s="232" t="str">
        <f ca="1">IF(B1899="","",IF(ISERROR(MATCH($J1899,[2]SorP!$B$1:$B$6230,0)),"",INDIRECT("'SorP'!$A$"&amp;MATCH($J1899,[2]SorP!$B$1:$B$6230,0))))</f>
        <v/>
      </c>
      <c r="U1899" s="184"/>
      <c r="V1899" s="94" t="e">
        <f>IF(C1899="",NA(),MATCH($B1899&amp;$C1899,'[2]Smelter Look-up'!$J:$J,0))</f>
        <v>#N/A</v>
      </c>
      <c r="X1899" s="58">
        <f t="shared" si="151"/>
        <v>0</v>
      </c>
      <c r="AB1899" s="95" t="str">
        <f t="shared" si="152"/>
        <v/>
      </c>
    </row>
    <row r="1900" spans="1:28" s="58" customFormat="1" ht="20.25">
      <c r="A1900" s="232"/>
      <c r="B1900" s="224" t="s">
        <v>242</v>
      </c>
      <c r="C1900" s="225" t="s">
        <v>242</v>
      </c>
      <c r="D1900" s="226"/>
      <c r="E1900" s="224" t="s">
        <v>242</v>
      </c>
      <c r="F1900" s="224" t="s">
        <v>242</v>
      </c>
      <c r="G1900" s="224" t="s">
        <v>242</v>
      </c>
      <c r="H1900" s="227" t="s">
        <v>242</v>
      </c>
      <c r="I1900" s="228" t="s">
        <v>242</v>
      </c>
      <c r="J1900" s="228" t="s">
        <v>242</v>
      </c>
      <c r="K1900" s="229"/>
      <c r="L1900" s="229"/>
      <c r="M1900" s="229"/>
      <c r="N1900" s="229"/>
      <c r="O1900" s="229"/>
      <c r="P1900" s="230"/>
      <c r="Q1900" s="231"/>
      <c r="R1900" s="224" t="s">
        <v>242</v>
      </c>
      <c r="S1900" s="232" t="str">
        <f t="shared" ca="1" si="153"/>
        <v/>
      </c>
      <c r="T1900" s="232" t="str">
        <f ca="1">IF(B1900="","",IF(ISERROR(MATCH($J1900,[2]SorP!$B$1:$B$6230,0)),"",INDIRECT("'SorP'!$A$"&amp;MATCH($J1900,[2]SorP!$B$1:$B$6230,0))))</f>
        <v/>
      </c>
      <c r="U1900" s="184"/>
      <c r="V1900" s="94" t="e">
        <f>IF(C1900="",NA(),MATCH($B1900&amp;$C1900,'[2]Smelter Look-up'!$J:$J,0))</f>
        <v>#N/A</v>
      </c>
      <c r="X1900" s="58">
        <f t="shared" si="151"/>
        <v>0</v>
      </c>
      <c r="AB1900" s="95" t="str">
        <f t="shared" si="152"/>
        <v/>
      </c>
    </row>
    <row r="1901" spans="1:28" s="58" customFormat="1" ht="20.25">
      <c r="A1901" s="232"/>
      <c r="B1901" s="224" t="s">
        <v>242</v>
      </c>
      <c r="C1901" s="225" t="s">
        <v>242</v>
      </c>
      <c r="D1901" s="226"/>
      <c r="E1901" s="224" t="s">
        <v>242</v>
      </c>
      <c r="F1901" s="224" t="s">
        <v>242</v>
      </c>
      <c r="G1901" s="224" t="s">
        <v>242</v>
      </c>
      <c r="H1901" s="227" t="s">
        <v>242</v>
      </c>
      <c r="I1901" s="228" t="s">
        <v>242</v>
      </c>
      <c r="J1901" s="228" t="s">
        <v>242</v>
      </c>
      <c r="K1901" s="229"/>
      <c r="L1901" s="229"/>
      <c r="M1901" s="229"/>
      <c r="N1901" s="229"/>
      <c r="O1901" s="229"/>
      <c r="P1901" s="230"/>
      <c r="Q1901" s="231"/>
      <c r="R1901" s="224" t="s">
        <v>242</v>
      </c>
      <c r="S1901" s="232" t="str">
        <f t="shared" ca="1" si="153"/>
        <v/>
      </c>
      <c r="T1901" s="232" t="str">
        <f ca="1">IF(B1901="","",IF(ISERROR(MATCH($J1901,[2]SorP!$B$1:$B$6230,0)),"",INDIRECT("'SorP'!$A$"&amp;MATCH($J1901,[2]SorP!$B$1:$B$6230,0))))</f>
        <v/>
      </c>
      <c r="U1901" s="184"/>
      <c r="V1901" s="94" t="e">
        <f>IF(C1901="",NA(),MATCH($B1901&amp;$C1901,'[2]Smelter Look-up'!$J:$J,0))</f>
        <v>#N/A</v>
      </c>
      <c r="X1901" s="58">
        <f t="shared" si="151"/>
        <v>0</v>
      </c>
      <c r="AB1901" s="95" t="str">
        <f t="shared" si="152"/>
        <v/>
      </c>
    </row>
    <row r="1902" spans="1:28" s="58" customFormat="1" ht="20.25">
      <c r="A1902" s="232"/>
      <c r="B1902" s="224" t="s">
        <v>242</v>
      </c>
      <c r="C1902" s="225" t="s">
        <v>242</v>
      </c>
      <c r="D1902" s="226"/>
      <c r="E1902" s="224" t="s">
        <v>242</v>
      </c>
      <c r="F1902" s="224" t="s">
        <v>242</v>
      </c>
      <c r="G1902" s="224" t="s">
        <v>242</v>
      </c>
      <c r="H1902" s="227" t="s">
        <v>242</v>
      </c>
      <c r="I1902" s="228" t="s">
        <v>242</v>
      </c>
      <c r="J1902" s="228" t="s">
        <v>242</v>
      </c>
      <c r="K1902" s="229"/>
      <c r="L1902" s="229"/>
      <c r="M1902" s="229"/>
      <c r="N1902" s="229"/>
      <c r="O1902" s="229"/>
      <c r="P1902" s="230"/>
      <c r="Q1902" s="231"/>
      <c r="R1902" s="224" t="s">
        <v>242</v>
      </c>
      <c r="S1902" s="232" t="str">
        <f t="shared" ca="1" si="153"/>
        <v/>
      </c>
      <c r="T1902" s="232" t="str">
        <f ca="1">IF(B1902="","",IF(ISERROR(MATCH($J1902,[2]SorP!$B$1:$B$6230,0)),"",INDIRECT("'SorP'!$A$"&amp;MATCH($J1902,[2]SorP!$B$1:$B$6230,0))))</f>
        <v/>
      </c>
      <c r="U1902" s="184"/>
      <c r="V1902" s="94" t="e">
        <f>IF(C1902="",NA(),MATCH($B1902&amp;$C1902,'[2]Smelter Look-up'!$J:$J,0))</f>
        <v>#N/A</v>
      </c>
      <c r="X1902" s="58">
        <f t="shared" si="151"/>
        <v>0</v>
      </c>
      <c r="AB1902" s="95" t="str">
        <f t="shared" si="152"/>
        <v/>
      </c>
    </row>
    <row r="1903" spans="1:28" s="58" customFormat="1" ht="20.25">
      <c r="A1903" s="232"/>
      <c r="B1903" s="224" t="s">
        <v>242</v>
      </c>
      <c r="C1903" s="225" t="s">
        <v>242</v>
      </c>
      <c r="D1903" s="226"/>
      <c r="E1903" s="224" t="s">
        <v>242</v>
      </c>
      <c r="F1903" s="224" t="s">
        <v>242</v>
      </c>
      <c r="G1903" s="224" t="s">
        <v>242</v>
      </c>
      <c r="H1903" s="227" t="s">
        <v>242</v>
      </c>
      <c r="I1903" s="228" t="s">
        <v>242</v>
      </c>
      <c r="J1903" s="228" t="s">
        <v>242</v>
      </c>
      <c r="K1903" s="229"/>
      <c r="L1903" s="229"/>
      <c r="M1903" s="229"/>
      <c r="N1903" s="229"/>
      <c r="O1903" s="229"/>
      <c r="P1903" s="230"/>
      <c r="Q1903" s="231"/>
      <c r="R1903" s="224" t="s">
        <v>242</v>
      </c>
      <c r="S1903" s="232" t="str">
        <f t="shared" ca="1" si="153"/>
        <v/>
      </c>
      <c r="T1903" s="232" t="str">
        <f ca="1">IF(B1903="","",IF(ISERROR(MATCH($J1903,[2]SorP!$B$1:$B$6230,0)),"",INDIRECT("'SorP'!$A$"&amp;MATCH($J1903,[2]SorP!$B$1:$B$6230,0))))</f>
        <v/>
      </c>
      <c r="U1903" s="184"/>
      <c r="V1903" s="94" t="e">
        <f>IF(C1903="",NA(),MATCH($B1903&amp;$C1903,'[2]Smelter Look-up'!$J:$J,0))</f>
        <v>#N/A</v>
      </c>
      <c r="X1903" s="58">
        <f t="shared" si="151"/>
        <v>0</v>
      </c>
      <c r="AB1903" s="95" t="str">
        <f t="shared" si="152"/>
        <v/>
      </c>
    </row>
    <row r="1904" spans="1:28" s="58" customFormat="1" ht="20.25">
      <c r="A1904" s="232"/>
      <c r="B1904" s="224" t="s">
        <v>242</v>
      </c>
      <c r="C1904" s="225" t="s">
        <v>242</v>
      </c>
      <c r="D1904" s="226"/>
      <c r="E1904" s="224" t="s">
        <v>242</v>
      </c>
      <c r="F1904" s="224" t="s">
        <v>242</v>
      </c>
      <c r="G1904" s="224" t="s">
        <v>242</v>
      </c>
      <c r="H1904" s="227" t="s">
        <v>242</v>
      </c>
      <c r="I1904" s="228" t="s">
        <v>242</v>
      </c>
      <c r="J1904" s="228" t="s">
        <v>242</v>
      </c>
      <c r="K1904" s="229"/>
      <c r="L1904" s="229"/>
      <c r="M1904" s="229"/>
      <c r="N1904" s="229"/>
      <c r="O1904" s="229"/>
      <c r="P1904" s="230"/>
      <c r="Q1904" s="231"/>
      <c r="R1904" s="224" t="s">
        <v>242</v>
      </c>
      <c r="S1904" s="232" t="str">
        <f t="shared" ca="1" si="153"/>
        <v/>
      </c>
      <c r="T1904" s="232" t="str">
        <f ca="1">IF(B1904="","",IF(ISERROR(MATCH($J1904,[2]SorP!$B$1:$B$6230,0)),"",INDIRECT("'SorP'!$A$"&amp;MATCH($J1904,[2]SorP!$B$1:$B$6230,0))))</f>
        <v/>
      </c>
      <c r="U1904" s="184"/>
      <c r="V1904" s="94" t="e">
        <f>IF(C1904="",NA(),MATCH($B1904&amp;$C1904,'[2]Smelter Look-up'!$J:$J,0))</f>
        <v>#N/A</v>
      </c>
      <c r="X1904" s="58">
        <f t="shared" si="151"/>
        <v>0</v>
      </c>
      <c r="AB1904" s="95" t="str">
        <f t="shared" si="152"/>
        <v/>
      </c>
    </row>
    <row r="1905" spans="1:28" s="58" customFormat="1" ht="20.25">
      <c r="A1905" s="232"/>
      <c r="B1905" s="224" t="s">
        <v>242</v>
      </c>
      <c r="C1905" s="225" t="s">
        <v>242</v>
      </c>
      <c r="D1905" s="226"/>
      <c r="E1905" s="224" t="s">
        <v>242</v>
      </c>
      <c r="F1905" s="224" t="s">
        <v>242</v>
      </c>
      <c r="G1905" s="224" t="s">
        <v>242</v>
      </c>
      <c r="H1905" s="227" t="s">
        <v>242</v>
      </c>
      <c r="I1905" s="228" t="s">
        <v>242</v>
      </c>
      <c r="J1905" s="228" t="s">
        <v>242</v>
      </c>
      <c r="K1905" s="229"/>
      <c r="L1905" s="229"/>
      <c r="M1905" s="229"/>
      <c r="N1905" s="229"/>
      <c r="O1905" s="229"/>
      <c r="P1905" s="230"/>
      <c r="Q1905" s="231"/>
      <c r="R1905" s="224" t="s">
        <v>242</v>
      </c>
      <c r="S1905" s="232" t="str">
        <f t="shared" ca="1" si="153"/>
        <v/>
      </c>
      <c r="T1905" s="232" t="str">
        <f ca="1">IF(B1905="","",IF(ISERROR(MATCH($J1905,[2]SorP!$B$1:$B$6230,0)),"",INDIRECT("'SorP'!$A$"&amp;MATCH($J1905,[2]SorP!$B$1:$B$6230,0))))</f>
        <v/>
      </c>
      <c r="U1905" s="184"/>
      <c r="V1905" s="94" t="e">
        <f>IF(C1905="",NA(),MATCH($B1905&amp;$C1905,'[2]Smelter Look-up'!$J:$J,0))</f>
        <v>#N/A</v>
      </c>
      <c r="X1905" s="58">
        <f t="shared" si="151"/>
        <v>0</v>
      </c>
      <c r="AB1905" s="95" t="str">
        <f t="shared" si="152"/>
        <v/>
      </c>
    </row>
    <row r="1906" spans="1:28" s="58" customFormat="1" ht="20.25">
      <c r="A1906" s="232"/>
      <c r="B1906" s="224" t="s">
        <v>242</v>
      </c>
      <c r="C1906" s="225" t="s">
        <v>242</v>
      </c>
      <c r="D1906" s="226"/>
      <c r="E1906" s="224" t="s">
        <v>242</v>
      </c>
      <c r="F1906" s="224" t="s">
        <v>242</v>
      </c>
      <c r="G1906" s="224" t="s">
        <v>242</v>
      </c>
      <c r="H1906" s="227" t="s">
        <v>242</v>
      </c>
      <c r="I1906" s="228" t="s">
        <v>242</v>
      </c>
      <c r="J1906" s="228" t="s">
        <v>242</v>
      </c>
      <c r="K1906" s="229"/>
      <c r="L1906" s="229"/>
      <c r="M1906" s="229"/>
      <c r="N1906" s="229"/>
      <c r="O1906" s="229"/>
      <c r="P1906" s="230"/>
      <c r="Q1906" s="231"/>
      <c r="R1906" s="224" t="s">
        <v>242</v>
      </c>
      <c r="S1906" s="232" t="str">
        <f t="shared" ca="1" si="153"/>
        <v/>
      </c>
      <c r="T1906" s="232" t="str">
        <f ca="1">IF(B1906="","",IF(ISERROR(MATCH($J1906,[2]SorP!$B$1:$B$6230,0)),"",INDIRECT("'SorP'!$A$"&amp;MATCH($J1906,[2]SorP!$B$1:$B$6230,0))))</f>
        <v/>
      </c>
      <c r="U1906" s="184"/>
      <c r="V1906" s="94" t="e">
        <f>IF(C1906="",NA(),MATCH($B1906&amp;$C1906,'[2]Smelter Look-up'!$J:$J,0))</f>
        <v>#N/A</v>
      </c>
      <c r="X1906" s="58">
        <f t="shared" si="151"/>
        <v>0</v>
      </c>
      <c r="AB1906" s="95" t="str">
        <f t="shared" si="152"/>
        <v/>
      </c>
    </row>
    <row r="1907" spans="1:28" s="58" customFormat="1" ht="20.25">
      <c r="A1907" s="232"/>
      <c r="B1907" s="224" t="s">
        <v>242</v>
      </c>
      <c r="C1907" s="225" t="s">
        <v>242</v>
      </c>
      <c r="D1907" s="226"/>
      <c r="E1907" s="224" t="s">
        <v>242</v>
      </c>
      <c r="F1907" s="224" t="s">
        <v>242</v>
      </c>
      <c r="G1907" s="224" t="s">
        <v>242</v>
      </c>
      <c r="H1907" s="227" t="s">
        <v>242</v>
      </c>
      <c r="I1907" s="228" t="s">
        <v>242</v>
      </c>
      <c r="J1907" s="228" t="s">
        <v>242</v>
      </c>
      <c r="K1907" s="229"/>
      <c r="L1907" s="229"/>
      <c r="M1907" s="229"/>
      <c r="N1907" s="229"/>
      <c r="O1907" s="229"/>
      <c r="P1907" s="230"/>
      <c r="Q1907" s="231"/>
      <c r="R1907" s="224" t="s">
        <v>242</v>
      </c>
      <c r="S1907" s="232" t="str">
        <f t="shared" ca="1" si="153"/>
        <v/>
      </c>
      <c r="T1907" s="232" t="str">
        <f ca="1">IF(B1907="","",IF(ISERROR(MATCH($J1907,[2]SorP!$B$1:$B$6230,0)),"",INDIRECT("'SorP'!$A$"&amp;MATCH($J1907,[2]SorP!$B$1:$B$6230,0))))</f>
        <v/>
      </c>
      <c r="U1907" s="184"/>
      <c r="V1907" s="94" t="e">
        <f>IF(C1907="",NA(),MATCH($B1907&amp;$C1907,'[2]Smelter Look-up'!$J:$J,0))</f>
        <v>#N/A</v>
      </c>
      <c r="X1907" s="58">
        <f t="shared" si="151"/>
        <v>0</v>
      </c>
      <c r="AB1907" s="95" t="str">
        <f t="shared" si="152"/>
        <v/>
      </c>
    </row>
    <row r="1908" spans="1:28" s="58" customFormat="1" ht="20.25">
      <c r="A1908" s="232"/>
      <c r="B1908" s="224" t="s">
        <v>242</v>
      </c>
      <c r="C1908" s="225" t="s">
        <v>242</v>
      </c>
      <c r="D1908" s="226"/>
      <c r="E1908" s="224" t="s">
        <v>242</v>
      </c>
      <c r="F1908" s="224" t="s">
        <v>242</v>
      </c>
      <c r="G1908" s="224" t="s">
        <v>242</v>
      </c>
      <c r="H1908" s="227" t="s">
        <v>242</v>
      </c>
      <c r="I1908" s="228" t="s">
        <v>242</v>
      </c>
      <c r="J1908" s="228" t="s">
        <v>242</v>
      </c>
      <c r="K1908" s="229"/>
      <c r="L1908" s="229"/>
      <c r="M1908" s="229"/>
      <c r="N1908" s="229"/>
      <c r="O1908" s="229"/>
      <c r="P1908" s="230"/>
      <c r="Q1908" s="231"/>
      <c r="R1908" s="224" t="s">
        <v>242</v>
      </c>
      <c r="S1908" s="232" t="str">
        <f t="shared" ca="1" si="153"/>
        <v/>
      </c>
      <c r="T1908" s="232" t="str">
        <f ca="1">IF(B1908="","",IF(ISERROR(MATCH($J1908,[2]SorP!$B$1:$B$6230,0)),"",INDIRECT("'SorP'!$A$"&amp;MATCH($J1908,[2]SorP!$B$1:$B$6230,0))))</f>
        <v/>
      </c>
      <c r="U1908" s="184"/>
      <c r="V1908" s="94" t="e">
        <f>IF(C1908="",NA(),MATCH($B1908&amp;$C1908,'[2]Smelter Look-up'!$J:$J,0))</f>
        <v>#N/A</v>
      </c>
      <c r="X1908" s="58">
        <f t="shared" si="151"/>
        <v>0</v>
      </c>
      <c r="AB1908" s="95" t="str">
        <f t="shared" si="152"/>
        <v/>
      </c>
    </row>
    <row r="1909" spans="1:28" s="58" customFormat="1" ht="20.25">
      <c r="A1909" s="232"/>
      <c r="B1909" s="224" t="s">
        <v>242</v>
      </c>
      <c r="C1909" s="225" t="s">
        <v>242</v>
      </c>
      <c r="D1909" s="226"/>
      <c r="E1909" s="224" t="s">
        <v>242</v>
      </c>
      <c r="F1909" s="224" t="s">
        <v>242</v>
      </c>
      <c r="G1909" s="224" t="s">
        <v>242</v>
      </c>
      <c r="H1909" s="227" t="s">
        <v>242</v>
      </c>
      <c r="I1909" s="228" t="s">
        <v>242</v>
      </c>
      <c r="J1909" s="228" t="s">
        <v>242</v>
      </c>
      <c r="K1909" s="229"/>
      <c r="L1909" s="229"/>
      <c r="M1909" s="229"/>
      <c r="N1909" s="229"/>
      <c r="O1909" s="229"/>
      <c r="P1909" s="230"/>
      <c r="Q1909" s="231"/>
      <c r="R1909" s="224" t="s">
        <v>242</v>
      </c>
      <c r="S1909" s="232" t="str">
        <f t="shared" ca="1" si="153"/>
        <v/>
      </c>
      <c r="T1909" s="232" t="str">
        <f ca="1">IF(B1909="","",IF(ISERROR(MATCH($J1909,[2]SorP!$B$1:$B$6230,0)),"",INDIRECT("'SorP'!$A$"&amp;MATCH($J1909,[2]SorP!$B$1:$B$6230,0))))</f>
        <v/>
      </c>
      <c r="U1909" s="184"/>
      <c r="V1909" s="94" t="e">
        <f>IF(C1909="",NA(),MATCH($B1909&amp;$C1909,'[2]Smelter Look-up'!$J:$J,0))</f>
        <v>#N/A</v>
      </c>
      <c r="X1909" s="58">
        <f t="shared" si="151"/>
        <v>0</v>
      </c>
      <c r="AB1909" s="95" t="str">
        <f t="shared" si="152"/>
        <v/>
      </c>
    </row>
    <row r="1910" spans="1:28" s="58" customFormat="1" ht="20.25">
      <c r="A1910" s="232"/>
      <c r="B1910" s="224" t="s">
        <v>242</v>
      </c>
      <c r="C1910" s="225" t="s">
        <v>242</v>
      </c>
      <c r="D1910" s="226"/>
      <c r="E1910" s="224" t="s">
        <v>242</v>
      </c>
      <c r="F1910" s="224" t="s">
        <v>242</v>
      </c>
      <c r="G1910" s="224" t="s">
        <v>242</v>
      </c>
      <c r="H1910" s="227" t="s">
        <v>242</v>
      </c>
      <c r="I1910" s="228" t="s">
        <v>242</v>
      </c>
      <c r="J1910" s="228" t="s">
        <v>242</v>
      </c>
      <c r="K1910" s="229"/>
      <c r="L1910" s="229"/>
      <c r="M1910" s="229"/>
      <c r="N1910" s="229"/>
      <c r="O1910" s="229"/>
      <c r="P1910" s="230"/>
      <c r="Q1910" s="231"/>
      <c r="R1910" s="224" t="s">
        <v>242</v>
      </c>
      <c r="S1910" s="232" t="str">
        <f t="shared" ca="1" si="153"/>
        <v/>
      </c>
      <c r="T1910" s="232" t="str">
        <f ca="1">IF(B1910="","",IF(ISERROR(MATCH($J1910,[2]SorP!$B$1:$B$6230,0)),"",INDIRECT("'SorP'!$A$"&amp;MATCH($J1910,[2]SorP!$B$1:$B$6230,0))))</f>
        <v/>
      </c>
      <c r="U1910" s="184"/>
      <c r="V1910" s="94" t="e">
        <f>IF(C1910="",NA(),MATCH($B1910&amp;$C1910,'[2]Smelter Look-up'!$J:$J,0))</f>
        <v>#N/A</v>
      </c>
      <c r="X1910" s="58">
        <f t="shared" si="151"/>
        <v>0</v>
      </c>
      <c r="AB1910" s="95" t="str">
        <f t="shared" si="152"/>
        <v/>
      </c>
    </row>
    <row r="1911" spans="1:28" s="58" customFormat="1" ht="20.25">
      <c r="A1911" s="232"/>
      <c r="B1911" s="224" t="s">
        <v>242</v>
      </c>
      <c r="C1911" s="225" t="s">
        <v>242</v>
      </c>
      <c r="D1911" s="226"/>
      <c r="E1911" s="224" t="s">
        <v>242</v>
      </c>
      <c r="F1911" s="224" t="s">
        <v>242</v>
      </c>
      <c r="G1911" s="224" t="s">
        <v>242</v>
      </c>
      <c r="H1911" s="227" t="s">
        <v>242</v>
      </c>
      <c r="I1911" s="228" t="s">
        <v>242</v>
      </c>
      <c r="J1911" s="228" t="s">
        <v>242</v>
      </c>
      <c r="K1911" s="229"/>
      <c r="L1911" s="229"/>
      <c r="M1911" s="229"/>
      <c r="N1911" s="229"/>
      <c r="O1911" s="229"/>
      <c r="P1911" s="230"/>
      <c r="Q1911" s="231"/>
      <c r="R1911" s="224" t="s">
        <v>242</v>
      </c>
      <c r="S1911" s="232" t="str">
        <f t="shared" ca="1" si="153"/>
        <v/>
      </c>
      <c r="T1911" s="232" t="str">
        <f ca="1">IF(B1911="","",IF(ISERROR(MATCH($J1911,[2]SorP!$B$1:$B$6230,0)),"",INDIRECT("'SorP'!$A$"&amp;MATCH($J1911,[2]SorP!$B$1:$B$6230,0))))</f>
        <v/>
      </c>
      <c r="U1911" s="184"/>
      <c r="V1911" s="94" t="e">
        <f>IF(C1911="",NA(),MATCH($B1911&amp;$C1911,'[2]Smelter Look-up'!$J:$J,0))</f>
        <v>#N/A</v>
      </c>
      <c r="X1911" s="58">
        <f t="shared" si="151"/>
        <v>0</v>
      </c>
      <c r="AB1911" s="95" t="str">
        <f t="shared" si="152"/>
        <v/>
      </c>
    </row>
    <row r="1912" spans="1:28" s="58" customFormat="1" ht="20.25">
      <c r="A1912" s="232"/>
      <c r="B1912" s="224" t="s">
        <v>242</v>
      </c>
      <c r="C1912" s="225" t="s">
        <v>242</v>
      </c>
      <c r="D1912" s="226"/>
      <c r="E1912" s="224" t="s">
        <v>242</v>
      </c>
      <c r="F1912" s="224" t="s">
        <v>242</v>
      </c>
      <c r="G1912" s="224" t="s">
        <v>242</v>
      </c>
      <c r="H1912" s="227" t="s">
        <v>242</v>
      </c>
      <c r="I1912" s="228" t="s">
        <v>242</v>
      </c>
      <c r="J1912" s="228" t="s">
        <v>242</v>
      </c>
      <c r="K1912" s="229"/>
      <c r="L1912" s="229"/>
      <c r="M1912" s="229"/>
      <c r="N1912" s="229"/>
      <c r="O1912" s="229"/>
      <c r="P1912" s="230"/>
      <c r="Q1912" s="231"/>
      <c r="R1912" s="224" t="s">
        <v>242</v>
      </c>
      <c r="S1912" s="232" t="str">
        <f t="shared" ca="1" si="153"/>
        <v/>
      </c>
      <c r="T1912" s="232" t="str">
        <f ca="1">IF(B1912="","",IF(ISERROR(MATCH($J1912,[2]SorP!$B$1:$B$6230,0)),"",INDIRECT("'SorP'!$A$"&amp;MATCH($J1912,[2]SorP!$B$1:$B$6230,0))))</f>
        <v/>
      </c>
      <c r="U1912" s="184"/>
      <c r="V1912" s="94" t="e">
        <f>IF(C1912="",NA(),MATCH($B1912&amp;$C1912,'[2]Smelter Look-up'!$J:$J,0))</f>
        <v>#N/A</v>
      </c>
      <c r="X1912" s="58">
        <f t="shared" si="151"/>
        <v>0</v>
      </c>
      <c r="AB1912" s="95" t="str">
        <f t="shared" si="152"/>
        <v/>
      </c>
    </row>
    <row r="1913" spans="1:28" s="58" customFormat="1" ht="20.25">
      <c r="A1913" s="232"/>
      <c r="B1913" s="224" t="s">
        <v>242</v>
      </c>
      <c r="C1913" s="225" t="s">
        <v>242</v>
      </c>
      <c r="D1913" s="226"/>
      <c r="E1913" s="224" t="s">
        <v>242</v>
      </c>
      <c r="F1913" s="224" t="s">
        <v>242</v>
      </c>
      <c r="G1913" s="224" t="s">
        <v>242</v>
      </c>
      <c r="H1913" s="227" t="s">
        <v>242</v>
      </c>
      <c r="I1913" s="228" t="s">
        <v>242</v>
      </c>
      <c r="J1913" s="228" t="s">
        <v>242</v>
      </c>
      <c r="K1913" s="229"/>
      <c r="L1913" s="229"/>
      <c r="M1913" s="229"/>
      <c r="N1913" s="229"/>
      <c r="O1913" s="229"/>
      <c r="P1913" s="230"/>
      <c r="Q1913" s="231"/>
      <c r="R1913" s="224" t="s">
        <v>242</v>
      </c>
      <c r="S1913" s="232" t="str">
        <f t="shared" ca="1" si="153"/>
        <v/>
      </c>
      <c r="T1913" s="232" t="str">
        <f ca="1">IF(B1913="","",IF(ISERROR(MATCH($J1913,[2]SorP!$B$1:$B$6230,0)),"",INDIRECT("'SorP'!$A$"&amp;MATCH($J1913,[2]SorP!$B$1:$B$6230,0))))</f>
        <v/>
      </c>
      <c r="U1913" s="184"/>
      <c r="V1913" s="94" t="e">
        <f>IF(C1913="",NA(),MATCH($B1913&amp;$C1913,'[2]Smelter Look-up'!$J:$J,0))</f>
        <v>#N/A</v>
      </c>
      <c r="X1913" s="58">
        <f t="shared" si="151"/>
        <v>0</v>
      </c>
      <c r="AB1913" s="95" t="str">
        <f t="shared" si="152"/>
        <v/>
      </c>
    </row>
    <row r="1914" spans="1:28" s="58" customFormat="1" ht="20.25">
      <c r="A1914" s="232"/>
      <c r="B1914" s="224" t="s">
        <v>242</v>
      </c>
      <c r="C1914" s="225" t="s">
        <v>242</v>
      </c>
      <c r="D1914" s="226"/>
      <c r="E1914" s="224" t="s">
        <v>242</v>
      </c>
      <c r="F1914" s="224" t="s">
        <v>242</v>
      </c>
      <c r="G1914" s="224" t="s">
        <v>242</v>
      </c>
      <c r="H1914" s="227" t="s">
        <v>242</v>
      </c>
      <c r="I1914" s="228" t="s">
        <v>242</v>
      </c>
      <c r="J1914" s="228" t="s">
        <v>242</v>
      </c>
      <c r="K1914" s="229"/>
      <c r="L1914" s="229"/>
      <c r="M1914" s="229"/>
      <c r="N1914" s="229"/>
      <c r="O1914" s="229"/>
      <c r="P1914" s="230"/>
      <c r="Q1914" s="231"/>
      <c r="R1914" s="224" t="s">
        <v>242</v>
      </c>
      <c r="S1914" s="232" t="str">
        <f t="shared" ca="1" si="153"/>
        <v/>
      </c>
      <c r="T1914" s="232" t="str">
        <f ca="1">IF(B1914="","",IF(ISERROR(MATCH($J1914,[2]SorP!$B$1:$B$6230,0)),"",INDIRECT("'SorP'!$A$"&amp;MATCH($J1914,[2]SorP!$B$1:$B$6230,0))))</f>
        <v/>
      </c>
      <c r="U1914" s="184"/>
      <c r="V1914" s="94" t="e">
        <f>IF(C1914="",NA(),MATCH($B1914&amp;$C1914,'[2]Smelter Look-up'!$J:$J,0))</f>
        <v>#N/A</v>
      </c>
      <c r="X1914" s="58">
        <f t="shared" si="151"/>
        <v>0</v>
      </c>
      <c r="AB1914" s="95" t="str">
        <f t="shared" si="152"/>
        <v/>
      </c>
    </row>
    <row r="1915" spans="1:28" s="58" customFormat="1" ht="20.25">
      <c r="A1915" s="232"/>
      <c r="B1915" s="224" t="s">
        <v>242</v>
      </c>
      <c r="C1915" s="225" t="s">
        <v>242</v>
      </c>
      <c r="D1915" s="226"/>
      <c r="E1915" s="224" t="s">
        <v>242</v>
      </c>
      <c r="F1915" s="224" t="s">
        <v>242</v>
      </c>
      <c r="G1915" s="224" t="s">
        <v>242</v>
      </c>
      <c r="H1915" s="227" t="s">
        <v>242</v>
      </c>
      <c r="I1915" s="228" t="s">
        <v>242</v>
      </c>
      <c r="J1915" s="228" t="s">
        <v>242</v>
      </c>
      <c r="K1915" s="229"/>
      <c r="L1915" s="229"/>
      <c r="M1915" s="229"/>
      <c r="N1915" s="229"/>
      <c r="O1915" s="229"/>
      <c r="P1915" s="230"/>
      <c r="Q1915" s="231"/>
      <c r="R1915" s="224" t="s">
        <v>242</v>
      </c>
      <c r="S1915" s="232" t="str">
        <f t="shared" ref="S1915" ca="1" si="154">IF(B1915="","",IF(ISERROR(MATCH($E1915,CL,0)),"Unknown",INDIRECT("'C'!$A$"&amp;MATCH($E1915,CL,0)+1)))</f>
        <v/>
      </c>
      <c r="T1915" s="232" t="str">
        <f ca="1">IF(B1915="","",IF(ISERROR(MATCH($J1915,[2]SorP!$B$1:$B$6230,0)),"",INDIRECT("'SorP'!$A$"&amp;MATCH($J1915,[2]SorP!$B$1:$B$6230,0))))</f>
        <v/>
      </c>
      <c r="U1915" s="184"/>
      <c r="V1915" s="94" t="e">
        <f>IF(C1915="",NA(),MATCH($B1915&amp;$C1915,'[2]Smelter Look-up'!$J:$J,0))</f>
        <v>#N/A</v>
      </c>
      <c r="X1915" s="58">
        <f t="shared" si="151"/>
        <v>0</v>
      </c>
      <c r="AB1915" s="95" t="str">
        <f t="shared" si="152"/>
        <v/>
      </c>
    </row>
    <row r="1916" spans="1:28" s="58" customFormat="1" ht="20.25">
      <c r="A1916" s="232"/>
      <c r="B1916" s="224" t="s">
        <v>242</v>
      </c>
      <c r="C1916" s="225" t="s">
        <v>242</v>
      </c>
      <c r="D1916" s="226"/>
      <c r="E1916" s="224" t="s">
        <v>242</v>
      </c>
      <c r="F1916" s="224" t="s">
        <v>242</v>
      </c>
      <c r="G1916" s="224" t="s">
        <v>242</v>
      </c>
      <c r="H1916" s="227" t="s">
        <v>242</v>
      </c>
      <c r="I1916" s="228" t="s">
        <v>242</v>
      </c>
      <c r="J1916" s="228" t="s">
        <v>242</v>
      </c>
      <c r="K1916" s="229"/>
      <c r="L1916" s="229"/>
      <c r="M1916" s="229"/>
      <c r="N1916" s="229"/>
      <c r="O1916" s="229"/>
      <c r="P1916" s="230"/>
      <c r="Q1916" s="231"/>
      <c r="R1916" s="224" t="s">
        <v>242</v>
      </c>
      <c r="S1916" s="232" t="str">
        <f t="shared" ref="S1916:S1947" ca="1" si="155">IF(B1916="","",IF(ISERROR(MATCH($E1916,CL,0)),"Unknown",INDIRECT("'C'!$A$"&amp;MATCH($E1916,CL,0)+1)))</f>
        <v/>
      </c>
      <c r="T1916" s="232" t="str">
        <f ca="1">IF(B1916="","",IF(ISERROR(MATCH($J1916,[2]SorP!$B$1:$B$6230,0)),"",INDIRECT("'SorP'!$A$"&amp;MATCH($J1916,[2]SorP!$B$1:$B$6230,0))))</f>
        <v/>
      </c>
      <c r="U1916" s="184"/>
      <c r="V1916" s="94" t="e">
        <f>IF(C1916="",NA(),MATCH($B1916&amp;$C1916,'[2]Smelter Look-up'!$J:$J,0))</f>
        <v>#N/A</v>
      </c>
      <c r="X1916" s="58">
        <f t="shared" si="151"/>
        <v>0</v>
      </c>
      <c r="AB1916" s="95" t="str">
        <f t="shared" si="152"/>
        <v/>
      </c>
    </row>
    <row r="1917" spans="1:28" s="58" customFormat="1" ht="20.25">
      <c r="A1917" s="232"/>
      <c r="B1917" s="224" t="s">
        <v>242</v>
      </c>
      <c r="C1917" s="225" t="s">
        <v>242</v>
      </c>
      <c r="D1917" s="226"/>
      <c r="E1917" s="224" t="s">
        <v>242</v>
      </c>
      <c r="F1917" s="224" t="s">
        <v>242</v>
      </c>
      <c r="G1917" s="224" t="s">
        <v>242</v>
      </c>
      <c r="H1917" s="227" t="s">
        <v>242</v>
      </c>
      <c r="I1917" s="228" t="s">
        <v>242</v>
      </c>
      <c r="J1917" s="228" t="s">
        <v>242</v>
      </c>
      <c r="K1917" s="229"/>
      <c r="L1917" s="229"/>
      <c r="M1917" s="229"/>
      <c r="N1917" s="229"/>
      <c r="O1917" s="229"/>
      <c r="P1917" s="230"/>
      <c r="Q1917" s="231"/>
      <c r="R1917" s="224" t="s">
        <v>242</v>
      </c>
      <c r="S1917" s="232" t="str">
        <f t="shared" ca="1" si="155"/>
        <v/>
      </c>
      <c r="T1917" s="232" t="str">
        <f ca="1">IF(B1917="","",IF(ISERROR(MATCH($J1917,[2]SorP!$B$1:$B$6230,0)),"",INDIRECT("'SorP'!$A$"&amp;MATCH($J1917,[2]SorP!$B$1:$B$6230,0))))</f>
        <v/>
      </c>
      <c r="U1917" s="184"/>
      <c r="V1917" s="94" t="e">
        <f>IF(C1917="",NA(),MATCH($B1917&amp;$C1917,'[2]Smelter Look-up'!$J:$J,0))</f>
        <v>#N/A</v>
      </c>
      <c r="X1917" s="58">
        <f t="shared" si="151"/>
        <v>0</v>
      </c>
      <c r="AB1917" s="95" t="str">
        <f t="shared" si="152"/>
        <v/>
      </c>
    </row>
    <row r="1918" spans="1:28" s="58" customFormat="1" ht="20.25">
      <c r="A1918" s="232"/>
      <c r="B1918" s="224" t="s">
        <v>242</v>
      </c>
      <c r="C1918" s="225" t="s">
        <v>242</v>
      </c>
      <c r="D1918" s="226"/>
      <c r="E1918" s="224" t="s">
        <v>242</v>
      </c>
      <c r="F1918" s="224" t="s">
        <v>242</v>
      </c>
      <c r="G1918" s="224" t="s">
        <v>242</v>
      </c>
      <c r="H1918" s="227" t="s">
        <v>242</v>
      </c>
      <c r="I1918" s="228" t="s">
        <v>242</v>
      </c>
      <c r="J1918" s="228" t="s">
        <v>242</v>
      </c>
      <c r="K1918" s="229"/>
      <c r="L1918" s="229"/>
      <c r="M1918" s="229"/>
      <c r="N1918" s="229"/>
      <c r="O1918" s="229"/>
      <c r="P1918" s="230"/>
      <c r="Q1918" s="231"/>
      <c r="R1918" s="224" t="s">
        <v>242</v>
      </c>
      <c r="S1918" s="232" t="str">
        <f t="shared" ca="1" si="155"/>
        <v/>
      </c>
      <c r="T1918" s="232" t="str">
        <f ca="1">IF(B1918="","",IF(ISERROR(MATCH($J1918,[2]SorP!$B$1:$B$6230,0)),"",INDIRECT("'SorP'!$A$"&amp;MATCH($J1918,[2]SorP!$B$1:$B$6230,0))))</f>
        <v/>
      </c>
      <c r="U1918" s="184"/>
      <c r="V1918" s="94" t="e">
        <f>IF(C1918="",NA(),MATCH($B1918&amp;$C1918,'[2]Smelter Look-up'!$J:$J,0))</f>
        <v>#N/A</v>
      </c>
      <c r="X1918" s="58">
        <f t="shared" si="151"/>
        <v>0</v>
      </c>
      <c r="AB1918" s="95" t="str">
        <f t="shared" si="152"/>
        <v/>
      </c>
    </row>
    <row r="1919" spans="1:28" s="58" customFormat="1" ht="20.25">
      <c r="A1919" s="232"/>
      <c r="B1919" s="224" t="s">
        <v>242</v>
      </c>
      <c r="C1919" s="225" t="s">
        <v>242</v>
      </c>
      <c r="D1919" s="226"/>
      <c r="E1919" s="224" t="s">
        <v>242</v>
      </c>
      <c r="F1919" s="224" t="s">
        <v>242</v>
      </c>
      <c r="G1919" s="224" t="s">
        <v>242</v>
      </c>
      <c r="H1919" s="227" t="s">
        <v>242</v>
      </c>
      <c r="I1919" s="228" t="s">
        <v>242</v>
      </c>
      <c r="J1919" s="228" t="s">
        <v>242</v>
      </c>
      <c r="K1919" s="229"/>
      <c r="L1919" s="229"/>
      <c r="M1919" s="229"/>
      <c r="N1919" s="229"/>
      <c r="O1919" s="229"/>
      <c r="P1919" s="230"/>
      <c r="Q1919" s="231"/>
      <c r="R1919" s="224" t="s">
        <v>242</v>
      </c>
      <c r="S1919" s="232" t="str">
        <f t="shared" ca="1" si="155"/>
        <v/>
      </c>
      <c r="T1919" s="232" t="str">
        <f ca="1">IF(B1919="","",IF(ISERROR(MATCH($J1919,[2]SorP!$B$1:$B$6230,0)),"",INDIRECT("'SorP'!$A$"&amp;MATCH($J1919,[2]SorP!$B$1:$B$6230,0))))</f>
        <v/>
      </c>
      <c r="U1919" s="184"/>
      <c r="V1919" s="94" t="e">
        <f>IF(C1919="",NA(),MATCH($B1919&amp;$C1919,'[2]Smelter Look-up'!$J:$J,0))</f>
        <v>#N/A</v>
      </c>
      <c r="X1919" s="58">
        <f t="shared" si="151"/>
        <v>0</v>
      </c>
      <c r="AB1919" s="95" t="str">
        <f t="shared" si="152"/>
        <v/>
      </c>
    </row>
    <row r="1920" spans="1:28" s="58" customFormat="1" ht="20.25">
      <c r="A1920" s="232"/>
      <c r="B1920" s="224" t="s">
        <v>242</v>
      </c>
      <c r="C1920" s="225" t="s">
        <v>242</v>
      </c>
      <c r="D1920" s="226"/>
      <c r="E1920" s="224" t="s">
        <v>242</v>
      </c>
      <c r="F1920" s="224" t="s">
        <v>242</v>
      </c>
      <c r="G1920" s="224" t="s">
        <v>242</v>
      </c>
      <c r="H1920" s="227" t="s">
        <v>242</v>
      </c>
      <c r="I1920" s="228" t="s">
        <v>242</v>
      </c>
      <c r="J1920" s="228" t="s">
        <v>242</v>
      </c>
      <c r="K1920" s="229"/>
      <c r="L1920" s="229"/>
      <c r="M1920" s="229"/>
      <c r="N1920" s="229"/>
      <c r="O1920" s="229"/>
      <c r="P1920" s="230"/>
      <c r="Q1920" s="231"/>
      <c r="R1920" s="224" t="s">
        <v>242</v>
      </c>
      <c r="S1920" s="232" t="str">
        <f t="shared" ca="1" si="155"/>
        <v/>
      </c>
      <c r="T1920" s="232" t="str">
        <f ca="1">IF(B1920="","",IF(ISERROR(MATCH($J1920,[2]SorP!$B$1:$B$6230,0)),"",INDIRECT("'SorP'!$A$"&amp;MATCH($J1920,[2]SorP!$B$1:$B$6230,0))))</f>
        <v/>
      </c>
      <c r="U1920" s="184"/>
      <c r="V1920" s="94" t="e">
        <f>IF(C1920="",NA(),MATCH($B1920&amp;$C1920,'[2]Smelter Look-up'!$J:$J,0))</f>
        <v>#N/A</v>
      </c>
      <c r="X1920" s="58">
        <f t="shared" si="151"/>
        <v>0</v>
      </c>
      <c r="AB1920" s="95" t="str">
        <f t="shared" si="152"/>
        <v/>
      </c>
    </row>
    <row r="1921" spans="1:28" s="58" customFormat="1" ht="20.25">
      <c r="A1921" s="232"/>
      <c r="B1921" s="224" t="s">
        <v>242</v>
      </c>
      <c r="C1921" s="225" t="s">
        <v>242</v>
      </c>
      <c r="D1921" s="226"/>
      <c r="E1921" s="224" t="s">
        <v>242</v>
      </c>
      <c r="F1921" s="224" t="s">
        <v>242</v>
      </c>
      <c r="G1921" s="224" t="s">
        <v>242</v>
      </c>
      <c r="H1921" s="227" t="s">
        <v>242</v>
      </c>
      <c r="I1921" s="228" t="s">
        <v>242</v>
      </c>
      <c r="J1921" s="228" t="s">
        <v>242</v>
      </c>
      <c r="K1921" s="229"/>
      <c r="L1921" s="229"/>
      <c r="M1921" s="229"/>
      <c r="N1921" s="229"/>
      <c r="O1921" s="229"/>
      <c r="P1921" s="230"/>
      <c r="Q1921" s="231"/>
      <c r="R1921" s="224" t="s">
        <v>242</v>
      </c>
      <c r="S1921" s="232" t="str">
        <f t="shared" ca="1" si="155"/>
        <v/>
      </c>
      <c r="T1921" s="232" t="str">
        <f ca="1">IF(B1921="","",IF(ISERROR(MATCH($J1921,[2]SorP!$B$1:$B$6230,0)),"",INDIRECT("'SorP'!$A$"&amp;MATCH($J1921,[2]SorP!$B$1:$B$6230,0))))</f>
        <v/>
      </c>
      <c r="U1921" s="184"/>
      <c r="V1921" s="94" t="e">
        <f>IF(C1921="",NA(),MATCH($B1921&amp;$C1921,'[2]Smelter Look-up'!$J:$J,0))</f>
        <v>#N/A</v>
      </c>
      <c r="X1921" s="58">
        <f t="shared" si="151"/>
        <v>0</v>
      </c>
      <c r="AB1921" s="95" t="str">
        <f t="shared" si="152"/>
        <v/>
      </c>
    </row>
    <row r="1922" spans="1:28" s="58" customFormat="1" ht="20.25">
      <c r="A1922" s="232"/>
      <c r="B1922" s="224" t="s">
        <v>242</v>
      </c>
      <c r="C1922" s="225" t="s">
        <v>242</v>
      </c>
      <c r="D1922" s="226"/>
      <c r="E1922" s="224" t="s">
        <v>242</v>
      </c>
      <c r="F1922" s="224" t="s">
        <v>242</v>
      </c>
      <c r="G1922" s="224" t="s">
        <v>242</v>
      </c>
      <c r="H1922" s="227" t="s">
        <v>242</v>
      </c>
      <c r="I1922" s="228" t="s">
        <v>242</v>
      </c>
      <c r="J1922" s="228" t="s">
        <v>242</v>
      </c>
      <c r="K1922" s="229"/>
      <c r="L1922" s="229"/>
      <c r="M1922" s="229"/>
      <c r="N1922" s="229"/>
      <c r="O1922" s="229"/>
      <c r="P1922" s="230"/>
      <c r="Q1922" s="231"/>
      <c r="R1922" s="224" t="s">
        <v>242</v>
      </c>
      <c r="S1922" s="232" t="str">
        <f t="shared" ca="1" si="155"/>
        <v/>
      </c>
      <c r="T1922" s="232" t="str">
        <f ca="1">IF(B1922="","",IF(ISERROR(MATCH($J1922,[2]SorP!$B$1:$B$6230,0)),"",INDIRECT("'SorP'!$A$"&amp;MATCH($J1922,[2]SorP!$B$1:$B$6230,0))))</f>
        <v/>
      </c>
      <c r="U1922" s="184"/>
      <c r="V1922" s="94" t="e">
        <f>IF(C1922="",NA(),MATCH($B1922&amp;$C1922,'[2]Smelter Look-up'!$J:$J,0))</f>
        <v>#N/A</v>
      </c>
      <c r="X1922" s="58">
        <f t="shared" si="151"/>
        <v>0</v>
      </c>
      <c r="AB1922" s="95" t="str">
        <f t="shared" si="152"/>
        <v/>
      </c>
    </row>
    <row r="1923" spans="1:28" s="58" customFormat="1" ht="20.25">
      <c r="A1923" s="232"/>
      <c r="B1923" s="224" t="s">
        <v>242</v>
      </c>
      <c r="C1923" s="225" t="s">
        <v>242</v>
      </c>
      <c r="D1923" s="226"/>
      <c r="E1923" s="224" t="s">
        <v>242</v>
      </c>
      <c r="F1923" s="224" t="s">
        <v>242</v>
      </c>
      <c r="G1923" s="224" t="s">
        <v>242</v>
      </c>
      <c r="H1923" s="227" t="s">
        <v>242</v>
      </c>
      <c r="I1923" s="228" t="s">
        <v>242</v>
      </c>
      <c r="J1923" s="228" t="s">
        <v>242</v>
      </c>
      <c r="K1923" s="229"/>
      <c r="L1923" s="229"/>
      <c r="M1923" s="229"/>
      <c r="N1923" s="229"/>
      <c r="O1923" s="229"/>
      <c r="P1923" s="230"/>
      <c r="Q1923" s="231"/>
      <c r="R1923" s="224" t="s">
        <v>242</v>
      </c>
      <c r="S1923" s="232" t="str">
        <f t="shared" ca="1" si="155"/>
        <v/>
      </c>
      <c r="T1923" s="232" t="str">
        <f ca="1">IF(B1923="","",IF(ISERROR(MATCH($J1923,[2]SorP!$B$1:$B$6230,0)),"",INDIRECT("'SorP'!$A$"&amp;MATCH($J1923,[2]SorP!$B$1:$B$6230,0))))</f>
        <v/>
      </c>
      <c r="U1923" s="184"/>
      <c r="V1923" s="94" t="e">
        <f>IF(C1923="",NA(),MATCH($B1923&amp;$C1923,'[2]Smelter Look-up'!$J:$J,0))</f>
        <v>#N/A</v>
      </c>
      <c r="X1923" s="58">
        <f t="shared" si="151"/>
        <v>0</v>
      </c>
      <c r="AB1923" s="95" t="str">
        <f t="shared" si="152"/>
        <v/>
      </c>
    </row>
    <row r="1924" spans="1:28" s="58" customFormat="1" ht="20.25">
      <c r="A1924" s="232"/>
      <c r="B1924" s="224" t="s">
        <v>242</v>
      </c>
      <c r="C1924" s="225" t="s">
        <v>242</v>
      </c>
      <c r="D1924" s="226"/>
      <c r="E1924" s="224" t="s">
        <v>242</v>
      </c>
      <c r="F1924" s="224" t="s">
        <v>242</v>
      </c>
      <c r="G1924" s="224" t="s">
        <v>242</v>
      </c>
      <c r="H1924" s="227" t="s">
        <v>242</v>
      </c>
      <c r="I1924" s="228" t="s">
        <v>242</v>
      </c>
      <c r="J1924" s="228" t="s">
        <v>242</v>
      </c>
      <c r="K1924" s="229"/>
      <c r="L1924" s="229"/>
      <c r="M1924" s="229"/>
      <c r="N1924" s="229"/>
      <c r="O1924" s="229"/>
      <c r="P1924" s="230"/>
      <c r="Q1924" s="231"/>
      <c r="R1924" s="224" t="s">
        <v>242</v>
      </c>
      <c r="S1924" s="232" t="str">
        <f t="shared" ca="1" si="155"/>
        <v/>
      </c>
      <c r="T1924" s="232" t="str">
        <f ca="1">IF(B1924="","",IF(ISERROR(MATCH($J1924,[2]SorP!$B$1:$B$6230,0)),"",INDIRECT("'SorP'!$A$"&amp;MATCH($J1924,[2]SorP!$B$1:$B$6230,0))))</f>
        <v/>
      </c>
      <c r="U1924" s="184"/>
      <c r="V1924" s="94" t="e">
        <f>IF(C1924="",NA(),MATCH($B1924&amp;$C1924,'[2]Smelter Look-up'!$J:$J,0))</f>
        <v>#N/A</v>
      </c>
      <c r="X1924" s="58">
        <f t="shared" si="151"/>
        <v>0</v>
      </c>
      <c r="AB1924" s="95" t="str">
        <f t="shared" si="152"/>
        <v/>
      </c>
    </row>
    <row r="1925" spans="1:28" s="58" customFormat="1" ht="20.25">
      <c r="A1925" s="232"/>
      <c r="B1925" s="224" t="s">
        <v>242</v>
      </c>
      <c r="C1925" s="225" t="s">
        <v>242</v>
      </c>
      <c r="D1925" s="226"/>
      <c r="E1925" s="224" t="s">
        <v>242</v>
      </c>
      <c r="F1925" s="224" t="s">
        <v>242</v>
      </c>
      <c r="G1925" s="224" t="s">
        <v>242</v>
      </c>
      <c r="H1925" s="227" t="s">
        <v>242</v>
      </c>
      <c r="I1925" s="228" t="s">
        <v>242</v>
      </c>
      <c r="J1925" s="228" t="s">
        <v>242</v>
      </c>
      <c r="K1925" s="229"/>
      <c r="L1925" s="229"/>
      <c r="M1925" s="229"/>
      <c r="N1925" s="229"/>
      <c r="O1925" s="229"/>
      <c r="P1925" s="230"/>
      <c r="Q1925" s="231"/>
      <c r="R1925" s="224" t="s">
        <v>242</v>
      </c>
      <c r="S1925" s="232" t="str">
        <f t="shared" ca="1" si="155"/>
        <v/>
      </c>
      <c r="T1925" s="232" t="str">
        <f ca="1">IF(B1925="","",IF(ISERROR(MATCH($J1925,[2]SorP!$B$1:$B$6230,0)),"",INDIRECT("'SorP'!$A$"&amp;MATCH($J1925,[2]SorP!$B$1:$B$6230,0))))</f>
        <v/>
      </c>
      <c r="U1925" s="184"/>
      <c r="V1925" s="94" t="e">
        <f>IF(C1925="",NA(),MATCH($B1925&amp;$C1925,'[2]Smelter Look-up'!$J:$J,0))</f>
        <v>#N/A</v>
      </c>
      <c r="X1925" s="58">
        <f t="shared" si="151"/>
        <v>0</v>
      </c>
      <c r="AB1925" s="95" t="str">
        <f t="shared" si="152"/>
        <v/>
      </c>
    </row>
    <row r="1926" spans="1:28" s="58" customFormat="1" ht="20.25">
      <c r="A1926" s="232"/>
      <c r="B1926" s="224" t="s">
        <v>242</v>
      </c>
      <c r="C1926" s="225" t="s">
        <v>242</v>
      </c>
      <c r="D1926" s="226"/>
      <c r="E1926" s="224" t="s">
        <v>242</v>
      </c>
      <c r="F1926" s="224" t="s">
        <v>242</v>
      </c>
      <c r="G1926" s="224" t="s">
        <v>242</v>
      </c>
      <c r="H1926" s="227" t="s">
        <v>242</v>
      </c>
      <c r="I1926" s="228" t="s">
        <v>242</v>
      </c>
      <c r="J1926" s="228" t="s">
        <v>242</v>
      </c>
      <c r="K1926" s="229"/>
      <c r="L1926" s="229"/>
      <c r="M1926" s="229"/>
      <c r="N1926" s="229"/>
      <c r="O1926" s="229"/>
      <c r="P1926" s="230"/>
      <c r="Q1926" s="231"/>
      <c r="R1926" s="224" t="s">
        <v>242</v>
      </c>
      <c r="S1926" s="232" t="str">
        <f t="shared" ca="1" si="155"/>
        <v/>
      </c>
      <c r="T1926" s="232" t="str">
        <f ca="1">IF(B1926="","",IF(ISERROR(MATCH($J1926,[2]SorP!$B$1:$B$6230,0)),"",INDIRECT("'SorP'!$A$"&amp;MATCH($J1926,[2]SorP!$B$1:$B$6230,0))))</f>
        <v/>
      </c>
      <c r="U1926" s="184"/>
      <c r="V1926" s="94" t="e">
        <f>IF(C1926="",NA(),MATCH($B1926&amp;$C1926,'[2]Smelter Look-up'!$J:$J,0))</f>
        <v>#N/A</v>
      </c>
      <c r="X1926" s="58">
        <f t="shared" si="151"/>
        <v>0</v>
      </c>
      <c r="AB1926" s="95" t="str">
        <f t="shared" si="152"/>
        <v/>
      </c>
    </row>
    <row r="1927" spans="1:28" s="58" customFormat="1" ht="20.25">
      <c r="A1927" s="232"/>
      <c r="B1927" s="224" t="s">
        <v>242</v>
      </c>
      <c r="C1927" s="225" t="s">
        <v>242</v>
      </c>
      <c r="D1927" s="226"/>
      <c r="E1927" s="224" t="s">
        <v>242</v>
      </c>
      <c r="F1927" s="224" t="s">
        <v>242</v>
      </c>
      <c r="G1927" s="224" t="s">
        <v>242</v>
      </c>
      <c r="H1927" s="227" t="s">
        <v>242</v>
      </c>
      <c r="I1927" s="228" t="s">
        <v>242</v>
      </c>
      <c r="J1927" s="228" t="s">
        <v>242</v>
      </c>
      <c r="K1927" s="229"/>
      <c r="L1927" s="229"/>
      <c r="M1927" s="229"/>
      <c r="N1927" s="229"/>
      <c r="O1927" s="229"/>
      <c r="P1927" s="230"/>
      <c r="Q1927" s="231"/>
      <c r="R1927" s="224" t="s">
        <v>242</v>
      </c>
      <c r="S1927" s="232" t="str">
        <f t="shared" ca="1" si="155"/>
        <v/>
      </c>
      <c r="T1927" s="232" t="str">
        <f ca="1">IF(B1927="","",IF(ISERROR(MATCH($J1927,[2]SorP!$B$1:$B$6230,0)),"",INDIRECT("'SorP'!$A$"&amp;MATCH($J1927,[2]SorP!$B$1:$B$6230,0))))</f>
        <v/>
      </c>
      <c r="U1927" s="184"/>
      <c r="V1927" s="94" t="e">
        <f>IF(C1927="",NA(),MATCH($B1927&amp;$C1927,'[2]Smelter Look-up'!$J:$J,0))</f>
        <v>#N/A</v>
      </c>
      <c r="X1927" s="58">
        <f t="shared" si="151"/>
        <v>0</v>
      </c>
      <c r="AB1927" s="95" t="str">
        <f t="shared" si="152"/>
        <v/>
      </c>
    </row>
    <row r="1928" spans="1:28" s="58" customFormat="1" ht="20.25">
      <c r="A1928" s="232"/>
      <c r="B1928" s="224" t="s">
        <v>242</v>
      </c>
      <c r="C1928" s="225" t="s">
        <v>242</v>
      </c>
      <c r="D1928" s="226"/>
      <c r="E1928" s="224" t="s">
        <v>242</v>
      </c>
      <c r="F1928" s="224" t="s">
        <v>242</v>
      </c>
      <c r="G1928" s="224" t="s">
        <v>242</v>
      </c>
      <c r="H1928" s="227" t="s">
        <v>242</v>
      </c>
      <c r="I1928" s="228" t="s">
        <v>242</v>
      </c>
      <c r="J1928" s="228" t="s">
        <v>242</v>
      </c>
      <c r="K1928" s="229"/>
      <c r="L1928" s="229"/>
      <c r="M1928" s="229"/>
      <c r="N1928" s="229"/>
      <c r="O1928" s="229"/>
      <c r="P1928" s="230"/>
      <c r="Q1928" s="231"/>
      <c r="R1928" s="224" t="s">
        <v>242</v>
      </c>
      <c r="S1928" s="232" t="str">
        <f t="shared" ca="1" si="155"/>
        <v/>
      </c>
      <c r="T1928" s="232" t="str">
        <f ca="1">IF(B1928="","",IF(ISERROR(MATCH($J1928,[2]SorP!$B$1:$B$6230,0)),"",INDIRECT("'SorP'!$A$"&amp;MATCH($J1928,[2]SorP!$B$1:$B$6230,0))))</f>
        <v/>
      </c>
      <c r="U1928" s="184"/>
      <c r="V1928" s="94" t="e">
        <f>IF(C1928="",NA(),MATCH($B1928&amp;$C1928,'[2]Smelter Look-up'!$J:$J,0))</f>
        <v>#N/A</v>
      </c>
      <c r="X1928" s="58">
        <f t="shared" si="151"/>
        <v>0</v>
      </c>
      <c r="AB1928" s="95" t="str">
        <f t="shared" si="152"/>
        <v/>
      </c>
    </row>
    <row r="1929" spans="1:28" s="58" customFormat="1" ht="20.25">
      <c r="A1929" s="232"/>
      <c r="B1929" s="224" t="s">
        <v>242</v>
      </c>
      <c r="C1929" s="225" t="s">
        <v>242</v>
      </c>
      <c r="D1929" s="226"/>
      <c r="E1929" s="224" t="s">
        <v>242</v>
      </c>
      <c r="F1929" s="224" t="s">
        <v>242</v>
      </c>
      <c r="G1929" s="224" t="s">
        <v>242</v>
      </c>
      <c r="H1929" s="227" t="s">
        <v>242</v>
      </c>
      <c r="I1929" s="228" t="s">
        <v>242</v>
      </c>
      <c r="J1929" s="228" t="s">
        <v>242</v>
      </c>
      <c r="K1929" s="229"/>
      <c r="L1929" s="229"/>
      <c r="M1929" s="229"/>
      <c r="N1929" s="229"/>
      <c r="O1929" s="229"/>
      <c r="P1929" s="230"/>
      <c r="Q1929" s="231"/>
      <c r="R1929" s="224" t="s">
        <v>242</v>
      </c>
      <c r="S1929" s="232" t="str">
        <f t="shared" ca="1" si="155"/>
        <v/>
      </c>
      <c r="T1929" s="232" t="str">
        <f ca="1">IF(B1929="","",IF(ISERROR(MATCH($J1929,[2]SorP!$B$1:$B$6230,0)),"",INDIRECT("'SorP'!$A$"&amp;MATCH($J1929,[2]SorP!$B$1:$B$6230,0))))</f>
        <v/>
      </c>
      <c r="U1929" s="184"/>
      <c r="V1929" s="94" t="e">
        <f>IF(C1929="",NA(),MATCH($B1929&amp;$C1929,'[2]Smelter Look-up'!$J:$J,0))</f>
        <v>#N/A</v>
      </c>
      <c r="X1929" s="58">
        <f t="shared" si="151"/>
        <v>0</v>
      </c>
      <c r="AB1929" s="95" t="str">
        <f t="shared" si="152"/>
        <v/>
      </c>
    </row>
    <row r="1930" spans="1:28" s="58" customFormat="1" ht="20.25">
      <c r="A1930" s="232"/>
      <c r="B1930" s="224" t="s">
        <v>242</v>
      </c>
      <c r="C1930" s="225" t="s">
        <v>242</v>
      </c>
      <c r="D1930" s="226"/>
      <c r="E1930" s="224" t="s">
        <v>242</v>
      </c>
      <c r="F1930" s="224" t="s">
        <v>242</v>
      </c>
      <c r="G1930" s="224" t="s">
        <v>242</v>
      </c>
      <c r="H1930" s="227" t="s">
        <v>242</v>
      </c>
      <c r="I1930" s="228" t="s">
        <v>242</v>
      </c>
      <c r="J1930" s="228" t="s">
        <v>242</v>
      </c>
      <c r="K1930" s="229"/>
      <c r="L1930" s="229"/>
      <c r="M1930" s="229"/>
      <c r="N1930" s="229"/>
      <c r="O1930" s="229"/>
      <c r="P1930" s="230"/>
      <c r="Q1930" s="231"/>
      <c r="R1930" s="224" t="s">
        <v>242</v>
      </c>
      <c r="S1930" s="232" t="str">
        <f t="shared" ca="1" si="155"/>
        <v/>
      </c>
      <c r="T1930" s="232" t="str">
        <f ca="1">IF(B1930="","",IF(ISERROR(MATCH($J1930,[2]SorP!$B$1:$B$6230,0)),"",INDIRECT("'SorP'!$A$"&amp;MATCH($J1930,[2]SorP!$B$1:$B$6230,0))))</f>
        <v/>
      </c>
      <c r="U1930" s="184"/>
      <c r="V1930" s="94" t="e">
        <f>IF(C1930="",NA(),MATCH($B1930&amp;$C1930,'[2]Smelter Look-up'!$J:$J,0))</f>
        <v>#N/A</v>
      </c>
      <c r="X1930" s="58">
        <f t="shared" ref="X1930:X1993" si="156">IF(AND(C1930="Smelter not listed",OR(LEN(D1930)=0,LEN(E1930)=0)),1,0)</f>
        <v>0</v>
      </c>
      <c r="AB1930" s="95" t="str">
        <f t="shared" ref="AB1930:AB1993" si="157">B1930&amp;C1930</f>
        <v/>
      </c>
    </row>
    <row r="1931" spans="1:28" s="58" customFormat="1" ht="20.25">
      <c r="A1931" s="232"/>
      <c r="B1931" s="224" t="s">
        <v>242</v>
      </c>
      <c r="C1931" s="225" t="s">
        <v>242</v>
      </c>
      <c r="D1931" s="226"/>
      <c r="E1931" s="224" t="s">
        <v>242</v>
      </c>
      <c r="F1931" s="224" t="s">
        <v>242</v>
      </c>
      <c r="G1931" s="224" t="s">
        <v>242</v>
      </c>
      <c r="H1931" s="227" t="s">
        <v>242</v>
      </c>
      <c r="I1931" s="228" t="s">
        <v>242</v>
      </c>
      <c r="J1931" s="228" t="s">
        <v>242</v>
      </c>
      <c r="K1931" s="229"/>
      <c r="L1931" s="229"/>
      <c r="M1931" s="229"/>
      <c r="N1931" s="229"/>
      <c r="O1931" s="229"/>
      <c r="P1931" s="230"/>
      <c r="Q1931" s="231"/>
      <c r="R1931" s="224" t="s">
        <v>242</v>
      </c>
      <c r="S1931" s="232" t="str">
        <f t="shared" ca="1" si="155"/>
        <v/>
      </c>
      <c r="T1931" s="232" t="str">
        <f ca="1">IF(B1931="","",IF(ISERROR(MATCH($J1931,[2]SorP!$B$1:$B$6230,0)),"",INDIRECT("'SorP'!$A$"&amp;MATCH($J1931,[2]SorP!$B$1:$B$6230,0))))</f>
        <v/>
      </c>
      <c r="U1931" s="184"/>
      <c r="V1931" s="94" t="e">
        <f>IF(C1931="",NA(),MATCH($B1931&amp;$C1931,'[2]Smelter Look-up'!$J:$J,0))</f>
        <v>#N/A</v>
      </c>
      <c r="X1931" s="58">
        <f t="shared" si="156"/>
        <v>0</v>
      </c>
      <c r="AB1931" s="95" t="str">
        <f t="shared" si="157"/>
        <v/>
      </c>
    </row>
    <row r="1932" spans="1:28" s="58" customFormat="1" ht="20.25">
      <c r="A1932" s="232"/>
      <c r="B1932" s="224" t="s">
        <v>242</v>
      </c>
      <c r="C1932" s="225" t="s">
        <v>242</v>
      </c>
      <c r="D1932" s="226"/>
      <c r="E1932" s="224" t="s">
        <v>242</v>
      </c>
      <c r="F1932" s="224" t="s">
        <v>242</v>
      </c>
      <c r="G1932" s="224" t="s">
        <v>242</v>
      </c>
      <c r="H1932" s="227" t="s">
        <v>242</v>
      </c>
      <c r="I1932" s="228" t="s">
        <v>242</v>
      </c>
      <c r="J1932" s="228" t="s">
        <v>242</v>
      </c>
      <c r="K1932" s="229"/>
      <c r="L1932" s="229"/>
      <c r="M1932" s="229"/>
      <c r="N1932" s="229"/>
      <c r="O1932" s="229"/>
      <c r="P1932" s="230"/>
      <c r="Q1932" s="231"/>
      <c r="R1932" s="224" t="s">
        <v>242</v>
      </c>
      <c r="S1932" s="232" t="str">
        <f t="shared" ca="1" si="155"/>
        <v/>
      </c>
      <c r="T1932" s="232" t="str">
        <f ca="1">IF(B1932="","",IF(ISERROR(MATCH($J1932,[2]SorP!$B$1:$B$6230,0)),"",INDIRECT("'SorP'!$A$"&amp;MATCH($J1932,[2]SorP!$B$1:$B$6230,0))))</f>
        <v/>
      </c>
      <c r="U1932" s="184"/>
      <c r="V1932" s="94" t="e">
        <f>IF(C1932="",NA(),MATCH($B1932&amp;$C1932,'[2]Smelter Look-up'!$J:$J,0))</f>
        <v>#N/A</v>
      </c>
      <c r="X1932" s="58">
        <f t="shared" si="156"/>
        <v>0</v>
      </c>
      <c r="AB1932" s="95" t="str">
        <f t="shared" si="157"/>
        <v/>
      </c>
    </row>
    <row r="1933" spans="1:28" s="58" customFormat="1" ht="20.25">
      <c r="A1933" s="232"/>
      <c r="B1933" s="224" t="s">
        <v>242</v>
      </c>
      <c r="C1933" s="225" t="s">
        <v>242</v>
      </c>
      <c r="D1933" s="226"/>
      <c r="E1933" s="224" t="s">
        <v>242</v>
      </c>
      <c r="F1933" s="224" t="s">
        <v>242</v>
      </c>
      <c r="G1933" s="224" t="s">
        <v>242</v>
      </c>
      <c r="H1933" s="227" t="s">
        <v>242</v>
      </c>
      <c r="I1933" s="228" t="s">
        <v>242</v>
      </c>
      <c r="J1933" s="228" t="s">
        <v>242</v>
      </c>
      <c r="K1933" s="229"/>
      <c r="L1933" s="229"/>
      <c r="M1933" s="229"/>
      <c r="N1933" s="229"/>
      <c r="O1933" s="229"/>
      <c r="P1933" s="230"/>
      <c r="Q1933" s="231"/>
      <c r="R1933" s="224" t="s">
        <v>242</v>
      </c>
      <c r="S1933" s="232" t="str">
        <f t="shared" ca="1" si="155"/>
        <v/>
      </c>
      <c r="T1933" s="232" t="str">
        <f ca="1">IF(B1933="","",IF(ISERROR(MATCH($J1933,[2]SorP!$B$1:$B$6230,0)),"",INDIRECT("'SorP'!$A$"&amp;MATCH($J1933,[2]SorP!$B$1:$B$6230,0))))</f>
        <v/>
      </c>
      <c r="U1933" s="184"/>
      <c r="V1933" s="94" t="e">
        <f>IF(C1933="",NA(),MATCH($B1933&amp;$C1933,'[2]Smelter Look-up'!$J:$J,0))</f>
        <v>#N/A</v>
      </c>
      <c r="X1933" s="58">
        <f t="shared" si="156"/>
        <v>0</v>
      </c>
      <c r="AB1933" s="95" t="str">
        <f t="shared" si="157"/>
        <v/>
      </c>
    </row>
    <row r="1934" spans="1:28" s="58" customFormat="1" ht="20.25">
      <c r="A1934" s="232"/>
      <c r="B1934" s="224" t="s">
        <v>242</v>
      </c>
      <c r="C1934" s="225" t="s">
        <v>242</v>
      </c>
      <c r="D1934" s="226"/>
      <c r="E1934" s="224" t="s">
        <v>242</v>
      </c>
      <c r="F1934" s="224" t="s">
        <v>242</v>
      </c>
      <c r="G1934" s="224" t="s">
        <v>242</v>
      </c>
      <c r="H1934" s="227" t="s">
        <v>242</v>
      </c>
      <c r="I1934" s="228" t="s">
        <v>242</v>
      </c>
      <c r="J1934" s="228" t="s">
        <v>242</v>
      </c>
      <c r="K1934" s="229"/>
      <c r="L1934" s="229"/>
      <c r="M1934" s="229"/>
      <c r="N1934" s="229"/>
      <c r="O1934" s="229"/>
      <c r="P1934" s="230"/>
      <c r="Q1934" s="231"/>
      <c r="R1934" s="224" t="s">
        <v>242</v>
      </c>
      <c r="S1934" s="232" t="str">
        <f t="shared" ca="1" si="155"/>
        <v/>
      </c>
      <c r="T1934" s="232" t="str">
        <f ca="1">IF(B1934="","",IF(ISERROR(MATCH($J1934,[2]SorP!$B$1:$B$6230,0)),"",INDIRECT("'SorP'!$A$"&amp;MATCH($J1934,[2]SorP!$B$1:$B$6230,0))))</f>
        <v/>
      </c>
      <c r="U1934" s="184"/>
      <c r="V1934" s="94" t="e">
        <f>IF(C1934="",NA(),MATCH($B1934&amp;$C1934,'[2]Smelter Look-up'!$J:$J,0))</f>
        <v>#N/A</v>
      </c>
      <c r="X1934" s="58">
        <f t="shared" si="156"/>
        <v>0</v>
      </c>
      <c r="AB1934" s="95" t="str">
        <f t="shared" si="157"/>
        <v/>
      </c>
    </row>
    <row r="1935" spans="1:28" s="58" customFormat="1" ht="20.25">
      <c r="A1935" s="232"/>
      <c r="B1935" s="224" t="s">
        <v>242</v>
      </c>
      <c r="C1935" s="225" t="s">
        <v>242</v>
      </c>
      <c r="D1935" s="226"/>
      <c r="E1935" s="224" t="s">
        <v>242</v>
      </c>
      <c r="F1935" s="224" t="s">
        <v>242</v>
      </c>
      <c r="G1935" s="224" t="s">
        <v>242</v>
      </c>
      <c r="H1935" s="227" t="s">
        <v>242</v>
      </c>
      <c r="I1935" s="228" t="s">
        <v>242</v>
      </c>
      <c r="J1935" s="228" t="s">
        <v>242</v>
      </c>
      <c r="K1935" s="229"/>
      <c r="L1935" s="229"/>
      <c r="M1935" s="229"/>
      <c r="N1935" s="229"/>
      <c r="O1935" s="229"/>
      <c r="P1935" s="230"/>
      <c r="Q1935" s="231"/>
      <c r="R1935" s="224" t="s">
        <v>242</v>
      </c>
      <c r="S1935" s="232" t="str">
        <f t="shared" ca="1" si="155"/>
        <v/>
      </c>
      <c r="T1935" s="232" t="str">
        <f ca="1">IF(B1935="","",IF(ISERROR(MATCH($J1935,[2]SorP!$B$1:$B$6230,0)),"",INDIRECT("'SorP'!$A$"&amp;MATCH($J1935,[2]SorP!$B$1:$B$6230,0))))</f>
        <v/>
      </c>
      <c r="U1935" s="184"/>
      <c r="V1935" s="94" t="e">
        <f>IF(C1935="",NA(),MATCH($B1935&amp;$C1935,'[2]Smelter Look-up'!$J:$J,0))</f>
        <v>#N/A</v>
      </c>
      <c r="X1935" s="58">
        <f t="shared" si="156"/>
        <v>0</v>
      </c>
      <c r="AB1935" s="95" t="str">
        <f t="shared" si="157"/>
        <v/>
      </c>
    </row>
    <row r="1936" spans="1:28" s="58" customFormat="1" ht="20.25">
      <c r="A1936" s="232"/>
      <c r="B1936" s="224" t="s">
        <v>242</v>
      </c>
      <c r="C1936" s="225" t="s">
        <v>242</v>
      </c>
      <c r="D1936" s="226"/>
      <c r="E1936" s="224" t="s">
        <v>242</v>
      </c>
      <c r="F1936" s="224" t="s">
        <v>242</v>
      </c>
      <c r="G1936" s="224" t="s">
        <v>242</v>
      </c>
      <c r="H1936" s="227" t="s">
        <v>242</v>
      </c>
      <c r="I1936" s="228" t="s">
        <v>242</v>
      </c>
      <c r="J1936" s="228" t="s">
        <v>242</v>
      </c>
      <c r="K1936" s="229"/>
      <c r="L1936" s="229"/>
      <c r="M1936" s="229"/>
      <c r="N1936" s="229"/>
      <c r="O1936" s="229"/>
      <c r="P1936" s="230"/>
      <c r="Q1936" s="231"/>
      <c r="R1936" s="224" t="s">
        <v>242</v>
      </c>
      <c r="S1936" s="232" t="str">
        <f t="shared" ca="1" si="155"/>
        <v/>
      </c>
      <c r="T1936" s="232" t="str">
        <f ca="1">IF(B1936="","",IF(ISERROR(MATCH($J1936,[2]SorP!$B$1:$B$6230,0)),"",INDIRECT("'SorP'!$A$"&amp;MATCH($J1936,[2]SorP!$B$1:$B$6230,0))))</f>
        <v/>
      </c>
      <c r="U1936" s="184"/>
      <c r="V1936" s="94" t="e">
        <f>IF(C1936="",NA(),MATCH($B1936&amp;$C1936,'[2]Smelter Look-up'!$J:$J,0))</f>
        <v>#N/A</v>
      </c>
      <c r="X1936" s="58">
        <f t="shared" si="156"/>
        <v>0</v>
      </c>
      <c r="AB1936" s="95" t="str">
        <f t="shared" si="157"/>
        <v/>
      </c>
    </row>
    <row r="1937" spans="1:28" s="58" customFormat="1" ht="20.25">
      <c r="A1937" s="232"/>
      <c r="B1937" s="224" t="s">
        <v>242</v>
      </c>
      <c r="C1937" s="225" t="s">
        <v>242</v>
      </c>
      <c r="D1937" s="226"/>
      <c r="E1937" s="224" t="s">
        <v>242</v>
      </c>
      <c r="F1937" s="224" t="s">
        <v>242</v>
      </c>
      <c r="G1937" s="224" t="s">
        <v>242</v>
      </c>
      <c r="H1937" s="227" t="s">
        <v>242</v>
      </c>
      <c r="I1937" s="228" t="s">
        <v>242</v>
      </c>
      <c r="J1937" s="228" t="s">
        <v>242</v>
      </c>
      <c r="K1937" s="229"/>
      <c r="L1937" s="229"/>
      <c r="M1937" s="229"/>
      <c r="N1937" s="229"/>
      <c r="O1937" s="229"/>
      <c r="P1937" s="230"/>
      <c r="Q1937" s="231"/>
      <c r="R1937" s="224" t="s">
        <v>242</v>
      </c>
      <c r="S1937" s="232" t="str">
        <f t="shared" ca="1" si="155"/>
        <v/>
      </c>
      <c r="T1937" s="232" t="str">
        <f ca="1">IF(B1937="","",IF(ISERROR(MATCH($J1937,[2]SorP!$B$1:$B$6230,0)),"",INDIRECT("'SorP'!$A$"&amp;MATCH($J1937,[2]SorP!$B$1:$B$6230,0))))</f>
        <v/>
      </c>
      <c r="U1937" s="184"/>
      <c r="V1937" s="94" t="e">
        <f>IF(C1937="",NA(),MATCH($B1937&amp;$C1937,'[2]Smelter Look-up'!$J:$J,0))</f>
        <v>#N/A</v>
      </c>
      <c r="X1937" s="58">
        <f t="shared" si="156"/>
        <v>0</v>
      </c>
      <c r="AB1937" s="95" t="str">
        <f t="shared" si="157"/>
        <v/>
      </c>
    </row>
    <row r="1938" spans="1:28" s="58" customFormat="1" ht="20.25">
      <c r="A1938" s="232"/>
      <c r="B1938" s="224" t="s">
        <v>242</v>
      </c>
      <c r="C1938" s="225" t="s">
        <v>242</v>
      </c>
      <c r="D1938" s="226"/>
      <c r="E1938" s="224" t="s">
        <v>242</v>
      </c>
      <c r="F1938" s="224" t="s">
        <v>242</v>
      </c>
      <c r="G1938" s="224" t="s">
        <v>242</v>
      </c>
      <c r="H1938" s="227" t="s">
        <v>242</v>
      </c>
      <c r="I1938" s="228" t="s">
        <v>242</v>
      </c>
      <c r="J1938" s="228" t="s">
        <v>242</v>
      </c>
      <c r="K1938" s="229"/>
      <c r="L1938" s="229"/>
      <c r="M1938" s="229"/>
      <c r="N1938" s="229"/>
      <c r="O1938" s="229"/>
      <c r="P1938" s="230"/>
      <c r="Q1938" s="231"/>
      <c r="R1938" s="224" t="s">
        <v>242</v>
      </c>
      <c r="S1938" s="232" t="str">
        <f t="shared" ca="1" si="155"/>
        <v/>
      </c>
      <c r="T1938" s="232" t="str">
        <f ca="1">IF(B1938="","",IF(ISERROR(MATCH($J1938,[2]SorP!$B$1:$B$6230,0)),"",INDIRECT("'SorP'!$A$"&amp;MATCH($J1938,[2]SorP!$B$1:$B$6230,0))))</f>
        <v/>
      </c>
      <c r="U1938" s="184"/>
      <c r="V1938" s="94" t="e">
        <f>IF(C1938="",NA(),MATCH($B1938&amp;$C1938,'[2]Smelter Look-up'!$J:$J,0))</f>
        <v>#N/A</v>
      </c>
      <c r="X1938" s="58">
        <f t="shared" si="156"/>
        <v>0</v>
      </c>
      <c r="AB1938" s="95" t="str">
        <f t="shared" si="157"/>
        <v/>
      </c>
    </row>
    <row r="1939" spans="1:28" s="58" customFormat="1" ht="20.25">
      <c r="A1939" s="232"/>
      <c r="B1939" s="224" t="s">
        <v>242</v>
      </c>
      <c r="C1939" s="225" t="s">
        <v>242</v>
      </c>
      <c r="D1939" s="226"/>
      <c r="E1939" s="224" t="s">
        <v>242</v>
      </c>
      <c r="F1939" s="224" t="s">
        <v>242</v>
      </c>
      <c r="G1939" s="224" t="s">
        <v>242</v>
      </c>
      <c r="H1939" s="227" t="s">
        <v>242</v>
      </c>
      <c r="I1939" s="228" t="s">
        <v>242</v>
      </c>
      <c r="J1939" s="228" t="s">
        <v>242</v>
      </c>
      <c r="K1939" s="229"/>
      <c r="L1939" s="229"/>
      <c r="M1939" s="229"/>
      <c r="N1939" s="229"/>
      <c r="O1939" s="229"/>
      <c r="P1939" s="230"/>
      <c r="Q1939" s="231"/>
      <c r="R1939" s="224" t="s">
        <v>242</v>
      </c>
      <c r="S1939" s="232" t="str">
        <f t="shared" ca="1" si="155"/>
        <v/>
      </c>
      <c r="T1939" s="232" t="str">
        <f ca="1">IF(B1939="","",IF(ISERROR(MATCH($J1939,[2]SorP!$B$1:$B$6230,0)),"",INDIRECT("'SorP'!$A$"&amp;MATCH($J1939,[2]SorP!$B$1:$B$6230,0))))</f>
        <v/>
      </c>
      <c r="U1939" s="184"/>
      <c r="V1939" s="94" t="e">
        <f>IF(C1939="",NA(),MATCH($B1939&amp;$C1939,'[2]Smelter Look-up'!$J:$J,0))</f>
        <v>#N/A</v>
      </c>
      <c r="X1939" s="58">
        <f t="shared" si="156"/>
        <v>0</v>
      </c>
      <c r="AB1939" s="95" t="str">
        <f t="shared" si="157"/>
        <v/>
      </c>
    </row>
    <row r="1940" spans="1:28" s="58" customFormat="1" ht="20.25">
      <c r="A1940" s="232"/>
      <c r="B1940" s="224" t="s">
        <v>242</v>
      </c>
      <c r="C1940" s="225" t="s">
        <v>242</v>
      </c>
      <c r="D1940" s="226"/>
      <c r="E1940" s="224" t="s">
        <v>242</v>
      </c>
      <c r="F1940" s="224" t="s">
        <v>242</v>
      </c>
      <c r="G1940" s="224" t="s">
        <v>242</v>
      </c>
      <c r="H1940" s="227" t="s">
        <v>242</v>
      </c>
      <c r="I1940" s="228" t="s">
        <v>242</v>
      </c>
      <c r="J1940" s="228" t="s">
        <v>242</v>
      </c>
      <c r="K1940" s="229"/>
      <c r="L1940" s="229"/>
      <c r="M1940" s="229"/>
      <c r="N1940" s="229"/>
      <c r="O1940" s="229"/>
      <c r="P1940" s="230"/>
      <c r="Q1940" s="231"/>
      <c r="R1940" s="224" t="s">
        <v>242</v>
      </c>
      <c r="S1940" s="232" t="str">
        <f t="shared" ca="1" si="155"/>
        <v/>
      </c>
      <c r="T1940" s="232" t="str">
        <f ca="1">IF(B1940="","",IF(ISERROR(MATCH($J1940,[2]SorP!$B$1:$B$6230,0)),"",INDIRECT("'SorP'!$A$"&amp;MATCH($J1940,[2]SorP!$B$1:$B$6230,0))))</f>
        <v/>
      </c>
      <c r="U1940" s="184"/>
      <c r="V1940" s="94" t="e">
        <f>IF(C1940="",NA(),MATCH($B1940&amp;$C1940,'[2]Smelter Look-up'!$J:$J,0))</f>
        <v>#N/A</v>
      </c>
      <c r="X1940" s="58">
        <f t="shared" si="156"/>
        <v>0</v>
      </c>
      <c r="AB1940" s="95" t="str">
        <f t="shared" si="157"/>
        <v/>
      </c>
    </row>
    <row r="1941" spans="1:28" s="58" customFormat="1" ht="20.25">
      <c r="A1941" s="232"/>
      <c r="B1941" s="224" t="s">
        <v>242</v>
      </c>
      <c r="C1941" s="225" t="s">
        <v>242</v>
      </c>
      <c r="D1941" s="226"/>
      <c r="E1941" s="224" t="s">
        <v>242</v>
      </c>
      <c r="F1941" s="224" t="s">
        <v>242</v>
      </c>
      <c r="G1941" s="224" t="s">
        <v>242</v>
      </c>
      <c r="H1941" s="227" t="s">
        <v>242</v>
      </c>
      <c r="I1941" s="228" t="s">
        <v>242</v>
      </c>
      <c r="J1941" s="228" t="s">
        <v>242</v>
      </c>
      <c r="K1941" s="229"/>
      <c r="L1941" s="229"/>
      <c r="M1941" s="229"/>
      <c r="N1941" s="229"/>
      <c r="O1941" s="229"/>
      <c r="P1941" s="230"/>
      <c r="Q1941" s="231"/>
      <c r="R1941" s="224" t="s">
        <v>242</v>
      </c>
      <c r="S1941" s="232" t="str">
        <f t="shared" ca="1" si="155"/>
        <v/>
      </c>
      <c r="T1941" s="232" t="str">
        <f ca="1">IF(B1941="","",IF(ISERROR(MATCH($J1941,[2]SorP!$B$1:$B$6230,0)),"",INDIRECT("'SorP'!$A$"&amp;MATCH($J1941,[2]SorP!$B$1:$B$6230,0))))</f>
        <v/>
      </c>
      <c r="U1941" s="184"/>
      <c r="V1941" s="94" t="e">
        <f>IF(C1941="",NA(),MATCH($B1941&amp;$C1941,'[2]Smelter Look-up'!$J:$J,0))</f>
        <v>#N/A</v>
      </c>
      <c r="X1941" s="58">
        <f t="shared" si="156"/>
        <v>0</v>
      </c>
      <c r="AB1941" s="95" t="str">
        <f t="shared" si="157"/>
        <v/>
      </c>
    </row>
    <row r="1942" spans="1:28" s="58" customFormat="1" ht="20.25">
      <c r="A1942" s="232"/>
      <c r="B1942" s="224" t="s">
        <v>242</v>
      </c>
      <c r="C1942" s="225" t="s">
        <v>242</v>
      </c>
      <c r="D1942" s="226"/>
      <c r="E1942" s="224" t="s">
        <v>242</v>
      </c>
      <c r="F1942" s="224" t="s">
        <v>242</v>
      </c>
      <c r="G1942" s="224" t="s">
        <v>242</v>
      </c>
      <c r="H1942" s="227" t="s">
        <v>242</v>
      </c>
      <c r="I1942" s="228" t="s">
        <v>242</v>
      </c>
      <c r="J1942" s="228" t="s">
        <v>242</v>
      </c>
      <c r="K1942" s="229"/>
      <c r="L1942" s="229"/>
      <c r="M1942" s="229"/>
      <c r="N1942" s="229"/>
      <c r="O1942" s="229"/>
      <c r="P1942" s="230"/>
      <c r="Q1942" s="231"/>
      <c r="R1942" s="224" t="s">
        <v>242</v>
      </c>
      <c r="S1942" s="232" t="str">
        <f t="shared" ca="1" si="155"/>
        <v/>
      </c>
      <c r="T1942" s="232" t="str">
        <f ca="1">IF(B1942="","",IF(ISERROR(MATCH($J1942,[2]SorP!$B$1:$B$6230,0)),"",INDIRECT("'SorP'!$A$"&amp;MATCH($J1942,[2]SorP!$B$1:$B$6230,0))))</f>
        <v/>
      </c>
      <c r="U1942" s="184"/>
      <c r="V1942" s="94" t="e">
        <f>IF(C1942="",NA(),MATCH($B1942&amp;$C1942,'[2]Smelter Look-up'!$J:$J,0))</f>
        <v>#N/A</v>
      </c>
      <c r="X1942" s="58">
        <f t="shared" si="156"/>
        <v>0</v>
      </c>
      <c r="AB1942" s="95" t="str">
        <f t="shared" si="157"/>
        <v/>
      </c>
    </row>
    <row r="1943" spans="1:28" s="58" customFormat="1" ht="20.25">
      <c r="A1943" s="232"/>
      <c r="B1943" s="224" t="s">
        <v>242</v>
      </c>
      <c r="C1943" s="225" t="s">
        <v>242</v>
      </c>
      <c r="D1943" s="226"/>
      <c r="E1943" s="224" t="s">
        <v>242</v>
      </c>
      <c r="F1943" s="224" t="s">
        <v>242</v>
      </c>
      <c r="G1943" s="224" t="s">
        <v>242</v>
      </c>
      <c r="H1943" s="227" t="s">
        <v>242</v>
      </c>
      <c r="I1943" s="228" t="s">
        <v>242</v>
      </c>
      <c r="J1943" s="228" t="s">
        <v>242</v>
      </c>
      <c r="K1943" s="229"/>
      <c r="L1943" s="229"/>
      <c r="M1943" s="229"/>
      <c r="N1943" s="229"/>
      <c r="O1943" s="229"/>
      <c r="P1943" s="230"/>
      <c r="Q1943" s="231"/>
      <c r="R1943" s="224" t="s">
        <v>242</v>
      </c>
      <c r="S1943" s="232" t="str">
        <f t="shared" ca="1" si="155"/>
        <v/>
      </c>
      <c r="T1943" s="232" t="str">
        <f ca="1">IF(B1943="","",IF(ISERROR(MATCH($J1943,[2]SorP!$B$1:$B$6230,0)),"",INDIRECT("'SorP'!$A$"&amp;MATCH($J1943,[2]SorP!$B$1:$B$6230,0))))</f>
        <v/>
      </c>
      <c r="U1943" s="184"/>
      <c r="V1943" s="94" t="e">
        <f>IF(C1943="",NA(),MATCH($B1943&amp;$C1943,'[2]Smelter Look-up'!$J:$J,0))</f>
        <v>#N/A</v>
      </c>
      <c r="X1943" s="58">
        <f t="shared" si="156"/>
        <v>0</v>
      </c>
      <c r="AB1943" s="95" t="str">
        <f t="shared" si="157"/>
        <v/>
      </c>
    </row>
    <row r="1944" spans="1:28" s="58" customFormat="1" ht="20.25">
      <c r="A1944" s="232"/>
      <c r="B1944" s="224" t="s">
        <v>242</v>
      </c>
      <c r="C1944" s="225" t="s">
        <v>242</v>
      </c>
      <c r="D1944" s="226"/>
      <c r="E1944" s="224" t="s">
        <v>242</v>
      </c>
      <c r="F1944" s="224" t="s">
        <v>242</v>
      </c>
      <c r="G1944" s="224" t="s">
        <v>242</v>
      </c>
      <c r="H1944" s="227" t="s">
        <v>242</v>
      </c>
      <c r="I1944" s="228" t="s">
        <v>242</v>
      </c>
      <c r="J1944" s="228" t="s">
        <v>242</v>
      </c>
      <c r="K1944" s="229"/>
      <c r="L1944" s="229"/>
      <c r="M1944" s="229"/>
      <c r="N1944" s="229"/>
      <c r="O1944" s="229"/>
      <c r="P1944" s="230"/>
      <c r="Q1944" s="231"/>
      <c r="R1944" s="224" t="s">
        <v>242</v>
      </c>
      <c r="S1944" s="232" t="str">
        <f t="shared" ca="1" si="155"/>
        <v/>
      </c>
      <c r="T1944" s="232" t="str">
        <f ca="1">IF(B1944="","",IF(ISERROR(MATCH($J1944,[2]SorP!$B$1:$B$6230,0)),"",INDIRECT("'SorP'!$A$"&amp;MATCH($J1944,[2]SorP!$B$1:$B$6230,0))))</f>
        <v/>
      </c>
      <c r="U1944" s="184"/>
      <c r="V1944" s="94" t="e">
        <f>IF(C1944="",NA(),MATCH($B1944&amp;$C1944,'[2]Smelter Look-up'!$J:$J,0))</f>
        <v>#N/A</v>
      </c>
      <c r="X1944" s="58">
        <f t="shared" si="156"/>
        <v>0</v>
      </c>
      <c r="AB1944" s="95" t="str">
        <f t="shared" si="157"/>
        <v/>
      </c>
    </row>
    <row r="1945" spans="1:28" s="58" customFormat="1" ht="20.25">
      <c r="A1945" s="232"/>
      <c r="B1945" s="224" t="s">
        <v>242</v>
      </c>
      <c r="C1945" s="225" t="s">
        <v>242</v>
      </c>
      <c r="D1945" s="226"/>
      <c r="E1945" s="224" t="s">
        <v>242</v>
      </c>
      <c r="F1945" s="224" t="s">
        <v>242</v>
      </c>
      <c r="G1945" s="224" t="s">
        <v>242</v>
      </c>
      <c r="H1945" s="227" t="s">
        <v>242</v>
      </c>
      <c r="I1945" s="228" t="s">
        <v>242</v>
      </c>
      <c r="J1945" s="228" t="s">
        <v>242</v>
      </c>
      <c r="K1945" s="229"/>
      <c r="L1945" s="229"/>
      <c r="M1945" s="229"/>
      <c r="N1945" s="229"/>
      <c r="O1945" s="229"/>
      <c r="P1945" s="230"/>
      <c r="Q1945" s="231"/>
      <c r="R1945" s="224" t="s">
        <v>242</v>
      </c>
      <c r="S1945" s="232" t="str">
        <f t="shared" ca="1" si="155"/>
        <v/>
      </c>
      <c r="T1945" s="232" t="str">
        <f ca="1">IF(B1945="","",IF(ISERROR(MATCH($J1945,[2]SorP!$B$1:$B$6230,0)),"",INDIRECT("'SorP'!$A$"&amp;MATCH($J1945,[2]SorP!$B$1:$B$6230,0))))</f>
        <v/>
      </c>
      <c r="U1945" s="184"/>
      <c r="V1945" s="94" t="e">
        <f>IF(C1945="",NA(),MATCH($B1945&amp;$C1945,'[2]Smelter Look-up'!$J:$J,0))</f>
        <v>#N/A</v>
      </c>
      <c r="X1945" s="58">
        <f t="shared" si="156"/>
        <v>0</v>
      </c>
      <c r="AB1945" s="95" t="str">
        <f t="shared" si="157"/>
        <v/>
      </c>
    </row>
    <row r="1946" spans="1:28" s="58" customFormat="1" ht="20.25">
      <c r="A1946" s="232"/>
      <c r="B1946" s="224" t="s">
        <v>242</v>
      </c>
      <c r="C1946" s="225" t="s">
        <v>242</v>
      </c>
      <c r="D1946" s="226"/>
      <c r="E1946" s="224" t="s">
        <v>242</v>
      </c>
      <c r="F1946" s="224" t="s">
        <v>242</v>
      </c>
      <c r="G1946" s="224" t="s">
        <v>242</v>
      </c>
      <c r="H1946" s="227" t="s">
        <v>242</v>
      </c>
      <c r="I1946" s="228" t="s">
        <v>242</v>
      </c>
      <c r="J1946" s="228" t="s">
        <v>242</v>
      </c>
      <c r="K1946" s="229"/>
      <c r="L1946" s="229"/>
      <c r="M1946" s="229"/>
      <c r="N1946" s="229"/>
      <c r="O1946" s="229"/>
      <c r="P1946" s="230"/>
      <c r="Q1946" s="231"/>
      <c r="R1946" s="224" t="s">
        <v>242</v>
      </c>
      <c r="S1946" s="232" t="str">
        <f t="shared" ca="1" si="155"/>
        <v/>
      </c>
      <c r="T1946" s="232" t="str">
        <f ca="1">IF(B1946="","",IF(ISERROR(MATCH($J1946,[2]SorP!$B$1:$B$6230,0)),"",INDIRECT("'SorP'!$A$"&amp;MATCH($J1946,[2]SorP!$B$1:$B$6230,0))))</f>
        <v/>
      </c>
      <c r="U1946" s="184"/>
      <c r="V1946" s="94" t="e">
        <f>IF(C1946="",NA(),MATCH($B1946&amp;$C1946,'[2]Smelter Look-up'!$J:$J,0))</f>
        <v>#N/A</v>
      </c>
      <c r="X1946" s="58">
        <f t="shared" si="156"/>
        <v>0</v>
      </c>
      <c r="AB1946" s="95" t="str">
        <f t="shared" si="157"/>
        <v/>
      </c>
    </row>
    <row r="1947" spans="1:28" s="58" customFormat="1" ht="20.25">
      <c r="A1947" s="232"/>
      <c r="B1947" s="224" t="s">
        <v>242</v>
      </c>
      <c r="C1947" s="225" t="s">
        <v>242</v>
      </c>
      <c r="D1947" s="226"/>
      <c r="E1947" s="224" t="s">
        <v>242</v>
      </c>
      <c r="F1947" s="224" t="s">
        <v>242</v>
      </c>
      <c r="G1947" s="224" t="s">
        <v>242</v>
      </c>
      <c r="H1947" s="227" t="s">
        <v>242</v>
      </c>
      <c r="I1947" s="228" t="s">
        <v>242</v>
      </c>
      <c r="J1947" s="228" t="s">
        <v>242</v>
      </c>
      <c r="K1947" s="229"/>
      <c r="L1947" s="229"/>
      <c r="M1947" s="229"/>
      <c r="N1947" s="229"/>
      <c r="O1947" s="229"/>
      <c r="P1947" s="230"/>
      <c r="Q1947" s="231"/>
      <c r="R1947" s="224" t="s">
        <v>242</v>
      </c>
      <c r="S1947" s="232" t="str">
        <f t="shared" ca="1" si="155"/>
        <v/>
      </c>
      <c r="T1947" s="232" t="str">
        <f ca="1">IF(B1947="","",IF(ISERROR(MATCH($J1947,[2]SorP!$B$1:$B$6230,0)),"",INDIRECT("'SorP'!$A$"&amp;MATCH($J1947,[2]SorP!$B$1:$B$6230,0))))</f>
        <v/>
      </c>
      <c r="U1947" s="184"/>
      <c r="V1947" s="94" t="e">
        <f>IF(C1947="",NA(),MATCH($B1947&amp;$C1947,'[2]Smelter Look-up'!$J:$J,0))</f>
        <v>#N/A</v>
      </c>
      <c r="X1947" s="58">
        <f t="shared" si="156"/>
        <v>0</v>
      </c>
      <c r="AB1947" s="95" t="str">
        <f t="shared" si="157"/>
        <v/>
      </c>
    </row>
    <row r="1948" spans="1:28" s="58" customFormat="1" ht="20.25">
      <c r="A1948" s="232"/>
      <c r="B1948" s="224" t="s">
        <v>242</v>
      </c>
      <c r="C1948" s="225" t="s">
        <v>242</v>
      </c>
      <c r="D1948" s="226"/>
      <c r="E1948" s="224" t="s">
        <v>242</v>
      </c>
      <c r="F1948" s="224" t="s">
        <v>242</v>
      </c>
      <c r="G1948" s="224" t="s">
        <v>242</v>
      </c>
      <c r="H1948" s="227" t="s">
        <v>242</v>
      </c>
      <c r="I1948" s="228" t="s">
        <v>242</v>
      </c>
      <c r="J1948" s="228" t="s">
        <v>242</v>
      </c>
      <c r="K1948" s="229"/>
      <c r="L1948" s="229"/>
      <c r="M1948" s="229"/>
      <c r="N1948" s="229"/>
      <c r="O1948" s="229"/>
      <c r="P1948" s="230"/>
      <c r="Q1948" s="231"/>
      <c r="R1948" s="224" t="s">
        <v>242</v>
      </c>
      <c r="S1948" s="232" t="str">
        <f t="shared" ref="S1948:S1978" ca="1" si="158">IF(B1948="","",IF(ISERROR(MATCH($E1948,CL,0)),"Unknown",INDIRECT("'C'!$A$"&amp;MATCH($E1948,CL,0)+1)))</f>
        <v/>
      </c>
      <c r="T1948" s="232" t="str">
        <f ca="1">IF(B1948="","",IF(ISERROR(MATCH($J1948,[2]SorP!$B$1:$B$6230,0)),"",INDIRECT("'SorP'!$A$"&amp;MATCH($J1948,[2]SorP!$B$1:$B$6230,0))))</f>
        <v/>
      </c>
      <c r="U1948" s="184"/>
      <c r="V1948" s="94" t="e">
        <f>IF(C1948="",NA(),MATCH($B1948&amp;$C1948,'[2]Smelter Look-up'!$J:$J,0))</f>
        <v>#N/A</v>
      </c>
      <c r="X1948" s="58">
        <f t="shared" si="156"/>
        <v>0</v>
      </c>
      <c r="AB1948" s="95" t="str">
        <f t="shared" si="157"/>
        <v/>
      </c>
    </row>
    <row r="1949" spans="1:28" s="58" customFormat="1" ht="20.25">
      <c r="A1949" s="232"/>
      <c r="B1949" s="224" t="s">
        <v>242</v>
      </c>
      <c r="C1949" s="225" t="s">
        <v>242</v>
      </c>
      <c r="D1949" s="226"/>
      <c r="E1949" s="224" t="s">
        <v>242</v>
      </c>
      <c r="F1949" s="224" t="s">
        <v>242</v>
      </c>
      <c r="G1949" s="224" t="s">
        <v>242</v>
      </c>
      <c r="H1949" s="227" t="s">
        <v>242</v>
      </c>
      <c r="I1949" s="228" t="s">
        <v>242</v>
      </c>
      <c r="J1949" s="228" t="s">
        <v>242</v>
      </c>
      <c r="K1949" s="229"/>
      <c r="L1949" s="229"/>
      <c r="M1949" s="229"/>
      <c r="N1949" s="229"/>
      <c r="O1949" s="229"/>
      <c r="P1949" s="230"/>
      <c r="Q1949" s="231"/>
      <c r="R1949" s="224" t="s">
        <v>242</v>
      </c>
      <c r="S1949" s="232" t="str">
        <f t="shared" ca="1" si="158"/>
        <v/>
      </c>
      <c r="T1949" s="232" t="str">
        <f ca="1">IF(B1949="","",IF(ISERROR(MATCH($J1949,[2]SorP!$B$1:$B$6230,0)),"",INDIRECT("'SorP'!$A$"&amp;MATCH($J1949,[2]SorP!$B$1:$B$6230,0))))</f>
        <v/>
      </c>
      <c r="U1949" s="184"/>
      <c r="V1949" s="94" t="e">
        <f>IF(C1949="",NA(),MATCH($B1949&amp;$C1949,'[2]Smelter Look-up'!$J:$J,0))</f>
        <v>#N/A</v>
      </c>
      <c r="X1949" s="58">
        <f t="shared" si="156"/>
        <v>0</v>
      </c>
      <c r="AB1949" s="95" t="str">
        <f t="shared" si="157"/>
        <v/>
      </c>
    </row>
    <row r="1950" spans="1:28" s="58" customFormat="1" ht="20.25">
      <c r="A1950" s="232"/>
      <c r="B1950" s="224" t="s">
        <v>242</v>
      </c>
      <c r="C1950" s="225" t="s">
        <v>242</v>
      </c>
      <c r="D1950" s="226"/>
      <c r="E1950" s="224" t="s">
        <v>242</v>
      </c>
      <c r="F1950" s="224" t="s">
        <v>242</v>
      </c>
      <c r="G1950" s="224" t="s">
        <v>242</v>
      </c>
      <c r="H1950" s="227" t="s">
        <v>242</v>
      </c>
      <c r="I1950" s="228" t="s">
        <v>242</v>
      </c>
      <c r="J1950" s="228" t="s">
        <v>242</v>
      </c>
      <c r="K1950" s="229"/>
      <c r="L1950" s="229"/>
      <c r="M1950" s="229"/>
      <c r="N1950" s="229"/>
      <c r="O1950" s="229"/>
      <c r="P1950" s="230"/>
      <c r="Q1950" s="231"/>
      <c r="R1950" s="224" t="s">
        <v>242</v>
      </c>
      <c r="S1950" s="232" t="str">
        <f t="shared" ca="1" si="158"/>
        <v/>
      </c>
      <c r="T1950" s="232" t="str">
        <f ca="1">IF(B1950="","",IF(ISERROR(MATCH($J1950,[2]SorP!$B$1:$B$6230,0)),"",INDIRECT("'SorP'!$A$"&amp;MATCH($J1950,[2]SorP!$B$1:$B$6230,0))))</f>
        <v/>
      </c>
      <c r="U1950" s="184"/>
      <c r="V1950" s="94" t="e">
        <f>IF(C1950="",NA(),MATCH($B1950&amp;$C1950,'[2]Smelter Look-up'!$J:$J,0))</f>
        <v>#N/A</v>
      </c>
      <c r="X1950" s="58">
        <f t="shared" si="156"/>
        <v>0</v>
      </c>
      <c r="AB1950" s="95" t="str">
        <f t="shared" si="157"/>
        <v/>
      </c>
    </row>
    <row r="1951" spans="1:28" s="58" customFormat="1" ht="20.25">
      <c r="A1951" s="232"/>
      <c r="B1951" s="224" t="s">
        <v>242</v>
      </c>
      <c r="C1951" s="225" t="s">
        <v>242</v>
      </c>
      <c r="D1951" s="226"/>
      <c r="E1951" s="224" t="s">
        <v>242</v>
      </c>
      <c r="F1951" s="224" t="s">
        <v>242</v>
      </c>
      <c r="G1951" s="224" t="s">
        <v>242</v>
      </c>
      <c r="H1951" s="227" t="s">
        <v>242</v>
      </c>
      <c r="I1951" s="228" t="s">
        <v>242</v>
      </c>
      <c r="J1951" s="228" t="s">
        <v>242</v>
      </c>
      <c r="K1951" s="229"/>
      <c r="L1951" s="229"/>
      <c r="M1951" s="229"/>
      <c r="N1951" s="229"/>
      <c r="O1951" s="229"/>
      <c r="P1951" s="230"/>
      <c r="Q1951" s="231"/>
      <c r="R1951" s="224" t="s">
        <v>242</v>
      </c>
      <c r="S1951" s="232" t="str">
        <f t="shared" ca="1" si="158"/>
        <v/>
      </c>
      <c r="T1951" s="232" t="str">
        <f ca="1">IF(B1951="","",IF(ISERROR(MATCH($J1951,[2]SorP!$B$1:$B$6230,0)),"",INDIRECT("'SorP'!$A$"&amp;MATCH($J1951,[2]SorP!$B$1:$B$6230,0))))</f>
        <v/>
      </c>
      <c r="U1951" s="184"/>
      <c r="V1951" s="94" t="e">
        <f>IF(C1951="",NA(),MATCH($B1951&amp;$C1951,'[2]Smelter Look-up'!$J:$J,0))</f>
        <v>#N/A</v>
      </c>
      <c r="X1951" s="58">
        <f t="shared" si="156"/>
        <v>0</v>
      </c>
      <c r="AB1951" s="95" t="str">
        <f t="shared" si="157"/>
        <v/>
      </c>
    </row>
    <row r="1952" spans="1:28" s="58" customFormat="1" ht="20.25">
      <c r="A1952" s="232"/>
      <c r="B1952" s="224" t="s">
        <v>242</v>
      </c>
      <c r="C1952" s="225" t="s">
        <v>242</v>
      </c>
      <c r="D1952" s="226"/>
      <c r="E1952" s="224" t="s">
        <v>242</v>
      </c>
      <c r="F1952" s="224" t="s">
        <v>242</v>
      </c>
      <c r="G1952" s="224" t="s">
        <v>242</v>
      </c>
      <c r="H1952" s="227" t="s">
        <v>242</v>
      </c>
      <c r="I1952" s="228" t="s">
        <v>242</v>
      </c>
      <c r="J1952" s="228" t="s">
        <v>242</v>
      </c>
      <c r="K1952" s="229"/>
      <c r="L1952" s="229"/>
      <c r="M1952" s="229"/>
      <c r="N1952" s="229"/>
      <c r="O1952" s="229"/>
      <c r="P1952" s="230"/>
      <c r="Q1952" s="231"/>
      <c r="R1952" s="224" t="s">
        <v>242</v>
      </c>
      <c r="S1952" s="232" t="str">
        <f t="shared" ca="1" si="158"/>
        <v/>
      </c>
      <c r="T1952" s="232" t="str">
        <f ca="1">IF(B1952="","",IF(ISERROR(MATCH($J1952,[2]SorP!$B$1:$B$6230,0)),"",INDIRECT("'SorP'!$A$"&amp;MATCH($J1952,[2]SorP!$B$1:$B$6230,0))))</f>
        <v/>
      </c>
      <c r="U1952" s="184"/>
      <c r="V1952" s="94" t="e">
        <f>IF(C1952="",NA(),MATCH($B1952&amp;$C1952,'[2]Smelter Look-up'!$J:$J,0))</f>
        <v>#N/A</v>
      </c>
      <c r="X1952" s="58">
        <f t="shared" si="156"/>
        <v>0</v>
      </c>
      <c r="AB1952" s="95" t="str">
        <f t="shared" si="157"/>
        <v/>
      </c>
    </row>
    <row r="1953" spans="1:28" s="58" customFormat="1" ht="20.25">
      <c r="A1953" s="232"/>
      <c r="B1953" s="224" t="s">
        <v>242</v>
      </c>
      <c r="C1953" s="225" t="s">
        <v>242</v>
      </c>
      <c r="D1953" s="226"/>
      <c r="E1953" s="224" t="s">
        <v>242</v>
      </c>
      <c r="F1953" s="224" t="s">
        <v>242</v>
      </c>
      <c r="G1953" s="224" t="s">
        <v>242</v>
      </c>
      <c r="H1953" s="227" t="s">
        <v>242</v>
      </c>
      <c r="I1953" s="228" t="s">
        <v>242</v>
      </c>
      <c r="J1953" s="228" t="s">
        <v>242</v>
      </c>
      <c r="K1953" s="229"/>
      <c r="L1953" s="229"/>
      <c r="M1953" s="229"/>
      <c r="N1953" s="229"/>
      <c r="O1953" s="229"/>
      <c r="P1953" s="230"/>
      <c r="Q1953" s="231"/>
      <c r="R1953" s="224" t="s">
        <v>242</v>
      </c>
      <c r="S1953" s="232" t="str">
        <f t="shared" ca="1" si="158"/>
        <v/>
      </c>
      <c r="T1953" s="232" t="str">
        <f ca="1">IF(B1953="","",IF(ISERROR(MATCH($J1953,[2]SorP!$B$1:$B$6230,0)),"",INDIRECT("'SorP'!$A$"&amp;MATCH($J1953,[2]SorP!$B$1:$B$6230,0))))</f>
        <v/>
      </c>
      <c r="U1953" s="184"/>
      <c r="V1953" s="94" t="e">
        <f>IF(C1953="",NA(),MATCH($B1953&amp;$C1953,'[2]Smelter Look-up'!$J:$J,0))</f>
        <v>#N/A</v>
      </c>
      <c r="X1953" s="58">
        <f t="shared" si="156"/>
        <v>0</v>
      </c>
      <c r="AB1953" s="95" t="str">
        <f t="shared" si="157"/>
        <v/>
      </c>
    </row>
    <row r="1954" spans="1:28" s="58" customFormat="1" ht="20.25">
      <c r="A1954" s="232"/>
      <c r="B1954" s="224" t="s">
        <v>242</v>
      </c>
      <c r="C1954" s="225" t="s">
        <v>242</v>
      </c>
      <c r="D1954" s="226"/>
      <c r="E1954" s="224" t="s">
        <v>242</v>
      </c>
      <c r="F1954" s="224" t="s">
        <v>242</v>
      </c>
      <c r="G1954" s="224" t="s">
        <v>242</v>
      </c>
      <c r="H1954" s="227" t="s">
        <v>242</v>
      </c>
      <c r="I1954" s="228" t="s">
        <v>242</v>
      </c>
      <c r="J1954" s="228" t="s">
        <v>242</v>
      </c>
      <c r="K1954" s="229"/>
      <c r="L1954" s="229"/>
      <c r="M1954" s="229"/>
      <c r="N1954" s="229"/>
      <c r="O1954" s="229"/>
      <c r="P1954" s="230"/>
      <c r="Q1954" s="231"/>
      <c r="R1954" s="224" t="s">
        <v>242</v>
      </c>
      <c r="S1954" s="232" t="str">
        <f t="shared" ca="1" si="158"/>
        <v/>
      </c>
      <c r="T1954" s="232" t="str">
        <f ca="1">IF(B1954="","",IF(ISERROR(MATCH($J1954,[2]SorP!$B$1:$B$6230,0)),"",INDIRECT("'SorP'!$A$"&amp;MATCH($J1954,[2]SorP!$B$1:$B$6230,0))))</f>
        <v/>
      </c>
      <c r="U1954" s="184"/>
      <c r="V1954" s="94" t="e">
        <f>IF(C1954="",NA(),MATCH($B1954&amp;$C1954,'[2]Smelter Look-up'!$J:$J,0))</f>
        <v>#N/A</v>
      </c>
      <c r="X1954" s="58">
        <f t="shared" si="156"/>
        <v>0</v>
      </c>
      <c r="AB1954" s="95" t="str">
        <f t="shared" si="157"/>
        <v/>
      </c>
    </row>
    <row r="1955" spans="1:28" s="58" customFormat="1" ht="20.25">
      <c r="A1955" s="232"/>
      <c r="B1955" s="224" t="s">
        <v>242</v>
      </c>
      <c r="C1955" s="225" t="s">
        <v>242</v>
      </c>
      <c r="D1955" s="226"/>
      <c r="E1955" s="224" t="s">
        <v>242</v>
      </c>
      <c r="F1955" s="224" t="s">
        <v>242</v>
      </c>
      <c r="G1955" s="224" t="s">
        <v>242</v>
      </c>
      <c r="H1955" s="227" t="s">
        <v>242</v>
      </c>
      <c r="I1955" s="228" t="s">
        <v>242</v>
      </c>
      <c r="J1955" s="228" t="s">
        <v>242</v>
      </c>
      <c r="K1955" s="229"/>
      <c r="L1955" s="229"/>
      <c r="M1955" s="229"/>
      <c r="N1955" s="229"/>
      <c r="O1955" s="229"/>
      <c r="P1955" s="230"/>
      <c r="Q1955" s="231"/>
      <c r="R1955" s="224" t="s">
        <v>242</v>
      </c>
      <c r="S1955" s="232" t="str">
        <f t="shared" ca="1" si="158"/>
        <v/>
      </c>
      <c r="T1955" s="232" t="str">
        <f ca="1">IF(B1955="","",IF(ISERROR(MATCH($J1955,[2]SorP!$B$1:$B$6230,0)),"",INDIRECT("'SorP'!$A$"&amp;MATCH($J1955,[2]SorP!$B$1:$B$6230,0))))</f>
        <v/>
      </c>
      <c r="U1955" s="184"/>
      <c r="V1955" s="94" t="e">
        <f>IF(C1955="",NA(),MATCH($B1955&amp;$C1955,'[2]Smelter Look-up'!$J:$J,0))</f>
        <v>#N/A</v>
      </c>
      <c r="X1955" s="58">
        <f t="shared" si="156"/>
        <v>0</v>
      </c>
      <c r="AB1955" s="95" t="str">
        <f t="shared" si="157"/>
        <v/>
      </c>
    </row>
    <row r="1956" spans="1:28" s="58" customFormat="1" ht="20.25">
      <c r="A1956" s="232"/>
      <c r="B1956" s="224" t="s">
        <v>242</v>
      </c>
      <c r="C1956" s="225" t="s">
        <v>242</v>
      </c>
      <c r="D1956" s="226"/>
      <c r="E1956" s="224" t="s">
        <v>242</v>
      </c>
      <c r="F1956" s="224" t="s">
        <v>242</v>
      </c>
      <c r="G1956" s="224" t="s">
        <v>242</v>
      </c>
      <c r="H1956" s="227" t="s">
        <v>242</v>
      </c>
      <c r="I1956" s="228" t="s">
        <v>242</v>
      </c>
      <c r="J1956" s="228" t="s">
        <v>242</v>
      </c>
      <c r="K1956" s="229"/>
      <c r="L1956" s="229"/>
      <c r="M1956" s="229"/>
      <c r="N1956" s="229"/>
      <c r="O1956" s="229"/>
      <c r="P1956" s="230"/>
      <c r="Q1956" s="231"/>
      <c r="R1956" s="224" t="s">
        <v>242</v>
      </c>
      <c r="S1956" s="232" t="str">
        <f t="shared" ca="1" si="158"/>
        <v/>
      </c>
      <c r="T1956" s="232" t="str">
        <f ca="1">IF(B1956="","",IF(ISERROR(MATCH($J1956,[2]SorP!$B$1:$B$6230,0)),"",INDIRECT("'SorP'!$A$"&amp;MATCH($J1956,[2]SorP!$B$1:$B$6230,0))))</f>
        <v/>
      </c>
      <c r="U1956" s="184"/>
      <c r="V1956" s="94" t="e">
        <f>IF(C1956="",NA(),MATCH($B1956&amp;$C1956,'[2]Smelter Look-up'!$J:$J,0))</f>
        <v>#N/A</v>
      </c>
      <c r="X1956" s="58">
        <f t="shared" si="156"/>
        <v>0</v>
      </c>
      <c r="AB1956" s="95" t="str">
        <f t="shared" si="157"/>
        <v/>
      </c>
    </row>
    <row r="1957" spans="1:28" s="58" customFormat="1" ht="20.25">
      <c r="A1957" s="232"/>
      <c r="B1957" s="224" t="s">
        <v>242</v>
      </c>
      <c r="C1957" s="225" t="s">
        <v>242</v>
      </c>
      <c r="D1957" s="226"/>
      <c r="E1957" s="224" t="s">
        <v>242</v>
      </c>
      <c r="F1957" s="224" t="s">
        <v>242</v>
      </c>
      <c r="G1957" s="224" t="s">
        <v>242</v>
      </c>
      <c r="H1957" s="227" t="s">
        <v>242</v>
      </c>
      <c r="I1957" s="228" t="s">
        <v>242</v>
      </c>
      <c r="J1957" s="228" t="s">
        <v>242</v>
      </c>
      <c r="K1957" s="229"/>
      <c r="L1957" s="229"/>
      <c r="M1957" s="229"/>
      <c r="N1957" s="229"/>
      <c r="O1957" s="229"/>
      <c r="P1957" s="230"/>
      <c r="Q1957" s="231"/>
      <c r="R1957" s="224" t="s">
        <v>242</v>
      </c>
      <c r="S1957" s="232" t="str">
        <f t="shared" ca="1" si="158"/>
        <v/>
      </c>
      <c r="T1957" s="232" t="str">
        <f ca="1">IF(B1957="","",IF(ISERROR(MATCH($J1957,[2]SorP!$B$1:$B$6230,0)),"",INDIRECT("'SorP'!$A$"&amp;MATCH($J1957,[2]SorP!$B$1:$B$6230,0))))</f>
        <v/>
      </c>
      <c r="U1957" s="184"/>
      <c r="V1957" s="94" t="e">
        <f>IF(C1957="",NA(),MATCH($B1957&amp;$C1957,'[2]Smelter Look-up'!$J:$J,0))</f>
        <v>#N/A</v>
      </c>
      <c r="X1957" s="58">
        <f t="shared" si="156"/>
        <v>0</v>
      </c>
      <c r="AB1957" s="95" t="str">
        <f t="shared" si="157"/>
        <v/>
      </c>
    </row>
    <row r="1958" spans="1:28" s="58" customFormat="1" ht="20.25">
      <c r="A1958" s="232"/>
      <c r="B1958" s="224" t="s">
        <v>242</v>
      </c>
      <c r="C1958" s="225" t="s">
        <v>242</v>
      </c>
      <c r="D1958" s="226"/>
      <c r="E1958" s="224" t="s">
        <v>242</v>
      </c>
      <c r="F1958" s="224" t="s">
        <v>242</v>
      </c>
      <c r="G1958" s="224" t="s">
        <v>242</v>
      </c>
      <c r="H1958" s="227" t="s">
        <v>242</v>
      </c>
      <c r="I1958" s="228" t="s">
        <v>242</v>
      </c>
      <c r="J1958" s="228" t="s">
        <v>242</v>
      </c>
      <c r="K1958" s="229"/>
      <c r="L1958" s="229"/>
      <c r="M1958" s="229"/>
      <c r="N1958" s="229"/>
      <c r="O1958" s="229"/>
      <c r="P1958" s="230"/>
      <c r="Q1958" s="231"/>
      <c r="R1958" s="224" t="s">
        <v>242</v>
      </c>
      <c r="S1958" s="232" t="str">
        <f t="shared" ca="1" si="158"/>
        <v/>
      </c>
      <c r="T1958" s="232" t="str">
        <f ca="1">IF(B1958="","",IF(ISERROR(MATCH($J1958,[2]SorP!$B$1:$B$6230,0)),"",INDIRECT("'SorP'!$A$"&amp;MATCH($J1958,[2]SorP!$B$1:$B$6230,0))))</f>
        <v/>
      </c>
      <c r="U1958" s="184"/>
      <c r="V1958" s="94" t="e">
        <f>IF(C1958="",NA(),MATCH($B1958&amp;$C1958,'[2]Smelter Look-up'!$J:$J,0))</f>
        <v>#N/A</v>
      </c>
      <c r="X1958" s="58">
        <f t="shared" si="156"/>
        <v>0</v>
      </c>
      <c r="AB1958" s="95" t="str">
        <f t="shared" si="157"/>
        <v/>
      </c>
    </row>
    <row r="1959" spans="1:28" s="58" customFormat="1" ht="20.25">
      <c r="A1959" s="232"/>
      <c r="B1959" s="224" t="s">
        <v>242</v>
      </c>
      <c r="C1959" s="225" t="s">
        <v>242</v>
      </c>
      <c r="D1959" s="226"/>
      <c r="E1959" s="224" t="s">
        <v>242</v>
      </c>
      <c r="F1959" s="224" t="s">
        <v>242</v>
      </c>
      <c r="G1959" s="224" t="s">
        <v>242</v>
      </c>
      <c r="H1959" s="227" t="s">
        <v>242</v>
      </c>
      <c r="I1959" s="228" t="s">
        <v>242</v>
      </c>
      <c r="J1959" s="228" t="s">
        <v>242</v>
      </c>
      <c r="K1959" s="229"/>
      <c r="L1959" s="229"/>
      <c r="M1959" s="229"/>
      <c r="N1959" s="229"/>
      <c r="O1959" s="229"/>
      <c r="P1959" s="230"/>
      <c r="Q1959" s="231"/>
      <c r="R1959" s="224" t="s">
        <v>242</v>
      </c>
      <c r="S1959" s="232" t="str">
        <f t="shared" ca="1" si="158"/>
        <v/>
      </c>
      <c r="T1959" s="232" t="str">
        <f ca="1">IF(B1959="","",IF(ISERROR(MATCH($J1959,[2]SorP!$B$1:$B$6230,0)),"",INDIRECT("'SorP'!$A$"&amp;MATCH($J1959,[2]SorP!$B$1:$B$6230,0))))</f>
        <v/>
      </c>
      <c r="U1959" s="184"/>
      <c r="V1959" s="94" t="e">
        <f>IF(C1959="",NA(),MATCH($B1959&amp;$C1959,'[2]Smelter Look-up'!$J:$J,0))</f>
        <v>#N/A</v>
      </c>
      <c r="X1959" s="58">
        <f t="shared" si="156"/>
        <v>0</v>
      </c>
      <c r="AB1959" s="95" t="str">
        <f t="shared" si="157"/>
        <v/>
      </c>
    </row>
    <row r="1960" spans="1:28" s="58" customFormat="1" ht="20.25">
      <c r="A1960" s="232"/>
      <c r="B1960" s="224" t="s">
        <v>242</v>
      </c>
      <c r="C1960" s="225" t="s">
        <v>242</v>
      </c>
      <c r="D1960" s="226"/>
      <c r="E1960" s="224" t="s">
        <v>242</v>
      </c>
      <c r="F1960" s="224" t="s">
        <v>242</v>
      </c>
      <c r="G1960" s="224" t="s">
        <v>242</v>
      </c>
      <c r="H1960" s="227" t="s">
        <v>242</v>
      </c>
      <c r="I1960" s="228" t="s">
        <v>242</v>
      </c>
      <c r="J1960" s="228" t="s">
        <v>242</v>
      </c>
      <c r="K1960" s="229"/>
      <c r="L1960" s="229"/>
      <c r="M1960" s="229"/>
      <c r="N1960" s="229"/>
      <c r="O1960" s="229"/>
      <c r="P1960" s="230"/>
      <c r="Q1960" s="231"/>
      <c r="R1960" s="224" t="s">
        <v>242</v>
      </c>
      <c r="S1960" s="232" t="str">
        <f t="shared" ca="1" si="158"/>
        <v/>
      </c>
      <c r="T1960" s="232" t="str">
        <f ca="1">IF(B1960="","",IF(ISERROR(MATCH($J1960,[2]SorP!$B$1:$B$6230,0)),"",INDIRECT("'SorP'!$A$"&amp;MATCH($J1960,[2]SorP!$B$1:$B$6230,0))))</f>
        <v/>
      </c>
      <c r="U1960" s="184"/>
      <c r="V1960" s="94" t="e">
        <f>IF(C1960="",NA(),MATCH($B1960&amp;$C1960,'[2]Smelter Look-up'!$J:$J,0))</f>
        <v>#N/A</v>
      </c>
      <c r="X1960" s="58">
        <f t="shared" si="156"/>
        <v>0</v>
      </c>
      <c r="AB1960" s="95" t="str">
        <f t="shared" si="157"/>
        <v/>
      </c>
    </row>
    <row r="1961" spans="1:28" s="58" customFormat="1" ht="20.25">
      <c r="A1961" s="232"/>
      <c r="B1961" s="224" t="s">
        <v>242</v>
      </c>
      <c r="C1961" s="225" t="s">
        <v>242</v>
      </c>
      <c r="D1961" s="226"/>
      <c r="E1961" s="224" t="s">
        <v>242</v>
      </c>
      <c r="F1961" s="224" t="s">
        <v>242</v>
      </c>
      <c r="G1961" s="224" t="s">
        <v>242</v>
      </c>
      <c r="H1961" s="227" t="s">
        <v>242</v>
      </c>
      <c r="I1961" s="228" t="s">
        <v>242</v>
      </c>
      <c r="J1961" s="228" t="s">
        <v>242</v>
      </c>
      <c r="K1961" s="229"/>
      <c r="L1961" s="229"/>
      <c r="M1961" s="229"/>
      <c r="N1961" s="229"/>
      <c r="O1961" s="229"/>
      <c r="P1961" s="230"/>
      <c r="Q1961" s="231"/>
      <c r="R1961" s="224" t="s">
        <v>242</v>
      </c>
      <c r="S1961" s="232" t="str">
        <f t="shared" ca="1" si="158"/>
        <v/>
      </c>
      <c r="T1961" s="232" t="str">
        <f ca="1">IF(B1961="","",IF(ISERROR(MATCH($J1961,[2]SorP!$B$1:$B$6230,0)),"",INDIRECT("'SorP'!$A$"&amp;MATCH($J1961,[2]SorP!$B$1:$B$6230,0))))</f>
        <v/>
      </c>
      <c r="U1961" s="184"/>
      <c r="V1961" s="94" t="e">
        <f>IF(C1961="",NA(),MATCH($B1961&amp;$C1961,'[2]Smelter Look-up'!$J:$J,0))</f>
        <v>#N/A</v>
      </c>
      <c r="X1961" s="58">
        <f t="shared" si="156"/>
        <v>0</v>
      </c>
      <c r="AB1961" s="95" t="str">
        <f t="shared" si="157"/>
        <v/>
      </c>
    </row>
    <row r="1962" spans="1:28" s="58" customFormat="1" ht="20.25">
      <c r="A1962" s="232"/>
      <c r="B1962" s="224" t="s">
        <v>242</v>
      </c>
      <c r="C1962" s="225" t="s">
        <v>242</v>
      </c>
      <c r="D1962" s="226"/>
      <c r="E1962" s="224" t="s">
        <v>242</v>
      </c>
      <c r="F1962" s="224" t="s">
        <v>242</v>
      </c>
      <c r="G1962" s="224" t="s">
        <v>242</v>
      </c>
      <c r="H1962" s="227" t="s">
        <v>242</v>
      </c>
      <c r="I1962" s="228" t="s">
        <v>242</v>
      </c>
      <c r="J1962" s="228" t="s">
        <v>242</v>
      </c>
      <c r="K1962" s="229"/>
      <c r="L1962" s="229"/>
      <c r="M1962" s="229"/>
      <c r="N1962" s="229"/>
      <c r="O1962" s="229"/>
      <c r="P1962" s="230"/>
      <c r="Q1962" s="231"/>
      <c r="R1962" s="224" t="s">
        <v>242</v>
      </c>
      <c r="S1962" s="232" t="str">
        <f t="shared" ca="1" si="158"/>
        <v/>
      </c>
      <c r="T1962" s="232" t="str">
        <f ca="1">IF(B1962="","",IF(ISERROR(MATCH($J1962,[2]SorP!$B$1:$B$6230,0)),"",INDIRECT("'SorP'!$A$"&amp;MATCH($J1962,[2]SorP!$B$1:$B$6230,0))))</f>
        <v/>
      </c>
      <c r="U1962" s="184"/>
      <c r="V1962" s="94" t="e">
        <f>IF(C1962="",NA(),MATCH($B1962&amp;$C1962,'[2]Smelter Look-up'!$J:$J,0))</f>
        <v>#N/A</v>
      </c>
      <c r="X1962" s="58">
        <f t="shared" si="156"/>
        <v>0</v>
      </c>
      <c r="AB1962" s="95" t="str">
        <f t="shared" si="157"/>
        <v/>
      </c>
    </row>
    <row r="1963" spans="1:28" s="58" customFormat="1" ht="20.25">
      <c r="A1963" s="232"/>
      <c r="B1963" s="224" t="s">
        <v>242</v>
      </c>
      <c r="C1963" s="225" t="s">
        <v>242</v>
      </c>
      <c r="D1963" s="226"/>
      <c r="E1963" s="224" t="s">
        <v>242</v>
      </c>
      <c r="F1963" s="224" t="s">
        <v>242</v>
      </c>
      <c r="G1963" s="224" t="s">
        <v>242</v>
      </c>
      <c r="H1963" s="227" t="s">
        <v>242</v>
      </c>
      <c r="I1963" s="228" t="s">
        <v>242</v>
      </c>
      <c r="J1963" s="228" t="s">
        <v>242</v>
      </c>
      <c r="K1963" s="229"/>
      <c r="L1963" s="229"/>
      <c r="M1963" s="229"/>
      <c r="N1963" s="229"/>
      <c r="O1963" s="229"/>
      <c r="P1963" s="230"/>
      <c r="Q1963" s="231"/>
      <c r="R1963" s="224" t="s">
        <v>242</v>
      </c>
      <c r="S1963" s="232" t="str">
        <f t="shared" ca="1" si="158"/>
        <v/>
      </c>
      <c r="T1963" s="232" t="str">
        <f ca="1">IF(B1963="","",IF(ISERROR(MATCH($J1963,[2]SorP!$B$1:$B$6230,0)),"",INDIRECT("'SorP'!$A$"&amp;MATCH($J1963,[2]SorP!$B$1:$B$6230,0))))</f>
        <v/>
      </c>
      <c r="U1963" s="184"/>
      <c r="V1963" s="94" t="e">
        <f>IF(C1963="",NA(),MATCH($B1963&amp;$C1963,'[2]Smelter Look-up'!$J:$J,0))</f>
        <v>#N/A</v>
      </c>
      <c r="X1963" s="58">
        <f t="shared" si="156"/>
        <v>0</v>
      </c>
      <c r="AB1963" s="95" t="str">
        <f t="shared" si="157"/>
        <v/>
      </c>
    </row>
    <row r="1964" spans="1:28" s="58" customFormat="1" ht="20.25">
      <c r="A1964" s="232"/>
      <c r="B1964" s="224" t="s">
        <v>242</v>
      </c>
      <c r="C1964" s="225" t="s">
        <v>242</v>
      </c>
      <c r="D1964" s="226"/>
      <c r="E1964" s="224" t="s">
        <v>242</v>
      </c>
      <c r="F1964" s="224" t="s">
        <v>242</v>
      </c>
      <c r="G1964" s="224" t="s">
        <v>242</v>
      </c>
      <c r="H1964" s="227" t="s">
        <v>242</v>
      </c>
      <c r="I1964" s="228" t="s">
        <v>242</v>
      </c>
      <c r="J1964" s="228" t="s">
        <v>242</v>
      </c>
      <c r="K1964" s="229"/>
      <c r="L1964" s="229"/>
      <c r="M1964" s="229"/>
      <c r="N1964" s="229"/>
      <c r="O1964" s="229"/>
      <c r="P1964" s="230"/>
      <c r="Q1964" s="231"/>
      <c r="R1964" s="224" t="s">
        <v>242</v>
      </c>
      <c r="S1964" s="232" t="str">
        <f t="shared" ca="1" si="158"/>
        <v/>
      </c>
      <c r="T1964" s="232" t="str">
        <f ca="1">IF(B1964="","",IF(ISERROR(MATCH($J1964,[2]SorP!$B$1:$B$6230,0)),"",INDIRECT("'SorP'!$A$"&amp;MATCH($J1964,[2]SorP!$B$1:$B$6230,0))))</f>
        <v/>
      </c>
      <c r="U1964" s="184"/>
      <c r="V1964" s="94" t="e">
        <f>IF(C1964="",NA(),MATCH($B1964&amp;$C1964,'[2]Smelter Look-up'!$J:$J,0))</f>
        <v>#N/A</v>
      </c>
      <c r="X1964" s="58">
        <f t="shared" si="156"/>
        <v>0</v>
      </c>
      <c r="AB1964" s="95" t="str">
        <f t="shared" si="157"/>
        <v/>
      </c>
    </row>
    <row r="1965" spans="1:28" s="58" customFormat="1" ht="20.25">
      <c r="A1965" s="232"/>
      <c r="B1965" s="224" t="s">
        <v>242</v>
      </c>
      <c r="C1965" s="225" t="s">
        <v>242</v>
      </c>
      <c r="D1965" s="226"/>
      <c r="E1965" s="224" t="s">
        <v>242</v>
      </c>
      <c r="F1965" s="224" t="s">
        <v>242</v>
      </c>
      <c r="G1965" s="224" t="s">
        <v>242</v>
      </c>
      <c r="H1965" s="227" t="s">
        <v>242</v>
      </c>
      <c r="I1965" s="228" t="s">
        <v>242</v>
      </c>
      <c r="J1965" s="228" t="s">
        <v>242</v>
      </c>
      <c r="K1965" s="229"/>
      <c r="L1965" s="229"/>
      <c r="M1965" s="229"/>
      <c r="N1965" s="229"/>
      <c r="O1965" s="229"/>
      <c r="P1965" s="230"/>
      <c r="Q1965" s="231"/>
      <c r="R1965" s="224" t="s">
        <v>242</v>
      </c>
      <c r="S1965" s="232" t="str">
        <f t="shared" ca="1" si="158"/>
        <v/>
      </c>
      <c r="T1965" s="232" t="str">
        <f ca="1">IF(B1965="","",IF(ISERROR(MATCH($J1965,[2]SorP!$B$1:$B$6230,0)),"",INDIRECT("'SorP'!$A$"&amp;MATCH($J1965,[2]SorP!$B$1:$B$6230,0))))</f>
        <v/>
      </c>
      <c r="U1965" s="184"/>
      <c r="V1965" s="94" t="e">
        <f>IF(C1965="",NA(),MATCH($B1965&amp;$C1965,'[2]Smelter Look-up'!$J:$J,0))</f>
        <v>#N/A</v>
      </c>
      <c r="X1965" s="58">
        <f t="shared" si="156"/>
        <v>0</v>
      </c>
      <c r="AB1965" s="95" t="str">
        <f t="shared" si="157"/>
        <v/>
      </c>
    </row>
    <row r="1966" spans="1:28" s="58" customFormat="1" ht="20.25">
      <c r="A1966" s="232"/>
      <c r="B1966" s="224" t="s">
        <v>242</v>
      </c>
      <c r="C1966" s="225" t="s">
        <v>242</v>
      </c>
      <c r="D1966" s="226"/>
      <c r="E1966" s="224" t="s">
        <v>242</v>
      </c>
      <c r="F1966" s="224" t="s">
        <v>242</v>
      </c>
      <c r="G1966" s="224" t="s">
        <v>242</v>
      </c>
      <c r="H1966" s="227" t="s">
        <v>242</v>
      </c>
      <c r="I1966" s="228" t="s">
        <v>242</v>
      </c>
      <c r="J1966" s="228" t="s">
        <v>242</v>
      </c>
      <c r="K1966" s="229"/>
      <c r="L1966" s="229"/>
      <c r="M1966" s="229"/>
      <c r="N1966" s="229"/>
      <c r="O1966" s="229"/>
      <c r="P1966" s="230"/>
      <c r="Q1966" s="231"/>
      <c r="R1966" s="224" t="s">
        <v>242</v>
      </c>
      <c r="S1966" s="232" t="str">
        <f t="shared" ca="1" si="158"/>
        <v/>
      </c>
      <c r="T1966" s="232" t="str">
        <f ca="1">IF(B1966="","",IF(ISERROR(MATCH($J1966,[2]SorP!$B$1:$B$6230,0)),"",INDIRECT("'SorP'!$A$"&amp;MATCH($J1966,[2]SorP!$B$1:$B$6230,0))))</f>
        <v/>
      </c>
      <c r="U1966" s="184"/>
      <c r="V1966" s="94" t="e">
        <f>IF(C1966="",NA(),MATCH($B1966&amp;$C1966,'[2]Smelter Look-up'!$J:$J,0))</f>
        <v>#N/A</v>
      </c>
      <c r="X1966" s="58">
        <f t="shared" si="156"/>
        <v>0</v>
      </c>
      <c r="AB1966" s="95" t="str">
        <f t="shared" si="157"/>
        <v/>
      </c>
    </row>
    <row r="1967" spans="1:28" s="58" customFormat="1" ht="20.25">
      <c r="A1967" s="232"/>
      <c r="B1967" s="224" t="s">
        <v>242</v>
      </c>
      <c r="C1967" s="225" t="s">
        <v>242</v>
      </c>
      <c r="D1967" s="226"/>
      <c r="E1967" s="224" t="s">
        <v>242</v>
      </c>
      <c r="F1967" s="224" t="s">
        <v>242</v>
      </c>
      <c r="G1967" s="224" t="s">
        <v>242</v>
      </c>
      <c r="H1967" s="227" t="s">
        <v>242</v>
      </c>
      <c r="I1967" s="228" t="s">
        <v>242</v>
      </c>
      <c r="J1967" s="228" t="s">
        <v>242</v>
      </c>
      <c r="K1967" s="229"/>
      <c r="L1967" s="229"/>
      <c r="M1967" s="229"/>
      <c r="N1967" s="229"/>
      <c r="O1967" s="229"/>
      <c r="P1967" s="230"/>
      <c r="Q1967" s="231"/>
      <c r="R1967" s="224" t="s">
        <v>242</v>
      </c>
      <c r="S1967" s="232" t="str">
        <f t="shared" ca="1" si="158"/>
        <v/>
      </c>
      <c r="T1967" s="232" t="str">
        <f ca="1">IF(B1967="","",IF(ISERROR(MATCH($J1967,[2]SorP!$B$1:$B$6230,0)),"",INDIRECT("'SorP'!$A$"&amp;MATCH($J1967,[2]SorP!$B$1:$B$6230,0))))</f>
        <v/>
      </c>
      <c r="U1967" s="184"/>
      <c r="V1967" s="94" t="e">
        <f>IF(C1967="",NA(),MATCH($B1967&amp;$C1967,'[2]Smelter Look-up'!$J:$J,0))</f>
        <v>#N/A</v>
      </c>
      <c r="X1967" s="58">
        <f t="shared" si="156"/>
        <v>0</v>
      </c>
      <c r="AB1967" s="95" t="str">
        <f t="shared" si="157"/>
        <v/>
      </c>
    </row>
    <row r="1968" spans="1:28" s="58" customFormat="1" ht="20.25">
      <c r="A1968" s="232"/>
      <c r="B1968" s="224" t="s">
        <v>242</v>
      </c>
      <c r="C1968" s="225" t="s">
        <v>242</v>
      </c>
      <c r="D1968" s="226"/>
      <c r="E1968" s="224" t="s">
        <v>242</v>
      </c>
      <c r="F1968" s="224" t="s">
        <v>242</v>
      </c>
      <c r="G1968" s="224" t="s">
        <v>242</v>
      </c>
      <c r="H1968" s="227" t="s">
        <v>242</v>
      </c>
      <c r="I1968" s="228" t="s">
        <v>242</v>
      </c>
      <c r="J1968" s="228" t="s">
        <v>242</v>
      </c>
      <c r="K1968" s="229"/>
      <c r="L1968" s="229"/>
      <c r="M1968" s="229"/>
      <c r="N1968" s="229"/>
      <c r="O1968" s="229"/>
      <c r="P1968" s="230"/>
      <c r="Q1968" s="231"/>
      <c r="R1968" s="224" t="s">
        <v>242</v>
      </c>
      <c r="S1968" s="232" t="str">
        <f t="shared" ca="1" si="158"/>
        <v/>
      </c>
      <c r="T1968" s="232" t="str">
        <f ca="1">IF(B1968="","",IF(ISERROR(MATCH($J1968,[2]SorP!$B$1:$B$6230,0)),"",INDIRECT("'SorP'!$A$"&amp;MATCH($J1968,[2]SorP!$B$1:$B$6230,0))))</f>
        <v/>
      </c>
      <c r="U1968" s="184"/>
      <c r="V1968" s="94" t="e">
        <f>IF(C1968="",NA(),MATCH($B1968&amp;$C1968,'[2]Smelter Look-up'!$J:$J,0))</f>
        <v>#N/A</v>
      </c>
      <c r="X1968" s="58">
        <f t="shared" si="156"/>
        <v>0</v>
      </c>
      <c r="AB1968" s="95" t="str">
        <f t="shared" si="157"/>
        <v/>
      </c>
    </row>
    <row r="1969" spans="1:28" s="58" customFormat="1" ht="20.25">
      <c r="A1969" s="232"/>
      <c r="B1969" s="224" t="s">
        <v>242</v>
      </c>
      <c r="C1969" s="225" t="s">
        <v>242</v>
      </c>
      <c r="D1969" s="226"/>
      <c r="E1969" s="224" t="s">
        <v>242</v>
      </c>
      <c r="F1969" s="224" t="s">
        <v>242</v>
      </c>
      <c r="G1969" s="224" t="s">
        <v>242</v>
      </c>
      <c r="H1969" s="227" t="s">
        <v>242</v>
      </c>
      <c r="I1969" s="228" t="s">
        <v>242</v>
      </c>
      <c r="J1969" s="228" t="s">
        <v>242</v>
      </c>
      <c r="K1969" s="229"/>
      <c r="L1969" s="229"/>
      <c r="M1969" s="229"/>
      <c r="N1969" s="229"/>
      <c r="O1969" s="229"/>
      <c r="P1969" s="230"/>
      <c r="Q1969" s="231"/>
      <c r="R1969" s="224" t="s">
        <v>242</v>
      </c>
      <c r="S1969" s="232" t="str">
        <f t="shared" ca="1" si="158"/>
        <v/>
      </c>
      <c r="T1969" s="232" t="str">
        <f ca="1">IF(B1969="","",IF(ISERROR(MATCH($J1969,[2]SorP!$B$1:$B$6230,0)),"",INDIRECT("'SorP'!$A$"&amp;MATCH($J1969,[2]SorP!$B$1:$B$6230,0))))</f>
        <v/>
      </c>
      <c r="U1969" s="184"/>
      <c r="V1969" s="94" t="e">
        <f>IF(C1969="",NA(),MATCH($B1969&amp;$C1969,'[2]Smelter Look-up'!$J:$J,0))</f>
        <v>#N/A</v>
      </c>
      <c r="X1969" s="58">
        <f t="shared" si="156"/>
        <v>0</v>
      </c>
      <c r="AB1969" s="95" t="str">
        <f t="shared" si="157"/>
        <v/>
      </c>
    </row>
    <row r="1970" spans="1:28" s="58" customFormat="1" ht="20.25">
      <c r="A1970" s="232"/>
      <c r="B1970" s="224" t="s">
        <v>242</v>
      </c>
      <c r="C1970" s="225" t="s">
        <v>242</v>
      </c>
      <c r="D1970" s="226"/>
      <c r="E1970" s="224" t="s">
        <v>242</v>
      </c>
      <c r="F1970" s="224" t="s">
        <v>242</v>
      </c>
      <c r="G1970" s="224" t="s">
        <v>242</v>
      </c>
      <c r="H1970" s="227" t="s">
        <v>242</v>
      </c>
      <c r="I1970" s="228" t="s">
        <v>242</v>
      </c>
      <c r="J1970" s="228" t="s">
        <v>242</v>
      </c>
      <c r="K1970" s="229"/>
      <c r="L1970" s="229"/>
      <c r="M1970" s="229"/>
      <c r="N1970" s="229"/>
      <c r="O1970" s="229"/>
      <c r="P1970" s="230"/>
      <c r="Q1970" s="231"/>
      <c r="R1970" s="224" t="s">
        <v>242</v>
      </c>
      <c r="S1970" s="232" t="str">
        <f t="shared" ca="1" si="158"/>
        <v/>
      </c>
      <c r="T1970" s="232" t="str">
        <f ca="1">IF(B1970="","",IF(ISERROR(MATCH($J1970,[2]SorP!$B$1:$B$6230,0)),"",INDIRECT("'SorP'!$A$"&amp;MATCH($J1970,[2]SorP!$B$1:$B$6230,0))))</f>
        <v/>
      </c>
      <c r="U1970" s="184"/>
      <c r="V1970" s="94" t="e">
        <f>IF(C1970="",NA(),MATCH($B1970&amp;$C1970,'[2]Smelter Look-up'!$J:$J,0))</f>
        <v>#N/A</v>
      </c>
      <c r="X1970" s="58">
        <f t="shared" si="156"/>
        <v>0</v>
      </c>
      <c r="AB1970" s="95" t="str">
        <f t="shared" si="157"/>
        <v/>
      </c>
    </row>
    <row r="1971" spans="1:28" s="58" customFormat="1" ht="20.25">
      <c r="A1971" s="232"/>
      <c r="B1971" s="224" t="s">
        <v>242</v>
      </c>
      <c r="C1971" s="225" t="s">
        <v>242</v>
      </c>
      <c r="D1971" s="226"/>
      <c r="E1971" s="224" t="s">
        <v>242</v>
      </c>
      <c r="F1971" s="224" t="s">
        <v>242</v>
      </c>
      <c r="G1971" s="224" t="s">
        <v>242</v>
      </c>
      <c r="H1971" s="227" t="s">
        <v>242</v>
      </c>
      <c r="I1971" s="228" t="s">
        <v>242</v>
      </c>
      <c r="J1971" s="228" t="s">
        <v>242</v>
      </c>
      <c r="K1971" s="229"/>
      <c r="L1971" s="229"/>
      <c r="M1971" s="229"/>
      <c r="N1971" s="229"/>
      <c r="O1971" s="229"/>
      <c r="P1971" s="230"/>
      <c r="Q1971" s="231"/>
      <c r="R1971" s="224" t="s">
        <v>242</v>
      </c>
      <c r="S1971" s="232" t="str">
        <f t="shared" ca="1" si="158"/>
        <v/>
      </c>
      <c r="T1971" s="232" t="str">
        <f ca="1">IF(B1971="","",IF(ISERROR(MATCH($J1971,[2]SorP!$B$1:$B$6230,0)),"",INDIRECT("'SorP'!$A$"&amp;MATCH($J1971,[2]SorP!$B$1:$B$6230,0))))</f>
        <v/>
      </c>
      <c r="U1971" s="184"/>
      <c r="V1971" s="94" t="e">
        <f>IF(C1971="",NA(),MATCH($B1971&amp;$C1971,'[2]Smelter Look-up'!$J:$J,0))</f>
        <v>#N/A</v>
      </c>
      <c r="X1971" s="58">
        <f t="shared" si="156"/>
        <v>0</v>
      </c>
      <c r="AB1971" s="95" t="str">
        <f t="shared" si="157"/>
        <v/>
      </c>
    </row>
    <row r="1972" spans="1:28" s="58" customFormat="1" ht="20.25">
      <c r="A1972" s="232"/>
      <c r="B1972" s="224" t="s">
        <v>242</v>
      </c>
      <c r="C1972" s="225" t="s">
        <v>242</v>
      </c>
      <c r="D1972" s="226"/>
      <c r="E1972" s="224" t="s">
        <v>242</v>
      </c>
      <c r="F1972" s="224" t="s">
        <v>242</v>
      </c>
      <c r="G1972" s="224" t="s">
        <v>242</v>
      </c>
      <c r="H1972" s="227" t="s">
        <v>242</v>
      </c>
      <c r="I1972" s="228" t="s">
        <v>242</v>
      </c>
      <c r="J1972" s="228" t="s">
        <v>242</v>
      </c>
      <c r="K1972" s="229"/>
      <c r="L1972" s="229"/>
      <c r="M1972" s="229"/>
      <c r="N1972" s="229"/>
      <c r="O1972" s="229"/>
      <c r="P1972" s="230"/>
      <c r="Q1972" s="231"/>
      <c r="R1972" s="224" t="s">
        <v>242</v>
      </c>
      <c r="S1972" s="232" t="str">
        <f t="shared" ca="1" si="158"/>
        <v/>
      </c>
      <c r="T1972" s="232" t="str">
        <f ca="1">IF(B1972="","",IF(ISERROR(MATCH($J1972,[2]SorP!$B$1:$B$6230,0)),"",INDIRECT("'SorP'!$A$"&amp;MATCH($J1972,[2]SorP!$B$1:$B$6230,0))))</f>
        <v/>
      </c>
      <c r="U1972" s="184"/>
      <c r="V1972" s="94" t="e">
        <f>IF(C1972="",NA(),MATCH($B1972&amp;$C1972,'[2]Smelter Look-up'!$J:$J,0))</f>
        <v>#N/A</v>
      </c>
      <c r="X1972" s="58">
        <f t="shared" si="156"/>
        <v>0</v>
      </c>
      <c r="AB1972" s="95" t="str">
        <f t="shared" si="157"/>
        <v/>
      </c>
    </row>
    <row r="1973" spans="1:28" s="58" customFormat="1" ht="20.25">
      <c r="A1973" s="232"/>
      <c r="B1973" s="224" t="s">
        <v>242</v>
      </c>
      <c r="C1973" s="225" t="s">
        <v>242</v>
      </c>
      <c r="D1973" s="226"/>
      <c r="E1973" s="224" t="s">
        <v>242</v>
      </c>
      <c r="F1973" s="224" t="s">
        <v>242</v>
      </c>
      <c r="G1973" s="224" t="s">
        <v>242</v>
      </c>
      <c r="H1973" s="227" t="s">
        <v>242</v>
      </c>
      <c r="I1973" s="228" t="s">
        <v>242</v>
      </c>
      <c r="J1973" s="228" t="s">
        <v>242</v>
      </c>
      <c r="K1973" s="229"/>
      <c r="L1973" s="229"/>
      <c r="M1973" s="229"/>
      <c r="N1973" s="229"/>
      <c r="O1973" s="229"/>
      <c r="P1973" s="230"/>
      <c r="Q1973" s="231"/>
      <c r="R1973" s="224" t="s">
        <v>242</v>
      </c>
      <c r="S1973" s="232" t="str">
        <f t="shared" ca="1" si="158"/>
        <v/>
      </c>
      <c r="T1973" s="232" t="str">
        <f ca="1">IF(B1973="","",IF(ISERROR(MATCH($J1973,[2]SorP!$B$1:$B$6230,0)),"",INDIRECT("'SorP'!$A$"&amp;MATCH($J1973,[2]SorP!$B$1:$B$6230,0))))</f>
        <v/>
      </c>
      <c r="U1973" s="184"/>
      <c r="V1973" s="94" t="e">
        <f>IF(C1973="",NA(),MATCH($B1973&amp;$C1973,'[2]Smelter Look-up'!$J:$J,0))</f>
        <v>#N/A</v>
      </c>
      <c r="X1973" s="58">
        <f t="shared" si="156"/>
        <v>0</v>
      </c>
      <c r="AB1973" s="95" t="str">
        <f t="shared" si="157"/>
        <v/>
      </c>
    </row>
    <row r="1974" spans="1:28" s="58" customFormat="1" ht="20.25">
      <c r="A1974" s="232"/>
      <c r="B1974" s="224" t="s">
        <v>242</v>
      </c>
      <c r="C1974" s="225" t="s">
        <v>242</v>
      </c>
      <c r="D1974" s="226"/>
      <c r="E1974" s="224" t="s">
        <v>242</v>
      </c>
      <c r="F1974" s="224" t="s">
        <v>242</v>
      </c>
      <c r="G1974" s="224" t="s">
        <v>242</v>
      </c>
      <c r="H1974" s="227" t="s">
        <v>242</v>
      </c>
      <c r="I1974" s="228" t="s">
        <v>242</v>
      </c>
      <c r="J1974" s="228" t="s">
        <v>242</v>
      </c>
      <c r="K1974" s="229"/>
      <c r="L1974" s="229"/>
      <c r="M1974" s="229"/>
      <c r="N1974" s="229"/>
      <c r="O1974" s="229"/>
      <c r="P1974" s="230"/>
      <c r="Q1974" s="231"/>
      <c r="R1974" s="224" t="s">
        <v>242</v>
      </c>
      <c r="S1974" s="232" t="str">
        <f t="shared" ca="1" si="158"/>
        <v/>
      </c>
      <c r="T1974" s="232" t="str">
        <f ca="1">IF(B1974="","",IF(ISERROR(MATCH($J1974,[2]SorP!$B$1:$B$6230,0)),"",INDIRECT("'SorP'!$A$"&amp;MATCH($J1974,[2]SorP!$B$1:$B$6230,0))))</f>
        <v/>
      </c>
      <c r="U1974" s="184"/>
      <c r="V1974" s="94" t="e">
        <f>IF(C1974="",NA(),MATCH($B1974&amp;$C1974,'[2]Smelter Look-up'!$J:$J,0))</f>
        <v>#N/A</v>
      </c>
      <c r="X1974" s="58">
        <f t="shared" si="156"/>
        <v>0</v>
      </c>
      <c r="AB1974" s="95" t="str">
        <f t="shared" si="157"/>
        <v/>
      </c>
    </row>
    <row r="1975" spans="1:28" s="58" customFormat="1" ht="20.25">
      <c r="A1975" s="232"/>
      <c r="B1975" s="224" t="s">
        <v>242</v>
      </c>
      <c r="C1975" s="225" t="s">
        <v>242</v>
      </c>
      <c r="D1975" s="226"/>
      <c r="E1975" s="224" t="s">
        <v>242</v>
      </c>
      <c r="F1975" s="224" t="s">
        <v>242</v>
      </c>
      <c r="G1975" s="224" t="s">
        <v>242</v>
      </c>
      <c r="H1975" s="227" t="s">
        <v>242</v>
      </c>
      <c r="I1975" s="228" t="s">
        <v>242</v>
      </c>
      <c r="J1975" s="228" t="s">
        <v>242</v>
      </c>
      <c r="K1975" s="229"/>
      <c r="L1975" s="229"/>
      <c r="M1975" s="229"/>
      <c r="N1975" s="229"/>
      <c r="O1975" s="229"/>
      <c r="P1975" s="230"/>
      <c r="Q1975" s="231"/>
      <c r="R1975" s="224" t="s">
        <v>242</v>
      </c>
      <c r="S1975" s="232" t="str">
        <f t="shared" ca="1" si="158"/>
        <v/>
      </c>
      <c r="T1975" s="232" t="str">
        <f ca="1">IF(B1975="","",IF(ISERROR(MATCH($J1975,[2]SorP!$B$1:$B$6230,0)),"",INDIRECT("'SorP'!$A$"&amp;MATCH($J1975,[2]SorP!$B$1:$B$6230,0))))</f>
        <v/>
      </c>
      <c r="U1975" s="184"/>
      <c r="V1975" s="94" t="e">
        <f>IF(C1975="",NA(),MATCH($B1975&amp;$C1975,'[2]Smelter Look-up'!$J:$J,0))</f>
        <v>#N/A</v>
      </c>
      <c r="X1975" s="58">
        <f t="shared" si="156"/>
        <v>0</v>
      </c>
      <c r="AB1975" s="95" t="str">
        <f t="shared" si="157"/>
        <v/>
      </c>
    </row>
    <row r="1976" spans="1:28" s="58" customFormat="1" ht="20.25">
      <c r="A1976" s="232"/>
      <c r="B1976" s="224" t="s">
        <v>242</v>
      </c>
      <c r="C1976" s="225" t="s">
        <v>242</v>
      </c>
      <c r="D1976" s="226"/>
      <c r="E1976" s="224" t="s">
        <v>242</v>
      </c>
      <c r="F1976" s="224" t="s">
        <v>242</v>
      </c>
      <c r="G1976" s="224" t="s">
        <v>242</v>
      </c>
      <c r="H1976" s="227" t="s">
        <v>242</v>
      </c>
      <c r="I1976" s="228" t="s">
        <v>242</v>
      </c>
      <c r="J1976" s="228" t="s">
        <v>242</v>
      </c>
      <c r="K1976" s="229"/>
      <c r="L1976" s="229"/>
      <c r="M1976" s="229"/>
      <c r="N1976" s="229"/>
      <c r="O1976" s="229"/>
      <c r="P1976" s="230"/>
      <c r="Q1976" s="231"/>
      <c r="R1976" s="224" t="s">
        <v>242</v>
      </c>
      <c r="S1976" s="232" t="str">
        <f t="shared" ca="1" si="158"/>
        <v/>
      </c>
      <c r="T1976" s="232" t="str">
        <f ca="1">IF(B1976="","",IF(ISERROR(MATCH($J1976,[2]SorP!$B$1:$B$6230,0)),"",INDIRECT("'SorP'!$A$"&amp;MATCH($J1976,[2]SorP!$B$1:$B$6230,0))))</f>
        <v/>
      </c>
      <c r="U1976" s="184"/>
      <c r="V1976" s="94" t="e">
        <f>IF(C1976="",NA(),MATCH($B1976&amp;$C1976,'[2]Smelter Look-up'!$J:$J,0))</f>
        <v>#N/A</v>
      </c>
      <c r="X1976" s="58">
        <f t="shared" si="156"/>
        <v>0</v>
      </c>
      <c r="AB1976" s="95" t="str">
        <f t="shared" si="157"/>
        <v/>
      </c>
    </row>
    <row r="1977" spans="1:28" s="58" customFormat="1" ht="20.25">
      <c r="A1977" s="232"/>
      <c r="B1977" s="224" t="s">
        <v>242</v>
      </c>
      <c r="C1977" s="225" t="s">
        <v>242</v>
      </c>
      <c r="D1977" s="226"/>
      <c r="E1977" s="224" t="s">
        <v>242</v>
      </c>
      <c r="F1977" s="224" t="s">
        <v>242</v>
      </c>
      <c r="G1977" s="224" t="s">
        <v>242</v>
      </c>
      <c r="H1977" s="227" t="s">
        <v>242</v>
      </c>
      <c r="I1977" s="228" t="s">
        <v>242</v>
      </c>
      <c r="J1977" s="228" t="s">
        <v>242</v>
      </c>
      <c r="K1977" s="229"/>
      <c r="L1977" s="229"/>
      <c r="M1977" s="229"/>
      <c r="N1977" s="229"/>
      <c r="O1977" s="229"/>
      <c r="P1977" s="230"/>
      <c r="Q1977" s="231"/>
      <c r="R1977" s="224" t="s">
        <v>242</v>
      </c>
      <c r="S1977" s="232" t="str">
        <f t="shared" ca="1" si="158"/>
        <v/>
      </c>
      <c r="T1977" s="232" t="str">
        <f ca="1">IF(B1977="","",IF(ISERROR(MATCH($J1977,[2]SorP!$B$1:$B$6230,0)),"",INDIRECT("'SorP'!$A$"&amp;MATCH($J1977,[2]SorP!$B$1:$B$6230,0))))</f>
        <v/>
      </c>
      <c r="U1977" s="184"/>
      <c r="V1977" s="94" t="e">
        <f>IF(C1977="",NA(),MATCH($B1977&amp;$C1977,'[2]Smelter Look-up'!$J:$J,0))</f>
        <v>#N/A</v>
      </c>
      <c r="X1977" s="58">
        <f t="shared" si="156"/>
        <v>0</v>
      </c>
      <c r="AB1977" s="95" t="str">
        <f t="shared" si="157"/>
        <v/>
      </c>
    </row>
    <row r="1978" spans="1:28" s="58" customFormat="1" ht="20.25">
      <c r="A1978" s="232"/>
      <c r="B1978" s="224" t="s">
        <v>242</v>
      </c>
      <c r="C1978" s="225" t="s">
        <v>242</v>
      </c>
      <c r="D1978" s="226"/>
      <c r="E1978" s="224" t="s">
        <v>242</v>
      </c>
      <c r="F1978" s="224" t="s">
        <v>242</v>
      </c>
      <c r="G1978" s="224" t="s">
        <v>242</v>
      </c>
      <c r="H1978" s="227" t="s">
        <v>242</v>
      </c>
      <c r="I1978" s="228" t="s">
        <v>242</v>
      </c>
      <c r="J1978" s="228" t="s">
        <v>242</v>
      </c>
      <c r="K1978" s="229"/>
      <c r="L1978" s="229"/>
      <c r="M1978" s="229"/>
      <c r="N1978" s="229"/>
      <c r="O1978" s="229"/>
      <c r="P1978" s="230"/>
      <c r="Q1978" s="231"/>
      <c r="R1978" s="224" t="s">
        <v>242</v>
      </c>
      <c r="S1978" s="232" t="str">
        <f t="shared" ca="1" si="158"/>
        <v/>
      </c>
      <c r="T1978" s="232" t="str">
        <f ca="1">IF(B1978="","",IF(ISERROR(MATCH($J1978,[2]SorP!$B$1:$B$6230,0)),"",INDIRECT("'SorP'!$A$"&amp;MATCH($J1978,[2]SorP!$B$1:$B$6230,0))))</f>
        <v/>
      </c>
      <c r="U1978" s="184"/>
      <c r="V1978" s="94" t="e">
        <f>IF(C1978="",NA(),MATCH($B1978&amp;$C1978,'[2]Smelter Look-up'!$J:$J,0))</f>
        <v>#N/A</v>
      </c>
      <c r="X1978" s="58">
        <f t="shared" si="156"/>
        <v>0</v>
      </c>
      <c r="AB1978" s="95" t="str">
        <f t="shared" si="157"/>
        <v/>
      </c>
    </row>
    <row r="1979" spans="1:28" s="58" customFormat="1" ht="20.25">
      <c r="A1979" s="232"/>
      <c r="B1979" s="224" t="s">
        <v>242</v>
      </c>
      <c r="C1979" s="225" t="s">
        <v>242</v>
      </c>
      <c r="D1979" s="226"/>
      <c r="E1979" s="224" t="s">
        <v>242</v>
      </c>
      <c r="F1979" s="224" t="s">
        <v>242</v>
      </c>
      <c r="G1979" s="224" t="s">
        <v>242</v>
      </c>
      <c r="H1979" s="227" t="s">
        <v>242</v>
      </c>
      <c r="I1979" s="228" t="s">
        <v>242</v>
      </c>
      <c r="J1979" s="228" t="s">
        <v>242</v>
      </c>
      <c r="K1979" s="229"/>
      <c r="L1979" s="229"/>
      <c r="M1979" s="229"/>
      <c r="N1979" s="229"/>
      <c r="O1979" s="229"/>
      <c r="P1979" s="230"/>
      <c r="Q1979" s="231"/>
      <c r="R1979" s="224" t="s">
        <v>242</v>
      </c>
      <c r="S1979" s="232" t="str">
        <f t="shared" ref="S1979" ca="1" si="159">IF(B1979="","",IF(ISERROR(MATCH($E1979,CL,0)),"Unknown",INDIRECT("'C'!$A$"&amp;MATCH($E1979,CL,0)+1)))</f>
        <v/>
      </c>
      <c r="T1979" s="232" t="str">
        <f ca="1">IF(B1979="","",IF(ISERROR(MATCH($J1979,[2]SorP!$B$1:$B$6230,0)),"",INDIRECT("'SorP'!$A$"&amp;MATCH($J1979,[2]SorP!$B$1:$B$6230,0))))</f>
        <v/>
      </c>
      <c r="U1979" s="184"/>
      <c r="V1979" s="94" t="e">
        <f>IF(C1979="",NA(),MATCH($B1979&amp;$C1979,'[2]Smelter Look-up'!$J:$J,0))</f>
        <v>#N/A</v>
      </c>
      <c r="X1979" s="58">
        <f t="shared" si="156"/>
        <v>0</v>
      </c>
      <c r="AB1979" s="95" t="str">
        <f t="shared" si="157"/>
        <v/>
      </c>
    </row>
    <row r="1980" spans="1:28" s="58" customFormat="1" ht="20.25">
      <c r="A1980" s="232"/>
      <c r="B1980" s="224" t="s">
        <v>242</v>
      </c>
      <c r="C1980" s="225" t="s">
        <v>242</v>
      </c>
      <c r="D1980" s="226"/>
      <c r="E1980" s="224" t="s">
        <v>242</v>
      </c>
      <c r="F1980" s="224" t="s">
        <v>242</v>
      </c>
      <c r="G1980" s="224" t="s">
        <v>242</v>
      </c>
      <c r="H1980" s="227" t="s">
        <v>242</v>
      </c>
      <c r="I1980" s="228" t="s">
        <v>242</v>
      </c>
      <c r="J1980" s="228" t="s">
        <v>242</v>
      </c>
      <c r="K1980" s="229"/>
      <c r="L1980" s="229"/>
      <c r="M1980" s="229"/>
      <c r="N1980" s="229"/>
      <c r="O1980" s="229"/>
      <c r="P1980" s="230"/>
      <c r="Q1980" s="231"/>
      <c r="R1980" s="224" t="s">
        <v>242</v>
      </c>
      <c r="S1980" s="232" t="str">
        <f t="shared" ref="S1980:S2011" ca="1" si="160">IF(B1980="","",IF(ISERROR(MATCH($E1980,CL,0)),"Unknown",INDIRECT("'C'!$A$"&amp;MATCH($E1980,CL,0)+1)))</f>
        <v/>
      </c>
      <c r="T1980" s="232" t="str">
        <f ca="1">IF(B1980="","",IF(ISERROR(MATCH($J1980,[2]SorP!$B$1:$B$6230,0)),"",INDIRECT("'SorP'!$A$"&amp;MATCH($J1980,[2]SorP!$B$1:$B$6230,0))))</f>
        <v/>
      </c>
      <c r="U1980" s="184"/>
      <c r="V1980" s="94" t="e">
        <f>IF(C1980="",NA(),MATCH($B1980&amp;$C1980,'[2]Smelter Look-up'!$J:$J,0))</f>
        <v>#N/A</v>
      </c>
      <c r="X1980" s="58">
        <f t="shared" si="156"/>
        <v>0</v>
      </c>
      <c r="AB1980" s="95" t="str">
        <f t="shared" si="157"/>
        <v/>
      </c>
    </row>
    <row r="1981" spans="1:28" s="58" customFormat="1" ht="20.25">
      <c r="A1981" s="232"/>
      <c r="B1981" s="224" t="s">
        <v>242</v>
      </c>
      <c r="C1981" s="225" t="s">
        <v>242</v>
      </c>
      <c r="D1981" s="226"/>
      <c r="E1981" s="224" t="s">
        <v>242</v>
      </c>
      <c r="F1981" s="224" t="s">
        <v>242</v>
      </c>
      <c r="G1981" s="224" t="s">
        <v>242</v>
      </c>
      <c r="H1981" s="227" t="s">
        <v>242</v>
      </c>
      <c r="I1981" s="228" t="s">
        <v>242</v>
      </c>
      <c r="J1981" s="228" t="s">
        <v>242</v>
      </c>
      <c r="K1981" s="229"/>
      <c r="L1981" s="229"/>
      <c r="M1981" s="229"/>
      <c r="N1981" s="229"/>
      <c r="O1981" s="229"/>
      <c r="P1981" s="230"/>
      <c r="Q1981" s="231"/>
      <c r="R1981" s="224" t="s">
        <v>242</v>
      </c>
      <c r="S1981" s="232" t="str">
        <f t="shared" ca="1" si="160"/>
        <v/>
      </c>
      <c r="T1981" s="232" t="str">
        <f ca="1">IF(B1981="","",IF(ISERROR(MATCH($J1981,[2]SorP!$B$1:$B$6230,0)),"",INDIRECT("'SorP'!$A$"&amp;MATCH($J1981,[2]SorP!$B$1:$B$6230,0))))</f>
        <v/>
      </c>
      <c r="U1981" s="184"/>
      <c r="V1981" s="94" t="e">
        <f>IF(C1981="",NA(),MATCH($B1981&amp;$C1981,'[2]Smelter Look-up'!$J:$J,0))</f>
        <v>#N/A</v>
      </c>
      <c r="X1981" s="58">
        <f t="shared" si="156"/>
        <v>0</v>
      </c>
      <c r="AB1981" s="95" t="str">
        <f t="shared" si="157"/>
        <v/>
      </c>
    </row>
    <row r="1982" spans="1:28" s="58" customFormat="1" ht="20.25">
      <c r="A1982" s="232"/>
      <c r="B1982" s="224" t="s">
        <v>242</v>
      </c>
      <c r="C1982" s="225" t="s">
        <v>242</v>
      </c>
      <c r="D1982" s="226"/>
      <c r="E1982" s="224" t="s">
        <v>242</v>
      </c>
      <c r="F1982" s="224" t="s">
        <v>242</v>
      </c>
      <c r="G1982" s="224" t="s">
        <v>242</v>
      </c>
      <c r="H1982" s="227" t="s">
        <v>242</v>
      </c>
      <c r="I1982" s="228" t="s">
        <v>242</v>
      </c>
      <c r="J1982" s="228" t="s">
        <v>242</v>
      </c>
      <c r="K1982" s="229"/>
      <c r="L1982" s="229"/>
      <c r="M1982" s="229"/>
      <c r="N1982" s="229"/>
      <c r="O1982" s="229"/>
      <c r="P1982" s="230"/>
      <c r="Q1982" s="231"/>
      <c r="R1982" s="224" t="s">
        <v>242</v>
      </c>
      <c r="S1982" s="232" t="str">
        <f t="shared" ca="1" si="160"/>
        <v/>
      </c>
      <c r="T1982" s="232" t="str">
        <f ca="1">IF(B1982="","",IF(ISERROR(MATCH($J1982,[2]SorP!$B$1:$B$6230,0)),"",INDIRECT("'SorP'!$A$"&amp;MATCH($J1982,[2]SorP!$B$1:$B$6230,0))))</f>
        <v/>
      </c>
      <c r="U1982" s="184"/>
      <c r="V1982" s="94" t="e">
        <f>IF(C1982="",NA(),MATCH($B1982&amp;$C1982,'[2]Smelter Look-up'!$J:$J,0))</f>
        <v>#N/A</v>
      </c>
      <c r="X1982" s="58">
        <f t="shared" si="156"/>
        <v>0</v>
      </c>
      <c r="AB1982" s="95" t="str">
        <f t="shared" si="157"/>
        <v/>
      </c>
    </row>
    <row r="1983" spans="1:28" s="58" customFormat="1" ht="20.25">
      <c r="A1983" s="232"/>
      <c r="B1983" s="224" t="s">
        <v>242</v>
      </c>
      <c r="C1983" s="225" t="s">
        <v>242</v>
      </c>
      <c r="D1983" s="226"/>
      <c r="E1983" s="224" t="s">
        <v>242</v>
      </c>
      <c r="F1983" s="224" t="s">
        <v>242</v>
      </c>
      <c r="G1983" s="224" t="s">
        <v>242</v>
      </c>
      <c r="H1983" s="227" t="s">
        <v>242</v>
      </c>
      <c r="I1983" s="228" t="s">
        <v>242</v>
      </c>
      <c r="J1983" s="228" t="s">
        <v>242</v>
      </c>
      <c r="K1983" s="229"/>
      <c r="L1983" s="229"/>
      <c r="M1983" s="229"/>
      <c r="N1983" s="229"/>
      <c r="O1983" s="229"/>
      <c r="P1983" s="230"/>
      <c r="Q1983" s="231"/>
      <c r="R1983" s="224" t="s">
        <v>242</v>
      </c>
      <c r="S1983" s="232" t="str">
        <f t="shared" ca="1" si="160"/>
        <v/>
      </c>
      <c r="T1983" s="232" t="str">
        <f ca="1">IF(B1983="","",IF(ISERROR(MATCH($J1983,[2]SorP!$B$1:$B$6230,0)),"",INDIRECT("'SorP'!$A$"&amp;MATCH($J1983,[2]SorP!$B$1:$B$6230,0))))</f>
        <v/>
      </c>
      <c r="U1983" s="184"/>
      <c r="V1983" s="94" t="e">
        <f>IF(C1983="",NA(),MATCH($B1983&amp;$C1983,'[2]Smelter Look-up'!$J:$J,0))</f>
        <v>#N/A</v>
      </c>
      <c r="X1983" s="58">
        <f t="shared" si="156"/>
        <v>0</v>
      </c>
      <c r="AB1983" s="95" t="str">
        <f t="shared" si="157"/>
        <v/>
      </c>
    </row>
    <row r="1984" spans="1:28" s="58" customFormat="1" ht="20.25">
      <c r="A1984" s="232"/>
      <c r="B1984" s="224" t="s">
        <v>242</v>
      </c>
      <c r="C1984" s="225" t="s">
        <v>242</v>
      </c>
      <c r="D1984" s="226"/>
      <c r="E1984" s="224" t="s">
        <v>242</v>
      </c>
      <c r="F1984" s="224" t="s">
        <v>242</v>
      </c>
      <c r="G1984" s="224" t="s">
        <v>242</v>
      </c>
      <c r="H1984" s="227" t="s">
        <v>242</v>
      </c>
      <c r="I1984" s="228" t="s">
        <v>242</v>
      </c>
      <c r="J1984" s="228" t="s">
        <v>242</v>
      </c>
      <c r="K1984" s="229"/>
      <c r="L1984" s="229"/>
      <c r="M1984" s="229"/>
      <c r="N1984" s="229"/>
      <c r="O1984" s="229"/>
      <c r="P1984" s="230"/>
      <c r="Q1984" s="231"/>
      <c r="R1984" s="224" t="s">
        <v>242</v>
      </c>
      <c r="S1984" s="232" t="str">
        <f t="shared" ca="1" si="160"/>
        <v/>
      </c>
      <c r="T1984" s="232" t="str">
        <f ca="1">IF(B1984="","",IF(ISERROR(MATCH($J1984,[2]SorP!$B$1:$B$6230,0)),"",INDIRECT("'SorP'!$A$"&amp;MATCH($J1984,[2]SorP!$B$1:$B$6230,0))))</f>
        <v/>
      </c>
      <c r="U1984" s="184"/>
      <c r="V1984" s="94" t="e">
        <f>IF(C1984="",NA(),MATCH($B1984&amp;$C1984,'[2]Smelter Look-up'!$J:$J,0))</f>
        <v>#N/A</v>
      </c>
      <c r="X1984" s="58">
        <f t="shared" si="156"/>
        <v>0</v>
      </c>
      <c r="AB1984" s="95" t="str">
        <f t="shared" si="157"/>
        <v/>
      </c>
    </row>
    <row r="1985" spans="1:28" s="58" customFormat="1" ht="20.25">
      <c r="A1985" s="232"/>
      <c r="B1985" s="224" t="s">
        <v>242</v>
      </c>
      <c r="C1985" s="225" t="s">
        <v>242</v>
      </c>
      <c r="D1985" s="226"/>
      <c r="E1985" s="224" t="s">
        <v>242</v>
      </c>
      <c r="F1985" s="224" t="s">
        <v>242</v>
      </c>
      <c r="G1985" s="224" t="s">
        <v>242</v>
      </c>
      <c r="H1985" s="227" t="s">
        <v>242</v>
      </c>
      <c r="I1985" s="228" t="s">
        <v>242</v>
      </c>
      <c r="J1985" s="228" t="s">
        <v>242</v>
      </c>
      <c r="K1985" s="229"/>
      <c r="L1985" s="229"/>
      <c r="M1985" s="229"/>
      <c r="N1985" s="229"/>
      <c r="O1985" s="229"/>
      <c r="P1985" s="230"/>
      <c r="Q1985" s="231"/>
      <c r="R1985" s="224" t="s">
        <v>242</v>
      </c>
      <c r="S1985" s="232" t="str">
        <f t="shared" ca="1" si="160"/>
        <v/>
      </c>
      <c r="T1985" s="232" t="str">
        <f ca="1">IF(B1985="","",IF(ISERROR(MATCH($J1985,[2]SorP!$B$1:$B$6230,0)),"",INDIRECT("'SorP'!$A$"&amp;MATCH($J1985,[2]SorP!$B$1:$B$6230,0))))</f>
        <v/>
      </c>
      <c r="U1985" s="184"/>
      <c r="V1985" s="94" t="e">
        <f>IF(C1985="",NA(),MATCH($B1985&amp;$C1985,'[2]Smelter Look-up'!$J:$J,0))</f>
        <v>#N/A</v>
      </c>
      <c r="X1985" s="58">
        <f t="shared" si="156"/>
        <v>0</v>
      </c>
      <c r="AB1985" s="95" t="str">
        <f t="shared" si="157"/>
        <v/>
      </c>
    </row>
    <row r="1986" spans="1:28" s="58" customFormat="1" ht="20.25">
      <c r="A1986" s="232"/>
      <c r="B1986" s="224" t="s">
        <v>242</v>
      </c>
      <c r="C1986" s="225" t="s">
        <v>242</v>
      </c>
      <c r="D1986" s="226"/>
      <c r="E1986" s="224" t="s">
        <v>242</v>
      </c>
      <c r="F1986" s="224" t="s">
        <v>242</v>
      </c>
      <c r="G1986" s="224" t="s">
        <v>242</v>
      </c>
      <c r="H1986" s="227" t="s">
        <v>242</v>
      </c>
      <c r="I1986" s="228" t="s">
        <v>242</v>
      </c>
      <c r="J1986" s="228" t="s">
        <v>242</v>
      </c>
      <c r="K1986" s="229"/>
      <c r="L1986" s="229"/>
      <c r="M1986" s="229"/>
      <c r="N1986" s="229"/>
      <c r="O1986" s="229"/>
      <c r="P1986" s="230"/>
      <c r="Q1986" s="231"/>
      <c r="R1986" s="224" t="s">
        <v>242</v>
      </c>
      <c r="S1986" s="232" t="str">
        <f t="shared" ca="1" si="160"/>
        <v/>
      </c>
      <c r="T1986" s="232" t="str">
        <f ca="1">IF(B1986="","",IF(ISERROR(MATCH($J1986,[2]SorP!$B$1:$B$6230,0)),"",INDIRECT("'SorP'!$A$"&amp;MATCH($J1986,[2]SorP!$B$1:$B$6230,0))))</f>
        <v/>
      </c>
      <c r="U1986" s="184"/>
      <c r="V1986" s="94" t="e">
        <f>IF(C1986="",NA(),MATCH($B1986&amp;$C1986,'[2]Smelter Look-up'!$J:$J,0))</f>
        <v>#N/A</v>
      </c>
      <c r="X1986" s="58">
        <f t="shared" si="156"/>
        <v>0</v>
      </c>
      <c r="AB1986" s="95" t="str">
        <f t="shared" si="157"/>
        <v/>
      </c>
    </row>
    <row r="1987" spans="1:28" s="58" customFormat="1" ht="20.25">
      <c r="A1987" s="232"/>
      <c r="B1987" s="224" t="s">
        <v>242</v>
      </c>
      <c r="C1987" s="225" t="s">
        <v>242</v>
      </c>
      <c r="D1987" s="226"/>
      <c r="E1987" s="224" t="s">
        <v>242</v>
      </c>
      <c r="F1987" s="224" t="s">
        <v>242</v>
      </c>
      <c r="G1987" s="224" t="s">
        <v>242</v>
      </c>
      <c r="H1987" s="227" t="s">
        <v>242</v>
      </c>
      <c r="I1987" s="228" t="s">
        <v>242</v>
      </c>
      <c r="J1987" s="228" t="s">
        <v>242</v>
      </c>
      <c r="K1987" s="229"/>
      <c r="L1987" s="229"/>
      <c r="M1987" s="229"/>
      <c r="N1987" s="229"/>
      <c r="O1987" s="229"/>
      <c r="P1987" s="230"/>
      <c r="Q1987" s="231"/>
      <c r="R1987" s="224" t="s">
        <v>242</v>
      </c>
      <c r="S1987" s="232" t="str">
        <f t="shared" ca="1" si="160"/>
        <v/>
      </c>
      <c r="T1987" s="232" t="str">
        <f ca="1">IF(B1987="","",IF(ISERROR(MATCH($J1987,[2]SorP!$B$1:$B$6230,0)),"",INDIRECT("'SorP'!$A$"&amp;MATCH($J1987,[2]SorP!$B$1:$B$6230,0))))</f>
        <v/>
      </c>
      <c r="U1987" s="184"/>
      <c r="V1987" s="94" t="e">
        <f>IF(C1987="",NA(),MATCH($B1987&amp;$C1987,'[2]Smelter Look-up'!$J:$J,0))</f>
        <v>#N/A</v>
      </c>
      <c r="X1987" s="58">
        <f t="shared" si="156"/>
        <v>0</v>
      </c>
      <c r="AB1987" s="95" t="str">
        <f t="shared" si="157"/>
        <v/>
      </c>
    </row>
    <row r="1988" spans="1:28" s="58" customFormat="1" ht="20.25">
      <c r="A1988" s="232"/>
      <c r="B1988" s="224" t="s">
        <v>242</v>
      </c>
      <c r="C1988" s="225" t="s">
        <v>242</v>
      </c>
      <c r="D1988" s="226"/>
      <c r="E1988" s="224" t="s">
        <v>242</v>
      </c>
      <c r="F1988" s="224" t="s">
        <v>242</v>
      </c>
      <c r="G1988" s="224" t="s">
        <v>242</v>
      </c>
      <c r="H1988" s="227" t="s">
        <v>242</v>
      </c>
      <c r="I1988" s="228" t="s">
        <v>242</v>
      </c>
      <c r="J1988" s="228" t="s">
        <v>242</v>
      </c>
      <c r="K1988" s="229"/>
      <c r="L1988" s="229"/>
      <c r="M1988" s="229"/>
      <c r="N1988" s="229"/>
      <c r="O1988" s="229"/>
      <c r="P1988" s="230"/>
      <c r="Q1988" s="231"/>
      <c r="R1988" s="224" t="s">
        <v>242</v>
      </c>
      <c r="S1988" s="232" t="str">
        <f t="shared" ca="1" si="160"/>
        <v/>
      </c>
      <c r="T1988" s="232" t="str">
        <f ca="1">IF(B1988="","",IF(ISERROR(MATCH($J1988,[2]SorP!$B$1:$B$6230,0)),"",INDIRECT("'SorP'!$A$"&amp;MATCH($J1988,[2]SorP!$B$1:$B$6230,0))))</f>
        <v/>
      </c>
      <c r="U1988" s="184"/>
      <c r="V1988" s="94" t="e">
        <f>IF(C1988="",NA(),MATCH($B1988&amp;$C1988,'[2]Smelter Look-up'!$J:$J,0))</f>
        <v>#N/A</v>
      </c>
      <c r="X1988" s="58">
        <f t="shared" si="156"/>
        <v>0</v>
      </c>
      <c r="AB1988" s="95" t="str">
        <f t="shared" si="157"/>
        <v/>
      </c>
    </row>
    <row r="1989" spans="1:28" s="58" customFormat="1" ht="20.25">
      <c r="A1989" s="232"/>
      <c r="B1989" s="224" t="s">
        <v>242</v>
      </c>
      <c r="C1989" s="225" t="s">
        <v>242</v>
      </c>
      <c r="D1989" s="226"/>
      <c r="E1989" s="224" t="s">
        <v>242</v>
      </c>
      <c r="F1989" s="224" t="s">
        <v>242</v>
      </c>
      <c r="G1989" s="224" t="s">
        <v>242</v>
      </c>
      <c r="H1989" s="227" t="s">
        <v>242</v>
      </c>
      <c r="I1989" s="228" t="s">
        <v>242</v>
      </c>
      <c r="J1989" s="228" t="s">
        <v>242</v>
      </c>
      <c r="K1989" s="229"/>
      <c r="L1989" s="229"/>
      <c r="M1989" s="229"/>
      <c r="N1989" s="229"/>
      <c r="O1989" s="229"/>
      <c r="P1989" s="230"/>
      <c r="Q1989" s="231"/>
      <c r="R1989" s="224" t="s">
        <v>242</v>
      </c>
      <c r="S1989" s="232" t="str">
        <f t="shared" ca="1" si="160"/>
        <v/>
      </c>
      <c r="T1989" s="232" t="str">
        <f ca="1">IF(B1989="","",IF(ISERROR(MATCH($J1989,[2]SorP!$B$1:$B$6230,0)),"",INDIRECT("'SorP'!$A$"&amp;MATCH($J1989,[2]SorP!$B$1:$B$6230,0))))</f>
        <v/>
      </c>
      <c r="U1989" s="184"/>
      <c r="V1989" s="94" t="e">
        <f>IF(C1989="",NA(),MATCH($B1989&amp;$C1989,'[2]Smelter Look-up'!$J:$J,0))</f>
        <v>#N/A</v>
      </c>
      <c r="X1989" s="58">
        <f t="shared" si="156"/>
        <v>0</v>
      </c>
      <c r="AB1989" s="95" t="str">
        <f t="shared" si="157"/>
        <v/>
      </c>
    </row>
    <row r="1990" spans="1:28" s="58" customFormat="1" ht="20.25">
      <c r="A1990" s="232"/>
      <c r="B1990" s="224" t="s">
        <v>242</v>
      </c>
      <c r="C1990" s="225" t="s">
        <v>242</v>
      </c>
      <c r="D1990" s="226"/>
      <c r="E1990" s="224" t="s">
        <v>242</v>
      </c>
      <c r="F1990" s="224" t="s">
        <v>242</v>
      </c>
      <c r="G1990" s="224" t="s">
        <v>242</v>
      </c>
      <c r="H1990" s="227" t="s">
        <v>242</v>
      </c>
      <c r="I1990" s="228" t="s">
        <v>242</v>
      </c>
      <c r="J1990" s="228" t="s">
        <v>242</v>
      </c>
      <c r="K1990" s="229"/>
      <c r="L1990" s="229"/>
      <c r="M1990" s="229"/>
      <c r="N1990" s="229"/>
      <c r="O1990" s="229"/>
      <c r="P1990" s="230"/>
      <c r="Q1990" s="231"/>
      <c r="R1990" s="224" t="s">
        <v>242</v>
      </c>
      <c r="S1990" s="232" t="str">
        <f t="shared" ca="1" si="160"/>
        <v/>
      </c>
      <c r="T1990" s="232" t="str">
        <f ca="1">IF(B1990="","",IF(ISERROR(MATCH($J1990,[2]SorP!$B$1:$B$6230,0)),"",INDIRECT("'SorP'!$A$"&amp;MATCH($J1990,[2]SorP!$B$1:$B$6230,0))))</f>
        <v/>
      </c>
      <c r="U1990" s="184"/>
      <c r="V1990" s="94" t="e">
        <f>IF(C1990="",NA(),MATCH($B1990&amp;$C1990,'[2]Smelter Look-up'!$J:$J,0))</f>
        <v>#N/A</v>
      </c>
      <c r="X1990" s="58">
        <f t="shared" si="156"/>
        <v>0</v>
      </c>
      <c r="AB1990" s="95" t="str">
        <f t="shared" si="157"/>
        <v/>
      </c>
    </row>
    <row r="1991" spans="1:28" s="58" customFormat="1" ht="20.25">
      <c r="A1991" s="232"/>
      <c r="B1991" s="224" t="s">
        <v>242</v>
      </c>
      <c r="C1991" s="225" t="s">
        <v>242</v>
      </c>
      <c r="D1991" s="226"/>
      <c r="E1991" s="224" t="s">
        <v>242</v>
      </c>
      <c r="F1991" s="224" t="s">
        <v>242</v>
      </c>
      <c r="G1991" s="224" t="s">
        <v>242</v>
      </c>
      <c r="H1991" s="227" t="s">
        <v>242</v>
      </c>
      <c r="I1991" s="228" t="s">
        <v>242</v>
      </c>
      <c r="J1991" s="228" t="s">
        <v>242</v>
      </c>
      <c r="K1991" s="229"/>
      <c r="L1991" s="229"/>
      <c r="M1991" s="229"/>
      <c r="N1991" s="229"/>
      <c r="O1991" s="229"/>
      <c r="P1991" s="230"/>
      <c r="Q1991" s="231"/>
      <c r="R1991" s="224" t="s">
        <v>242</v>
      </c>
      <c r="S1991" s="232" t="str">
        <f t="shared" ca="1" si="160"/>
        <v/>
      </c>
      <c r="T1991" s="232" t="str">
        <f ca="1">IF(B1991="","",IF(ISERROR(MATCH($J1991,[2]SorP!$B$1:$B$6230,0)),"",INDIRECT("'SorP'!$A$"&amp;MATCH($J1991,[2]SorP!$B$1:$B$6230,0))))</f>
        <v/>
      </c>
      <c r="U1991" s="184"/>
      <c r="V1991" s="94" t="e">
        <f>IF(C1991="",NA(),MATCH($B1991&amp;$C1991,'[2]Smelter Look-up'!$J:$J,0))</f>
        <v>#N/A</v>
      </c>
      <c r="X1991" s="58">
        <f t="shared" si="156"/>
        <v>0</v>
      </c>
      <c r="AB1991" s="95" t="str">
        <f t="shared" si="157"/>
        <v/>
      </c>
    </row>
    <row r="1992" spans="1:28" s="58" customFormat="1" ht="20.25">
      <c r="A1992" s="232"/>
      <c r="B1992" s="224" t="s">
        <v>242</v>
      </c>
      <c r="C1992" s="225" t="s">
        <v>242</v>
      </c>
      <c r="D1992" s="226"/>
      <c r="E1992" s="224" t="s">
        <v>242</v>
      </c>
      <c r="F1992" s="224" t="s">
        <v>242</v>
      </c>
      <c r="G1992" s="224" t="s">
        <v>242</v>
      </c>
      <c r="H1992" s="227" t="s">
        <v>242</v>
      </c>
      <c r="I1992" s="228" t="s">
        <v>242</v>
      </c>
      <c r="J1992" s="228" t="s">
        <v>242</v>
      </c>
      <c r="K1992" s="229"/>
      <c r="L1992" s="229"/>
      <c r="M1992" s="229"/>
      <c r="N1992" s="229"/>
      <c r="O1992" s="229"/>
      <c r="P1992" s="230"/>
      <c r="Q1992" s="231"/>
      <c r="R1992" s="224" t="s">
        <v>242</v>
      </c>
      <c r="S1992" s="232" t="str">
        <f t="shared" ca="1" si="160"/>
        <v/>
      </c>
      <c r="T1992" s="232" t="str">
        <f ca="1">IF(B1992="","",IF(ISERROR(MATCH($J1992,[2]SorP!$B$1:$B$6230,0)),"",INDIRECT("'SorP'!$A$"&amp;MATCH($J1992,[2]SorP!$B$1:$B$6230,0))))</f>
        <v/>
      </c>
      <c r="U1992" s="184"/>
      <c r="V1992" s="94" t="e">
        <f>IF(C1992="",NA(),MATCH($B1992&amp;$C1992,'[2]Smelter Look-up'!$J:$J,0))</f>
        <v>#N/A</v>
      </c>
      <c r="X1992" s="58">
        <f t="shared" si="156"/>
        <v>0</v>
      </c>
      <c r="AB1992" s="95" t="str">
        <f t="shared" si="157"/>
        <v/>
      </c>
    </row>
    <row r="1993" spans="1:28" s="58" customFormat="1" ht="20.25">
      <c r="A1993" s="232"/>
      <c r="B1993" s="224" t="s">
        <v>242</v>
      </c>
      <c r="C1993" s="225" t="s">
        <v>242</v>
      </c>
      <c r="D1993" s="226"/>
      <c r="E1993" s="224" t="s">
        <v>242</v>
      </c>
      <c r="F1993" s="224" t="s">
        <v>242</v>
      </c>
      <c r="G1993" s="224" t="s">
        <v>242</v>
      </c>
      <c r="H1993" s="227" t="s">
        <v>242</v>
      </c>
      <c r="I1993" s="228" t="s">
        <v>242</v>
      </c>
      <c r="J1993" s="228" t="s">
        <v>242</v>
      </c>
      <c r="K1993" s="229"/>
      <c r="L1993" s="229"/>
      <c r="M1993" s="229"/>
      <c r="N1993" s="229"/>
      <c r="O1993" s="229"/>
      <c r="P1993" s="230"/>
      <c r="Q1993" s="231"/>
      <c r="R1993" s="224" t="s">
        <v>242</v>
      </c>
      <c r="S1993" s="232" t="str">
        <f t="shared" ca="1" si="160"/>
        <v/>
      </c>
      <c r="T1993" s="232" t="str">
        <f ca="1">IF(B1993="","",IF(ISERROR(MATCH($J1993,[2]SorP!$B$1:$B$6230,0)),"",INDIRECT("'SorP'!$A$"&amp;MATCH($J1993,[2]SorP!$B$1:$B$6230,0))))</f>
        <v/>
      </c>
      <c r="U1993" s="184"/>
      <c r="V1993" s="94" t="e">
        <f>IF(C1993="",NA(),MATCH($B1993&amp;$C1993,'[2]Smelter Look-up'!$J:$J,0))</f>
        <v>#N/A</v>
      </c>
      <c r="X1993" s="58">
        <f t="shared" si="156"/>
        <v>0</v>
      </c>
      <c r="AB1993" s="95" t="str">
        <f t="shared" si="157"/>
        <v/>
      </c>
    </row>
    <row r="1994" spans="1:28" s="58" customFormat="1" ht="20.25">
      <c r="A1994" s="232"/>
      <c r="B1994" s="224" t="s">
        <v>242</v>
      </c>
      <c r="C1994" s="225" t="s">
        <v>242</v>
      </c>
      <c r="D1994" s="226"/>
      <c r="E1994" s="224" t="s">
        <v>242</v>
      </c>
      <c r="F1994" s="224" t="s">
        <v>242</v>
      </c>
      <c r="G1994" s="224" t="s">
        <v>242</v>
      </c>
      <c r="H1994" s="227" t="s">
        <v>242</v>
      </c>
      <c r="I1994" s="228" t="s">
        <v>242</v>
      </c>
      <c r="J1994" s="228" t="s">
        <v>242</v>
      </c>
      <c r="K1994" s="229"/>
      <c r="L1994" s="229"/>
      <c r="M1994" s="229"/>
      <c r="N1994" s="229"/>
      <c r="O1994" s="229"/>
      <c r="P1994" s="230"/>
      <c r="Q1994" s="231"/>
      <c r="R1994" s="224" t="s">
        <v>242</v>
      </c>
      <c r="S1994" s="232" t="str">
        <f t="shared" ca="1" si="160"/>
        <v/>
      </c>
      <c r="T1994" s="232" t="str">
        <f ca="1">IF(B1994="","",IF(ISERROR(MATCH($J1994,[2]SorP!$B$1:$B$6230,0)),"",INDIRECT("'SorP'!$A$"&amp;MATCH($J1994,[2]SorP!$B$1:$B$6230,0))))</f>
        <v/>
      </c>
      <c r="U1994" s="184"/>
      <c r="V1994" s="94" t="e">
        <f>IF(C1994="",NA(),MATCH($B1994&amp;$C1994,'[2]Smelter Look-up'!$J:$J,0))</f>
        <v>#N/A</v>
      </c>
      <c r="X1994" s="58">
        <f t="shared" ref="X1994:X2057" si="161">IF(AND(C1994="Smelter not listed",OR(LEN(D1994)=0,LEN(E1994)=0)),1,0)</f>
        <v>0</v>
      </c>
      <c r="AB1994" s="95" t="str">
        <f t="shared" ref="AB1994:AB2057" si="162">B1994&amp;C1994</f>
        <v/>
      </c>
    </row>
    <row r="1995" spans="1:28" s="58" customFormat="1" ht="20.25">
      <c r="A1995" s="232"/>
      <c r="B1995" s="224" t="s">
        <v>242</v>
      </c>
      <c r="C1995" s="225" t="s">
        <v>242</v>
      </c>
      <c r="D1995" s="226"/>
      <c r="E1995" s="224" t="s">
        <v>242</v>
      </c>
      <c r="F1995" s="224" t="s">
        <v>242</v>
      </c>
      <c r="G1995" s="224" t="s">
        <v>242</v>
      </c>
      <c r="H1995" s="227" t="s">
        <v>242</v>
      </c>
      <c r="I1995" s="228" t="s">
        <v>242</v>
      </c>
      <c r="J1995" s="228" t="s">
        <v>242</v>
      </c>
      <c r="K1995" s="229"/>
      <c r="L1995" s="229"/>
      <c r="M1995" s="229"/>
      <c r="N1995" s="229"/>
      <c r="O1995" s="229"/>
      <c r="P1995" s="230"/>
      <c r="Q1995" s="231"/>
      <c r="R1995" s="224" t="s">
        <v>242</v>
      </c>
      <c r="S1995" s="232" t="str">
        <f t="shared" ca="1" si="160"/>
        <v/>
      </c>
      <c r="T1995" s="232" t="str">
        <f ca="1">IF(B1995="","",IF(ISERROR(MATCH($J1995,[2]SorP!$B$1:$B$6230,0)),"",INDIRECT("'SorP'!$A$"&amp;MATCH($J1995,[2]SorP!$B$1:$B$6230,0))))</f>
        <v/>
      </c>
      <c r="U1995" s="184"/>
      <c r="V1995" s="94" t="e">
        <f>IF(C1995="",NA(),MATCH($B1995&amp;$C1995,'[2]Smelter Look-up'!$J:$J,0))</f>
        <v>#N/A</v>
      </c>
      <c r="X1995" s="58">
        <f t="shared" si="161"/>
        <v>0</v>
      </c>
      <c r="AB1995" s="95" t="str">
        <f t="shared" si="162"/>
        <v/>
      </c>
    </row>
    <row r="1996" spans="1:28" s="58" customFormat="1" ht="20.25">
      <c r="A1996" s="232"/>
      <c r="B1996" s="224" t="s">
        <v>242</v>
      </c>
      <c r="C1996" s="225" t="s">
        <v>242</v>
      </c>
      <c r="D1996" s="226"/>
      <c r="E1996" s="224" t="s">
        <v>242</v>
      </c>
      <c r="F1996" s="224" t="s">
        <v>242</v>
      </c>
      <c r="G1996" s="224" t="s">
        <v>242</v>
      </c>
      <c r="H1996" s="227" t="s">
        <v>242</v>
      </c>
      <c r="I1996" s="228" t="s">
        <v>242</v>
      </c>
      <c r="J1996" s="228" t="s">
        <v>242</v>
      </c>
      <c r="K1996" s="229"/>
      <c r="L1996" s="229"/>
      <c r="M1996" s="229"/>
      <c r="N1996" s="229"/>
      <c r="O1996" s="229"/>
      <c r="P1996" s="230"/>
      <c r="Q1996" s="231"/>
      <c r="R1996" s="224" t="s">
        <v>242</v>
      </c>
      <c r="S1996" s="232" t="str">
        <f t="shared" ca="1" si="160"/>
        <v/>
      </c>
      <c r="T1996" s="232" t="str">
        <f ca="1">IF(B1996="","",IF(ISERROR(MATCH($J1996,[2]SorP!$B$1:$B$6230,0)),"",INDIRECT("'SorP'!$A$"&amp;MATCH($J1996,[2]SorP!$B$1:$B$6230,0))))</f>
        <v/>
      </c>
      <c r="U1996" s="184"/>
      <c r="V1996" s="94" t="e">
        <f>IF(C1996="",NA(),MATCH($B1996&amp;$C1996,'[2]Smelter Look-up'!$J:$J,0))</f>
        <v>#N/A</v>
      </c>
      <c r="X1996" s="58">
        <f t="shared" si="161"/>
        <v>0</v>
      </c>
      <c r="AB1996" s="95" t="str">
        <f t="shared" si="162"/>
        <v/>
      </c>
    </row>
    <row r="1997" spans="1:28" s="58" customFormat="1" ht="20.25">
      <c r="A1997" s="232"/>
      <c r="B1997" s="224" t="s">
        <v>242</v>
      </c>
      <c r="C1997" s="225" t="s">
        <v>242</v>
      </c>
      <c r="D1997" s="226"/>
      <c r="E1997" s="224" t="s">
        <v>242</v>
      </c>
      <c r="F1997" s="224" t="s">
        <v>242</v>
      </c>
      <c r="G1997" s="224" t="s">
        <v>242</v>
      </c>
      <c r="H1997" s="227" t="s">
        <v>242</v>
      </c>
      <c r="I1997" s="228" t="s">
        <v>242</v>
      </c>
      <c r="J1997" s="228" t="s">
        <v>242</v>
      </c>
      <c r="K1997" s="229"/>
      <c r="L1997" s="229"/>
      <c r="M1997" s="229"/>
      <c r="N1997" s="229"/>
      <c r="O1997" s="229"/>
      <c r="P1997" s="230"/>
      <c r="Q1997" s="231"/>
      <c r="R1997" s="224" t="s">
        <v>242</v>
      </c>
      <c r="S1997" s="232" t="str">
        <f t="shared" ca="1" si="160"/>
        <v/>
      </c>
      <c r="T1997" s="232" t="str">
        <f ca="1">IF(B1997="","",IF(ISERROR(MATCH($J1997,[2]SorP!$B$1:$B$6230,0)),"",INDIRECT("'SorP'!$A$"&amp;MATCH($J1997,[2]SorP!$B$1:$B$6230,0))))</f>
        <v/>
      </c>
      <c r="U1997" s="184"/>
      <c r="V1997" s="94" t="e">
        <f>IF(C1997="",NA(),MATCH($B1997&amp;$C1997,'[2]Smelter Look-up'!$J:$J,0))</f>
        <v>#N/A</v>
      </c>
      <c r="X1997" s="58">
        <f t="shared" si="161"/>
        <v>0</v>
      </c>
      <c r="AB1997" s="95" t="str">
        <f t="shared" si="162"/>
        <v/>
      </c>
    </row>
    <row r="1998" spans="1:28" s="58" customFormat="1" ht="20.25">
      <c r="A1998" s="232"/>
      <c r="B1998" s="224" t="s">
        <v>242</v>
      </c>
      <c r="C1998" s="225" t="s">
        <v>242</v>
      </c>
      <c r="D1998" s="226"/>
      <c r="E1998" s="224" t="s">
        <v>242</v>
      </c>
      <c r="F1998" s="224" t="s">
        <v>242</v>
      </c>
      <c r="G1998" s="224" t="s">
        <v>242</v>
      </c>
      <c r="H1998" s="227" t="s">
        <v>242</v>
      </c>
      <c r="I1998" s="228" t="s">
        <v>242</v>
      </c>
      <c r="J1998" s="228" t="s">
        <v>242</v>
      </c>
      <c r="K1998" s="229"/>
      <c r="L1998" s="229"/>
      <c r="M1998" s="229"/>
      <c r="N1998" s="229"/>
      <c r="O1998" s="229"/>
      <c r="P1998" s="230"/>
      <c r="Q1998" s="231"/>
      <c r="R1998" s="224" t="s">
        <v>242</v>
      </c>
      <c r="S1998" s="232" t="str">
        <f t="shared" ca="1" si="160"/>
        <v/>
      </c>
      <c r="T1998" s="232" t="str">
        <f ca="1">IF(B1998="","",IF(ISERROR(MATCH($J1998,[2]SorP!$B$1:$B$6230,0)),"",INDIRECT("'SorP'!$A$"&amp;MATCH($J1998,[2]SorP!$B$1:$B$6230,0))))</f>
        <v/>
      </c>
      <c r="U1998" s="184"/>
      <c r="V1998" s="94" t="e">
        <f>IF(C1998="",NA(),MATCH($B1998&amp;$C1998,'[2]Smelter Look-up'!$J:$J,0))</f>
        <v>#N/A</v>
      </c>
      <c r="X1998" s="58">
        <f t="shared" si="161"/>
        <v>0</v>
      </c>
      <c r="AB1998" s="95" t="str">
        <f t="shared" si="162"/>
        <v/>
      </c>
    </row>
    <row r="1999" spans="1:28" s="58" customFormat="1" ht="20.25">
      <c r="A1999" s="232"/>
      <c r="B1999" s="224" t="s">
        <v>242</v>
      </c>
      <c r="C1999" s="225" t="s">
        <v>242</v>
      </c>
      <c r="D1999" s="226"/>
      <c r="E1999" s="224" t="s">
        <v>242</v>
      </c>
      <c r="F1999" s="224" t="s">
        <v>242</v>
      </c>
      <c r="G1999" s="224" t="s">
        <v>242</v>
      </c>
      <c r="H1999" s="227" t="s">
        <v>242</v>
      </c>
      <c r="I1999" s="228" t="s">
        <v>242</v>
      </c>
      <c r="J1999" s="228" t="s">
        <v>242</v>
      </c>
      <c r="K1999" s="229"/>
      <c r="L1999" s="229"/>
      <c r="M1999" s="229"/>
      <c r="N1999" s="229"/>
      <c r="O1999" s="229"/>
      <c r="P1999" s="230"/>
      <c r="Q1999" s="231"/>
      <c r="R1999" s="224" t="s">
        <v>242</v>
      </c>
      <c r="S1999" s="232" t="str">
        <f t="shared" ca="1" si="160"/>
        <v/>
      </c>
      <c r="T1999" s="232" t="str">
        <f ca="1">IF(B1999="","",IF(ISERROR(MATCH($J1999,[2]SorP!$B$1:$B$6230,0)),"",INDIRECT("'SorP'!$A$"&amp;MATCH($J1999,[2]SorP!$B$1:$B$6230,0))))</f>
        <v/>
      </c>
      <c r="U1999" s="184"/>
      <c r="V1999" s="94" t="e">
        <f>IF(C1999="",NA(),MATCH($B1999&amp;$C1999,'[2]Smelter Look-up'!$J:$J,0))</f>
        <v>#N/A</v>
      </c>
      <c r="X1999" s="58">
        <f t="shared" si="161"/>
        <v>0</v>
      </c>
      <c r="AB1999" s="95" t="str">
        <f t="shared" si="162"/>
        <v/>
      </c>
    </row>
    <row r="2000" spans="1:28" s="58" customFormat="1" ht="20.25">
      <c r="A2000" s="232"/>
      <c r="B2000" s="224" t="s">
        <v>242</v>
      </c>
      <c r="C2000" s="225" t="s">
        <v>242</v>
      </c>
      <c r="D2000" s="226"/>
      <c r="E2000" s="224" t="s">
        <v>242</v>
      </c>
      <c r="F2000" s="224" t="s">
        <v>242</v>
      </c>
      <c r="G2000" s="224" t="s">
        <v>242</v>
      </c>
      <c r="H2000" s="227" t="s">
        <v>242</v>
      </c>
      <c r="I2000" s="228" t="s">
        <v>242</v>
      </c>
      <c r="J2000" s="228" t="s">
        <v>242</v>
      </c>
      <c r="K2000" s="229"/>
      <c r="L2000" s="229"/>
      <c r="M2000" s="229"/>
      <c r="N2000" s="229"/>
      <c r="O2000" s="229"/>
      <c r="P2000" s="230"/>
      <c r="Q2000" s="231"/>
      <c r="R2000" s="224" t="s">
        <v>242</v>
      </c>
      <c r="S2000" s="232" t="str">
        <f t="shared" ca="1" si="160"/>
        <v/>
      </c>
      <c r="T2000" s="232" t="str">
        <f ca="1">IF(B2000="","",IF(ISERROR(MATCH($J2000,[2]SorP!$B$1:$B$6230,0)),"",INDIRECT("'SorP'!$A$"&amp;MATCH($J2000,[2]SorP!$B$1:$B$6230,0))))</f>
        <v/>
      </c>
      <c r="U2000" s="184"/>
      <c r="V2000" s="94" t="e">
        <f>IF(C2000="",NA(),MATCH($B2000&amp;$C2000,'[2]Smelter Look-up'!$J:$J,0))</f>
        <v>#N/A</v>
      </c>
      <c r="X2000" s="58">
        <f t="shared" si="161"/>
        <v>0</v>
      </c>
      <c r="AB2000" s="95" t="str">
        <f t="shared" si="162"/>
        <v/>
      </c>
    </row>
    <row r="2001" spans="1:28" s="58" customFormat="1" ht="20.25">
      <c r="A2001" s="232"/>
      <c r="B2001" s="224" t="s">
        <v>242</v>
      </c>
      <c r="C2001" s="225" t="s">
        <v>242</v>
      </c>
      <c r="D2001" s="226"/>
      <c r="E2001" s="224" t="s">
        <v>242</v>
      </c>
      <c r="F2001" s="224" t="s">
        <v>242</v>
      </c>
      <c r="G2001" s="224" t="s">
        <v>242</v>
      </c>
      <c r="H2001" s="227" t="s">
        <v>242</v>
      </c>
      <c r="I2001" s="228" t="s">
        <v>242</v>
      </c>
      <c r="J2001" s="228" t="s">
        <v>242</v>
      </c>
      <c r="K2001" s="229"/>
      <c r="L2001" s="229"/>
      <c r="M2001" s="229"/>
      <c r="N2001" s="229"/>
      <c r="O2001" s="229"/>
      <c r="P2001" s="230"/>
      <c r="Q2001" s="231"/>
      <c r="R2001" s="224" t="s">
        <v>242</v>
      </c>
      <c r="S2001" s="232" t="str">
        <f t="shared" ca="1" si="160"/>
        <v/>
      </c>
      <c r="T2001" s="232" t="str">
        <f ca="1">IF(B2001="","",IF(ISERROR(MATCH($J2001,[2]SorP!$B$1:$B$6230,0)),"",INDIRECT("'SorP'!$A$"&amp;MATCH($J2001,[2]SorP!$B$1:$B$6230,0))))</f>
        <v/>
      </c>
      <c r="U2001" s="184"/>
      <c r="V2001" s="94" t="e">
        <f>IF(C2001="",NA(),MATCH($B2001&amp;$C2001,'[2]Smelter Look-up'!$J:$J,0))</f>
        <v>#N/A</v>
      </c>
      <c r="X2001" s="58">
        <f t="shared" si="161"/>
        <v>0</v>
      </c>
      <c r="AB2001" s="95" t="str">
        <f t="shared" si="162"/>
        <v/>
      </c>
    </row>
    <row r="2002" spans="1:28" s="58" customFormat="1" ht="20.25">
      <c r="A2002" s="232"/>
      <c r="B2002" s="224" t="s">
        <v>242</v>
      </c>
      <c r="C2002" s="225" t="s">
        <v>242</v>
      </c>
      <c r="D2002" s="226"/>
      <c r="E2002" s="224" t="s">
        <v>242</v>
      </c>
      <c r="F2002" s="224" t="s">
        <v>242</v>
      </c>
      <c r="G2002" s="224" t="s">
        <v>242</v>
      </c>
      <c r="H2002" s="227" t="s">
        <v>242</v>
      </c>
      <c r="I2002" s="228" t="s">
        <v>242</v>
      </c>
      <c r="J2002" s="228" t="s">
        <v>242</v>
      </c>
      <c r="K2002" s="229"/>
      <c r="L2002" s="229"/>
      <c r="M2002" s="229"/>
      <c r="N2002" s="229"/>
      <c r="O2002" s="229"/>
      <c r="P2002" s="230"/>
      <c r="Q2002" s="231"/>
      <c r="R2002" s="224" t="s">
        <v>242</v>
      </c>
      <c r="S2002" s="232" t="str">
        <f t="shared" ca="1" si="160"/>
        <v/>
      </c>
      <c r="T2002" s="232" t="str">
        <f ca="1">IF(B2002="","",IF(ISERROR(MATCH($J2002,[2]SorP!$B$1:$B$6230,0)),"",INDIRECT("'SorP'!$A$"&amp;MATCH($J2002,[2]SorP!$B$1:$B$6230,0))))</f>
        <v/>
      </c>
      <c r="U2002" s="184"/>
      <c r="V2002" s="94" t="e">
        <f>IF(C2002="",NA(),MATCH($B2002&amp;$C2002,'[2]Smelter Look-up'!$J:$J,0))</f>
        <v>#N/A</v>
      </c>
      <c r="X2002" s="58">
        <f t="shared" si="161"/>
        <v>0</v>
      </c>
      <c r="AB2002" s="95" t="str">
        <f t="shared" si="162"/>
        <v/>
      </c>
    </row>
    <row r="2003" spans="1:28" s="58" customFormat="1" ht="20.25">
      <c r="A2003" s="232"/>
      <c r="B2003" s="224" t="s">
        <v>242</v>
      </c>
      <c r="C2003" s="225" t="s">
        <v>242</v>
      </c>
      <c r="D2003" s="226"/>
      <c r="E2003" s="224" t="s">
        <v>242</v>
      </c>
      <c r="F2003" s="224" t="s">
        <v>242</v>
      </c>
      <c r="G2003" s="224" t="s">
        <v>242</v>
      </c>
      <c r="H2003" s="227" t="s">
        <v>242</v>
      </c>
      <c r="I2003" s="228" t="s">
        <v>242</v>
      </c>
      <c r="J2003" s="228" t="s">
        <v>242</v>
      </c>
      <c r="K2003" s="229"/>
      <c r="L2003" s="229"/>
      <c r="M2003" s="229"/>
      <c r="N2003" s="229"/>
      <c r="O2003" s="229"/>
      <c r="P2003" s="230"/>
      <c r="Q2003" s="231"/>
      <c r="R2003" s="224" t="s">
        <v>242</v>
      </c>
      <c r="S2003" s="232" t="str">
        <f t="shared" ca="1" si="160"/>
        <v/>
      </c>
      <c r="T2003" s="232" t="str">
        <f ca="1">IF(B2003="","",IF(ISERROR(MATCH($J2003,[2]SorP!$B$1:$B$6230,0)),"",INDIRECT("'SorP'!$A$"&amp;MATCH($J2003,[2]SorP!$B$1:$B$6230,0))))</f>
        <v/>
      </c>
      <c r="U2003" s="184"/>
      <c r="V2003" s="94" t="e">
        <f>IF(C2003="",NA(),MATCH($B2003&amp;$C2003,'[2]Smelter Look-up'!$J:$J,0))</f>
        <v>#N/A</v>
      </c>
      <c r="X2003" s="58">
        <f t="shared" si="161"/>
        <v>0</v>
      </c>
      <c r="AB2003" s="95" t="str">
        <f t="shared" si="162"/>
        <v/>
      </c>
    </row>
    <row r="2004" spans="1:28" s="58" customFormat="1" ht="20.25">
      <c r="A2004" s="232"/>
      <c r="B2004" s="224" t="s">
        <v>242</v>
      </c>
      <c r="C2004" s="225" t="s">
        <v>242</v>
      </c>
      <c r="D2004" s="226"/>
      <c r="E2004" s="224" t="s">
        <v>242</v>
      </c>
      <c r="F2004" s="224" t="s">
        <v>242</v>
      </c>
      <c r="G2004" s="224" t="s">
        <v>242</v>
      </c>
      <c r="H2004" s="227" t="s">
        <v>242</v>
      </c>
      <c r="I2004" s="228" t="s">
        <v>242</v>
      </c>
      <c r="J2004" s="228" t="s">
        <v>242</v>
      </c>
      <c r="K2004" s="229"/>
      <c r="L2004" s="229"/>
      <c r="M2004" s="229"/>
      <c r="N2004" s="229"/>
      <c r="O2004" s="229"/>
      <c r="P2004" s="230"/>
      <c r="Q2004" s="231"/>
      <c r="R2004" s="224" t="s">
        <v>242</v>
      </c>
      <c r="S2004" s="232" t="str">
        <f t="shared" ca="1" si="160"/>
        <v/>
      </c>
      <c r="T2004" s="232" t="str">
        <f ca="1">IF(B2004="","",IF(ISERROR(MATCH($J2004,[2]SorP!$B$1:$B$6230,0)),"",INDIRECT("'SorP'!$A$"&amp;MATCH($J2004,[2]SorP!$B$1:$B$6230,0))))</f>
        <v/>
      </c>
      <c r="U2004" s="184"/>
      <c r="V2004" s="94" t="e">
        <f>IF(C2004="",NA(),MATCH($B2004&amp;$C2004,'[2]Smelter Look-up'!$J:$J,0))</f>
        <v>#N/A</v>
      </c>
      <c r="X2004" s="58">
        <f t="shared" si="161"/>
        <v>0</v>
      </c>
      <c r="AB2004" s="95" t="str">
        <f t="shared" si="162"/>
        <v/>
      </c>
    </row>
    <row r="2005" spans="1:28" s="58" customFormat="1" ht="20.25">
      <c r="A2005" s="232"/>
      <c r="B2005" s="224" t="s">
        <v>242</v>
      </c>
      <c r="C2005" s="225" t="s">
        <v>242</v>
      </c>
      <c r="D2005" s="226"/>
      <c r="E2005" s="224" t="s">
        <v>242</v>
      </c>
      <c r="F2005" s="224" t="s">
        <v>242</v>
      </c>
      <c r="G2005" s="224" t="s">
        <v>242</v>
      </c>
      <c r="H2005" s="227" t="s">
        <v>242</v>
      </c>
      <c r="I2005" s="228" t="s">
        <v>242</v>
      </c>
      <c r="J2005" s="228" t="s">
        <v>242</v>
      </c>
      <c r="K2005" s="229"/>
      <c r="L2005" s="229"/>
      <c r="M2005" s="229"/>
      <c r="N2005" s="229"/>
      <c r="O2005" s="229"/>
      <c r="P2005" s="230"/>
      <c r="Q2005" s="231"/>
      <c r="R2005" s="224" t="s">
        <v>242</v>
      </c>
      <c r="S2005" s="232" t="str">
        <f t="shared" ca="1" si="160"/>
        <v/>
      </c>
      <c r="T2005" s="232" t="str">
        <f ca="1">IF(B2005="","",IF(ISERROR(MATCH($J2005,[2]SorP!$B$1:$B$6230,0)),"",INDIRECT("'SorP'!$A$"&amp;MATCH($J2005,[2]SorP!$B$1:$B$6230,0))))</f>
        <v/>
      </c>
      <c r="U2005" s="184"/>
      <c r="V2005" s="94" t="e">
        <f>IF(C2005="",NA(),MATCH($B2005&amp;$C2005,'[2]Smelter Look-up'!$J:$J,0))</f>
        <v>#N/A</v>
      </c>
      <c r="X2005" s="58">
        <f t="shared" si="161"/>
        <v>0</v>
      </c>
      <c r="AB2005" s="95" t="str">
        <f t="shared" si="162"/>
        <v/>
      </c>
    </row>
    <row r="2006" spans="1:28" s="58" customFormat="1" ht="20.25">
      <c r="A2006" s="232"/>
      <c r="B2006" s="224" t="s">
        <v>242</v>
      </c>
      <c r="C2006" s="225" t="s">
        <v>242</v>
      </c>
      <c r="D2006" s="226"/>
      <c r="E2006" s="224" t="s">
        <v>242</v>
      </c>
      <c r="F2006" s="224" t="s">
        <v>242</v>
      </c>
      <c r="G2006" s="224" t="s">
        <v>242</v>
      </c>
      <c r="H2006" s="227" t="s">
        <v>242</v>
      </c>
      <c r="I2006" s="228" t="s">
        <v>242</v>
      </c>
      <c r="J2006" s="228" t="s">
        <v>242</v>
      </c>
      <c r="K2006" s="229"/>
      <c r="L2006" s="229"/>
      <c r="M2006" s="229"/>
      <c r="N2006" s="229"/>
      <c r="O2006" s="229"/>
      <c r="P2006" s="230"/>
      <c r="Q2006" s="231"/>
      <c r="R2006" s="224" t="s">
        <v>242</v>
      </c>
      <c r="S2006" s="232" t="str">
        <f t="shared" ca="1" si="160"/>
        <v/>
      </c>
      <c r="T2006" s="232" t="str">
        <f ca="1">IF(B2006="","",IF(ISERROR(MATCH($J2006,[2]SorP!$B$1:$B$6230,0)),"",INDIRECT("'SorP'!$A$"&amp;MATCH($J2006,[2]SorP!$B$1:$B$6230,0))))</f>
        <v/>
      </c>
      <c r="U2006" s="184"/>
      <c r="V2006" s="94" t="e">
        <f>IF(C2006="",NA(),MATCH($B2006&amp;$C2006,'[2]Smelter Look-up'!$J:$J,0))</f>
        <v>#N/A</v>
      </c>
      <c r="X2006" s="58">
        <f t="shared" si="161"/>
        <v>0</v>
      </c>
      <c r="AB2006" s="95" t="str">
        <f t="shared" si="162"/>
        <v/>
      </c>
    </row>
    <row r="2007" spans="1:28" s="58" customFormat="1" ht="20.25">
      <c r="A2007" s="232"/>
      <c r="B2007" s="224" t="s">
        <v>242</v>
      </c>
      <c r="C2007" s="225" t="s">
        <v>242</v>
      </c>
      <c r="D2007" s="226"/>
      <c r="E2007" s="224" t="s">
        <v>242</v>
      </c>
      <c r="F2007" s="224" t="s">
        <v>242</v>
      </c>
      <c r="G2007" s="224" t="s">
        <v>242</v>
      </c>
      <c r="H2007" s="227" t="s">
        <v>242</v>
      </c>
      <c r="I2007" s="228" t="s">
        <v>242</v>
      </c>
      <c r="J2007" s="228" t="s">
        <v>242</v>
      </c>
      <c r="K2007" s="229"/>
      <c r="L2007" s="229"/>
      <c r="M2007" s="229"/>
      <c r="N2007" s="229"/>
      <c r="O2007" s="229"/>
      <c r="P2007" s="230"/>
      <c r="Q2007" s="231"/>
      <c r="R2007" s="224" t="s">
        <v>242</v>
      </c>
      <c r="S2007" s="232" t="str">
        <f t="shared" ca="1" si="160"/>
        <v/>
      </c>
      <c r="T2007" s="232" t="str">
        <f ca="1">IF(B2007="","",IF(ISERROR(MATCH($J2007,[2]SorP!$B$1:$B$6230,0)),"",INDIRECT("'SorP'!$A$"&amp;MATCH($J2007,[2]SorP!$B$1:$B$6230,0))))</f>
        <v/>
      </c>
      <c r="U2007" s="184"/>
      <c r="V2007" s="94" t="e">
        <f>IF(C2007="",NA(),MATCH($B2007&amp;$C2007,'[2]Smelter Look-up'!$J:$J,0))</f>
        <v>#N/A</v>
      </c>
      <c r="X2007" s="58">
        <f t="shared" si="161"/>
        <v>0</v>
      </c>
      <c r="AB2007" s="95" t="str">
        <f t="shared" si="162"/>
        <v/>
      </c>
    </row>
    <row r="2008" spans="1:28" s="58" customFormat="1" ht="20.25">
      <c r="A2008" s="232"/>
      <c r="B2008" s="224" t="s">
        <v>242</v>
      </c>
      <c r="C2008" s="225" t="s">
        <v>242</v>
      </c>
      <c r="D2008" s="226"/>
      <c r="E2008" s="224" t="s">
        <v>242</v>
      </c>
      <c r="F2008" s="224" t="s">
        <v>242</v>
      </c>
      <c r="G2008" s="224" t="s">
        <v>242</v>
      </c>
      <c r="H2008" s="227" t="s">
        <v>242</v>
      </c>
      <c r="I2008" s="228" t="s">
        <v>242</v>
      </c>
      <c r="J2008" s="228" t="s">
        <v>242</v>
      </c>
      <c r="K2008" s="229"/>
      <c r="L2008" s="229"/>
      <c r="M2008" s="229"/>
      <c r="N2008" s="229"/>
      <c r="O2008" s="229"/>
      <c r="P2008" s="230"/>
      <c r="Q2008" s="231"/>
      <c r="R2008" s="224" t="s">
        <v>242</v>
      </c>
      <c r="S2008" s="232" t="str">
        <f t="shared" ca="1" si="160"/>
        <v/>
      </c>
      <c r="T2008" s="232" t="str">
        <f ca="1">IF(B2008="","",IF(ISERROR(MATCH($J2008,[2]SorP!$B$1:$B$6230,0)),"",INDIRECT("'SorP'!$A$"&amp;MATCH($J2008,[2]SorP!$B$1:$B$6230,0))))</f>
        <v/>
      </c>
      <c r="U2008" s="184"/>
      <c r="V2008" s="94" t="e">
        <f>IF(C2008="",NA(),MATCH($B2008&amp;$C2008,'[2]Smelter Look-up'!$J:$J,0))</f>
        <v>#N/A</v>
      </c>
      <c r="X2008" s="58">
        <f t="shared" si="161"/>
        <v>0</v>
      </c>
      <c r="AB2008" s="95" t="str">
        <f t="shared" si="162"/>
        <v/>
      </c>
    </row>
    <row r="2009" spans="1:28" s="58" customFormat="1" ht="20.25">
      <c r="A2009" s="232"/>
      <c r="B2009" s="224" t="s">
        <v>242</v>
      </c>
      <c r="C2009" s="225" t="s">
        <v>242</v>
      </c>
      <c r="D2009" s="226"/>
      <c r="E2009" s="224" t="s">
        <v>242</v>
      </c>
      <c r="F2009" s="224" t="s">
        <v>242</v>
      </c>
      <c r="G2009" s="224" t="s">
        <v>242</v>
      </c>
      <c r="H2009" s="227" t="s">
        <v>242</v>
      </c>
      <c r="I2009" s="228" t="s">
        <v>242</v>
      </c>
      <c r="J2009" s="228" t="s">
        <v>242</v>
      </c>
      <c r="K2009" s="229"/>
      <c r="L2009" s="229"/>
      <c r="M2009" s="229"/>
      <c r="N2009" s="229"/>
      <c r="O2009" s="229"/>
      <c r="P2009" s="230"/>
      <c r="Q2009" s="231"/>
      <c r="R2009" s="224" t="s">
        <v>242</v>
      </c>
      <c r="S2009" s="232" t="str">
        <f t="shared" ca="1" si="160"/>
        <v/>
      </c>
      <c r="T2009" s="232" t="str">
        <f ca="1">IF(B2009="","",IF(ISERROR(MATCH($J2009,[2]SorP!$B$1:$B$6230,0)),"",INDIRECT("'SorP'!$A$"&amp;MATCH($J2009,[2]SorP!$B$1:$B$6230,0))))</f>
        <v/>
      </c>
      <c r="U2009" s="184"/>
      <c r="V2009" s="94" t="e">
        <f>IF(C2009="",NA(),MATCH($B2009&amp;$C2009,'[2]Smelter Look-up'!$J:$J,0))</f>
        <v>#N/A</v>
      </c>
      <c r="X2009" s="58">
        <f t="shared" si="161"/>
        <v>0</v>
      </c>
      <c r="AB2009" s="95" t="str">
        <f t="shared" si="162"/>
        <v/>
      </c>
    </row>
    <row r="2010" spans="1:28" s="58" customFormat="1" ht="20.25">
      <c r="A2010" s="232"/>
      <c r="B2010" s="224" t="s">
        <v>242</v>
      </c>
      <c r="C2010" s="225" t="s">
        <v>242</v>
      </c>
      <c r="D2010" s="226"/>
      <c r="E2010" s="224" t="s">
        <v>242</v>
      </c>
      <c r="F2010" s="224" t="s">
        <v>242</v>
      </c>
      <c r="G2010" s="224" t="s">
        <v>242</v>
      </c>
      <c r="H2010" s="227" t="s">
        <v>242</v>
      </c>
      <c r="I2010" s="228" t="s">
        <v>242</v>
      </c>
      <c r="J2010" s="228" t="s">
        <v>242</v>
      </c>
      <c r="K2010" s="229"/>
      <c r="L2010" s="229"/>
      <c r="M2010" s="229"/>
      <c r="N2010" s="229"/>
      <c r="O2010" s="229"/>
      <c r="P2010" s="230"/>
      <c r="Q2010" s="231"/>
      <c r="R2010" s="224" t="s">
        <v>242</v>
      </c>
      <c r="S2010" s="232" t="str">
        <f t="shared" ca="1" si="160"/>
        <v/>
      </c>
      <c r="T2010" s="232" t="str">
        <f ca="1">IF(B2010="","",IF(ISERROR(MATCH($J2010,[2]SorP!$B$1:$B$6230,0)),"",INDIRECT("'SorP'!$A$"&amp;MATCH($J2010,[2]SorP!$B$1:$B$6230,0))))</f>
        <v/>
      </c>
      <c r="U2010" s="184"/>
      <c r="V2010" s="94" t="e">
        <f>IF(C2010="",NA(),MATCH($B2010&amp;$C2010,'[2]Smelter Look-up'!$J:$J,0))</f>
        <v>#N/A</v>
      </c>
      <c r="X2010" s="58">
        <f t="shared" si="161"/>
        <v>0</v>
      </c>
      <c r="AB2010" s="95" t="str">
        <f t="shared" si="162"/>
        <v/>
      </c>
    </row>
    <row r="2011" spans="1:28" s="58" customFormat="1" ht="20.25">
      <c r="A2011" s="232"/>
      <c r="B2011" s="224" t="s">
        <v>242</v>
      </c>
      <c r="C2011" s="225" t="s">
        <v>242</v>
      </c>
      <c r="D2011" s="226"/>
      <c r="E2011" s="224" t="s">
        <v>242</v>
      </c>
      <c r="F2011" s="224" t="s">
        <v>242</v>
      </c>
      <c r="G2011" s="224" t="s">
        <v>242</v>
      </c>
      <c r="H2011" s="227" t="s">
        <v>242</v>
      </c>
      <c r="I2011" s="228" t="s">
        <v>242</v>
      </c>
      <c r="J2011" s="228" t="s">
        <v>242</v>
      </c>
      <c r="K2011" s="229"/>
      <c r="L2011" s="229"/>
      <c r="M2011" s="229"/>
      <c r="N2011" s="229"/>
      <c r="O2011" s="229"/>
      <c r="P2011" s="230"/>
      <c r="Q2011" s="231"/>
      <c r="R2011" s="224" t="s">
        <v>242</v>
      </c>
      <c r="S2011" s="232" t="str">
        <f t="shared" ca="1" si="160"/>
        <v/>
      </c>
      <c r="T2011" s="232" t="str">
        <f ca="1">IF(B2011="","",IF(ISERROR(MATCH($J2011,[2]SorP!$B$1:$B$6230,0)),"",INDIRECT("'SorP'!$A$"&amp;MATCH($J2011,[2]SorP!$B$1:$B$6230,0))))</f>
        <v/>
      </c>
      <c r="U2011" s="184"/>
      <c r="V2011" s="94" t="e">
        <f>IF(C2011="",NA(),MATCH($B2011&amp;$C2011,'[2]Smelter Look-up'!$J:$J,0))</f>
        <v>#N/A</v>
      </c>
      <c r="X2011" s="58">
        <f t="shared" si="161"/>
        <v>0</v>
      </c>
      <c r="AB2011" s="95" t="str">
        <f t="shared" si="162"/>
        <v/>
      </c>
    </row>
    <row r="2012" spans="1:28" s="58" customFormat="1" ht="20.25">
      <c r="A2012" s="232"/>
      <c r="B2012" s="224" t="s">
        <v>242</v>
      </c>
      <c r="C2012" s="225" t="s">
        <v>242</v>
      </c>
      <c r="D2012" s="226"/>
      <c r="E2012" s="224" t="s">
        <v>242</v>
      </c>
      <c r="F2012" s="224" t="s">
        <v>242</v>
      </c>
      <c r="G2012" s="224" t="s">
        <v>242</v>
      </c>
      <c r="H2012" s="227" t="s">
        <v>242</v>
      </c>
      <c r="I2012" s="228" t="s">
        <v>242</v>
      </c>
      <c r="J2012" s="228" t="s">
        <v>242</v>
      </c>
      <c r="K2012" s="229"/>
      <c r="L2012" s="229"/>
      <c r="M2012" s="229"/>
      <c r="N2012" s="229"/>
      <c r="O2012" s="229"/>
      <c r="P2012" s="230"/>
      <c r="Q2012" s="231"/>
      <c r="R2012" s="224" t="s">
        <v>242</v>
      </c>
      <c r="S2012" s="232" t="str">
        <f t="shared" ref="S2012:S2042" ca="1" si="163">IF(B2012="","",IF(ISERROR(MATCH($E2012,CL,0)),"Unknown",INDIRECT("'C'!$A$"&amp;MATCH($E2012,CL,0)+1)))</f>
        <v/>
      </c>
      <c r="T2012" s="232" t="str">
        <f ca="1">IF(B2012="","",IF(ISERROR(MATCH($J2012,[2]SorP!$B$1:$B$6230,0)),"",INDIRECT("'SorP'!$A$"&amp;MATCH($J2012,[2]SorP!$B$1:$B$6230,0))))</f>
        <v/>
      </c>
      <c r="U2012" s="184"/>
      <c r="V2012" s="94" t="e">
        <f>IF(C2012="",NA(),MATCH($B2012&amp;$C2012,'[2]Smelter Look-up'!$J:$J,0))</f>
        <v>#N/A</v>
      </c>
      <c r="X2012" s="58">
        <f t="shared" si="161"/>
        <v>0</v>
      </c>
      <c r="AB2012" s="95" t="str">
        <f t="shared" si="162"/>
        <v/>
      </c>
    </row>
    <row r="2013" spans="1:28" s="58" customFormat="1" ht="20.25">
      <c r="A2013" s="232"/>
      <c r="B2013" s="224" t="s">
        <v>242</v>
      </c>
      <c r="C2013" s="225" t="s">
        <v>242</v>
      </c>
      <c r="D2013" s="226"/>
      <c r="E2013" s="224" t="s">
        <v>242</v>
      </c>
      <c r="F2013" s="224" t="s">
        <v>242</v>
      </c>
      <c r="G2013" s="224" t="s">
        <v>242</v>
      </c>
      <c r="H2013" s="227" t="s">
        <v>242</v>
      </c>
      <c r="I2013" s="228" t="s">
        <v>242</v>
      </c>
      <c r="J2013" s="228" t="s">
        <v>242</v>
      </c>
      <c r="K2013" s="229"/>
      <c r="L2013" s="229"/>
      <c r="M2013" s="229"/>
      <c r="N2013" s="229"/>
      <c r="O2013" s="229"/>
      <c r="P2013" s="230"/>
      <c r="Q2013" s="231"/>
      <c r="R2013" s="224" t="s">
        <v>242</v>
      </c>
      <c r="S2013" s="232" t="str">
        <f t="shared" ca="1" si="163"/>
        <v/>
      </c>
      <c r="T2013" s="232" t="str">
        <f ca="1">IF(B2013="","",IF(ISERROR(MATCH($J2013,[2]SorP!$B$1:$B$6230,0)),"",INDIRECT("'SorP'!$A$"&amp;MATCH($J2013,[2]SorP!$B$1:$B$6230,0))))</f>
        <v/>
      </c>
      <c r="U2013" s="184"/>
      <c r="V2013" s="94" t="e">
        <f>IF(C2013="",NA(),MATCH($B2013&amp;$C2013,'[2]Smelter Look-up'!$J:$J,0))</f>
        <v>#N/A</v>
      </c>
      <c r="X2013" s="58">
        <f t="shared" si="161"/>
        <v>0</v>
      </c>
      <c r="AB2013" s="95" t="str">
        <f t="shared" si="162"/>
        <v/>
      </c>
    </row>
    <row r="2014" spans="1:28" s="58" customFormat="1" ht="20.25">
      <c r="A2014" s="232"/>
      <c r="B2014" s="224" t="s">
        <v>242</v>
      </c>
      <c r="C2014" s="225" t="s">
        <v>242</v>
      </c>
      <c r="D2014" s="226"/>
      <c r="E2014" s="224" t="s">
        <v>242</v>
      </c>
      <c r="F2014" s="224" t="s">
        <v>242</v>
      </c>
      <c r="G2014" s="224" t="s">
        <v>242</v>
      </c>
      <c r="H2014" s="227" t="s">
        <v>242</v>
      </c>
      <c r="I2014" s="228" t="s">
        <v>242</v>
      </c>
      <c r="J2014" s="228" t="s">
        <v>242</v>
      </c>
      <c r="K2014" s="229"/>
      <c r="L2014" s="229"/>
      <c r="M2014" s="229"/>
      <c r="N2014" s="229"/>
      <c r="O2014" s="229"/>
      <c r="P2014" s="230"/>
      <c r="Q2014" s="231"/>
      <c r="R2014" s="224" t="s">
        <v>242</v>
      </c>
      <c r="S2014" s="232" t="str">
        <f t="shared" ca="1" si="163"/>
        <v/>
      </c>
      <c r="T2014" s="232" t="str">
        <f ca="1">IF(B2014="","",IF(ISERROR(MATCH($J2014,[2]SorP!$B$1:$B$6230,0)),"",INDIRECT("'SorP'!$A$"&amp;MATCH($J2014,[2]SorP!$B$1:$B$6230,0))))</f>
        <v/>
      </c>
      <c r="U2014" s="184"/>
      <c r="V2014" s="94" t="e">
        <f>IF(C2014="",NA(),MATCH($B2014&amp;$C2014,'[2]Smelter Look-up'!$J:$J,0))</f>
        <v>#N/A</v>
      </c>
      <c r="X2014" s="58">
        <f t="shared" si="161"/>
        <v>0</v>
      </c>
      <c r="AB2014" s="95" t="str">
        <f t="shared" si="162"/>
        <v/>
      </c>
    </row>
    <row r="2015" spans="1:28" s="58" customFormat="1" ht="20.25">
      <c r="A2015" s="232"/>
      <c r="B2015" s="224" t="s">
        <v>242</v>
      </c>
      <c r="C2015" s="225" t="s">
        <v>242</v>
      </c>
      <c r="D2015" s="226"/>
      <c r="E2015" s="224" t="s">
        <v>242</v>
      </c>
      <c r="F2015" s="224" t="s">
        <v>242</v>
      </c>
      <c r="G2015" s="224" t="s">
        <v>242</v>
      </c>
      <c r="H2015" s="227" t="s">
        <v>242</v>
      </c>
      <c r="I2015" s="228" t="s">
        <v>242</v>
      </c>
      <c r="J2015" s="228" t="s">
        <v>242</v>
      </c>
      <c r="K2015" s="229"/>
      <c r="L2015" s="229"/>
      <c r="M2015" s="229"/>
      <c r="N2015" s="229"/>
      <c r="O2015" s="229"/>
      <c r="P2015" s="230"/>
      <c r="Q2015" s="231"/>
      <c r="R2015" s="224" t="s">
        <v>242</v>
      </c>
      <c r="S2015" s="232" t="str">
        <f t="shared" ca="1" si="163"/>
        <v/>
      </c>
      <c r="T2015" s="232" t="str">
        <f ca="1">IF(B2015="","",IF(ISERROR(MATCH($J2015,[2]SorP!$B$1:$B$6230,0)),"",INDIRECT("'SorP'!$A$"&amp;MATCH($J2015,[2]SorP!$B$1:$B$6230,0))))</f>
        <v/>
      </c>
      <c r="U2015" s="184"/>
      <c r="V2015" s="94" t="e">
        <f>IF(C2015="",NA(),MATCH($B2015&amp;$C2015,'[2]Smelter Look-up'!$J:$J,0))</f>
        <v>#N/A</v>
      </c>
      <c r="X2015" s="58">
        <f t="shared" si="161"/>
        <v>0</v>
      </c>
      <c r="AB2015" s="95" t="str">
        <f t="shared" si="162"/>
        <v/>
      </c>
    </row>
    <row r="2016" spans="1:28" s="58" customFormat="1" ht="20.25">
      <c r="A2016" s="232"/>
      <c r="B2016" s="224" t="s">
        <v>242</v>
      </c>
      <c r="C2016" s="225" t="s">
        <v>242</v>
      </c>
      <c r="D2016" s="226"/>
      <c r="E2016" s="224" t="s">
        <v>242</v>
      </c>
      <c r="F2016" s="224" t="s">
        <v>242</v>
      </c>
      <c r="G2016" s="224" t="s">
        <v>242</v>
      </c>
      <c r="H2016" s="227" t="s">
        <v>242</v>
      </c>
      <c r="I2016" s="228" t="s">
        <v>242</v>
      </c>
      <c r="J2016" s="228" t="s">
        <v>242</v>
      </c>
      <c r="K2016" s="229"/>
      <c r="L2016" s="229"/>
      <c r="M2016" s="229"/>
      <c r="N2016" s="229"/>
      <c r="O2016" s="229"/>
      <c r="P2016" s="230"/>
      <c r="Q2016" s="231"/>
      <c r="R2016" s="224" t="s">
        <v>242</v>
      </c>
      <c r="S2016" s="232" t="str">
        <f t="shared" ca="1" si="163"/>
        <v/>
      </c>
      <c r="T2016" s="232" t="str">
        <f ca="1">IF(B2016="","",IF(ISERROR(MATCH($J2016,[2]SorP!$B$1:$B$6230,0)),"",INDIRECT("'SorP'!$A$"&amp;MATCH($J2016,[2]SorP!$B$1:$B$6230,0))))</f>
        <v/>
      </c>
      <c r="U2016" s="184"/>
      <c r="V2016" s="94" t="e">
        <f>IF(C2016="",NA(),MATCH($B2016&amp;$C2016,'[2]Smelter Look-up'!$J:$J,0))</f>
        <v>#N/A</v>
      </c>
      <c r="X2016" s="58">
        <f t="shared" si="161"/>
        <v>0</v>
      </c>
      <c r="AB2016" s="95" t="str">
        <f t="shared" si="162"/>
        <v/>
      </c>
    </row>
    <row r="2017" spans="1:28" s="58" customFormat="1" ht="20.25">
      <c r="A2017" s="232"/>
      <c r="B2017" s="224" t="s">
        <v>242</v>
      </c>
      <c r="C2017" s="225" t="s">
        <v>242</v>
      </c>
      <c r="D2017" s="226"/>
      <c r="E2017" s="224" t="s">
        <v>242</v>
      </c>
      <c r="F2017" s="224" t="s">
        <v>242</v>
      </c>
      <c r="G2017" s="224" t="s">
        <v>242</v>
      </c>
      <c r="H2017" s="227" t="s">
        <v>242</v>
      </c>
      <c r="I2017" s="228" t="s">
        <v>242</v>
      </c>
      <c r="J2017" s="228" t="s">
        <v>242</v>
      </c>
      <c r="K2017" s="229"/>
      <c r="L2017" s="229"/>
      <c r="M2017" s="229"/>
      <c r="N2017" s="229"/>
      <c r="O2017" s="229"/>
      <c r="P2017" s="230"/>
      <c r="Q2017" s="231"/>
      <c r="R2017" s="224" t="s">
        <v>242</v>
      </c>
      <c r="S2017" s="232" t="str">
        <f t="shared" ca="1" si="163"/>
        <v/>
      </c>
      <c r="T2017" s="232" t="str">
        <f ca="1">IF(B2017="","",IF(ISERROR(MATCH($J2017,[2]SorP!$B$1:$B$6230,0)),"",INDIRECT("'SorP'!$A$"&amp;MATCH($J2017,[2]SorP!$B$1:$B$6230,0))))</f>
        <v/>
      </c>
      <c r="U2017" s="184"/>
      <c r="V2017" s="94" t="e">
        <f>IF(C2017="",NA(),MATCH($B2017&amp;$C2017,'[2]Smelter Look-up'!$J:$J,0))</f>
        <v>#N/A</v>
      </c>
      <c r="X2017" s="58">
        <f t="shared" si="161"/>
        <v>0</v>
      </c>
      <c r="AB2017" s="95" t="str">
        <f t="shared" si="162"/>
        <v/>
      </c>
    </row>
    <row r="2018" spans="1:28" s="58" customFormat="1" ht="20.25">
      <c r="A2018" s="232"/>
      <c r="B2018" s="224" t="s">
        <v>242</v>
      </c>
      <c r="C2018" s="225" t="s">
        <v>242</v>
      </c>
      <c r="D2018" s="226"/>
      <c r="E2018" s="224" t="s">
        <v>242</v>
      </c>
      <c r="F2018" s="224" t="s">
        <v>242</v>
      </c>
      <c r="G2018" s="224" t="s">
        <v>242</v>
      </c>
      <c r="H2018" s="227" t="s">
        <v>242</v>
      </c>
      <c r="I2018" s="228" t="s">
        <v>242</v>
      </c>
      <c r="J2018" s="228" t="s">
        <v>242</v>
      </c>
      <c r="K2018" s="229"/>
      <c r="L2018" s="229"/>
      <c r="M2018" s="229"/>
      <c r="N2018" s="229"/>
      <c r="O2018" s="229"/>
      <c r="P2018" s="230"/>
      <c r="Q2018" s="231"/>
      <c r="R2018" s="224" t="s">
        <v>242</v>
      </c>
      <c r="S2018" s="232" t="str">
        <f t="shared" ca="1" si="163"/>
        <v/>
      </c>
      <c r="T2018" s="232" t="str">
        <f ca="1">IF(B2018="","",IF(ISERROR(MATCH($J2018,[2]SorP!$B$1:$B$6230,0)),"",INDIRECT("'SorP'!$A$"&amp;MATCH($J2018,[2]SorP!$B$1:$B$6230,0))))</f>
        <v/>
      </c>
      <c r="U2018" s="184"/>
      <c r="V2018" s="94" t="e">
        <f>IF(C2018="",NA(),MATCH($B2018&amp;$C2018,'[2]Smelter Look-up'!$J:$J,0))</f>
        <v>#N/A</v>
      </c>
      <c r="X2018" s="58">
        <f t="shared" si="161"/>
        <v>0</v>
      </c>
      <c r="AB2018" s="95" t="str">
        <f t="shared" si="162"/>
        <v/>
      </c>
    </row>
    <row r="2019" spans="1:28" s="58" customFormat="1" ht="20.25">
      <c r="A2019" s="232"/>
      <c r="B2019" s="224" t="s">
        <v>242</v>
      </c>
      <c r="C2019" s="225" t="s">
        <v>242</v>
      </c>
      <c r="D2019" s="226"/>
      <c r="E2019" s="224" t="s">
        <v>242</v>
      </c>
      <c r="F2019" s="224" t="s">
        <v>242</v>
      </c>
      <c r="G2019" s="224" t="s">
        <v>242</v>
      </c>
      <c r="H2019" s="227" t="s">
        <v>242</v>
      </c>
      <c r="I2019" s="228" t="s">
        <v>242</v>
      </c>
      <c r="J2019" s="228" t="s">
        <v>242</v>
      </c>
      <c r="K2019" s="229"/>
      <c r="L2019" s="229"/>
      <c r="M2019" s="229"/>
      <c r="N2019" s="229"/>
      <c r="O2019" s="229"/>
      <c r="P2019" s="230"/>
      <c r="Q2019" s="231"/>
      <c r="R2019" s="224" t="s">
        <v>242</v>
      </c>
      <c r="S2019" s="232" t="str">
        <f t="shared" ca="1" si="163"/>
        <v/>
      </c>
      <c r="T2019" s="232" t="str">
        <f ca="1">IF(B2019="","",IF(ISERROR(MATCH($J2019,[2]SorP!$B$1:$B$6230,0)),"",INDIRECT("'SorP'!$A$"&amp;MATCH($J2019,[2]SorP!$B$1:$B$6230,0))))</f>
        <v/>
      </c>
      <c r="U2019" s="184"/>
      <c r="V2019" s="94" t="e">
        <f>IF(C2019="",NA(),MATCH($B2019&amp;$C2019,'[2]Smelter Look-up'!$J:$J,0))</f>
        <v>#N/A</v>
      </c>
      <c r="X2019" s="58">
        <f t="shared" si="161"/>
        <v>0</v>
      </c>
      <c r="AB2019" s="95" t="str">
        <f t="shared" si="162"/>
        <v/>
      </c>
    </row>
    <row r="2020" spans="1:28" s="58" customFormat="1" ht="20.25">
      <c r="A2020" s="232"/>
      <c r="B2020" s="224" t="s">
        <v>242</v>
      </c>
      <c r="C2020" s="225" t="s">
        <v>242</v>
      </c>
      <c r="D2020" s="226"/>
      <c r="E2020" s="224" t="s">
        <v>242</v>
      </c>
      <c r="F2020" s="224" t="s">
        <v>242</v>
      </c>
      <c r="G2020" s="224" t="s">
        <v>242</v>
      </c>
      <c r="H2020" s="227" t="s">
        <v>242</v>
      </c>
      <c r="I2020" s="228" t="s">
        <v>242</v>
      </c>
      <c r="J2020" s="228" t="s">
        <v>242</v>
      </c>
      <c r="K2020" s="229"/>
      <c r="L2020" s="229"/>
      <c r="M2020" s="229"/>
      <c r="N2020" s="229"/>
      <c r="O2020" s="229"/>
      <c r="P2020" s="230"/>
      <c r="Q2020" s="231"/>
      <c r="R2020" s="224" t="s">
        <v>242</v>
      </c>
      <c r="S2020" s="232" t="str">
        <f t="shared" ca="1" si="163"/>
        <v/>
      </c>
      <c r="T2020" s="232" t="str">
        <f ca="1">IF(B2020="","",IF(ISERROR(MATCH($J2020,[2]SorP!$B$1:$B$6230,0)),"",INDIRECT("'SorP'!$A$"&amp;MATCH($J2020,[2]SorP!$B$1:$B$6230,0))))</f>
        <v/>
      </c>
      <c r="U2020" s="184"/>
      <c r="V2020" s="94" t="e">
        <f>IF(C2020="",NA(),MATCH($B2020&amp;$C2020,'[2]Smelter Look-up'!$J:$J,0))</f>
        <v>#N/A</v>
      </c>
      <c r="X2020" s="58">
        <f t="shared" si="161"/>
        <v>0</v>
      </c>
      <c r="AB2020" s="95" t="str">
        <f t="shared" si="162"/>
        <v/>
      </c>
    </row>
    <row r="2021" spans="1:28" s="58" customFormat="1" ht="20.25">
      <c r="A2021" s="232"/>
      <c r="B2021" s="224" t="s">
        <v>242</v>
      </c>
      <c r="C2021" s="225" t="s">
        <v>242</v>
      </c>
      <c r="D2021" s="226"/>
      <c r="E2021" s="224" t="s">
        <v>242</v>
      </c>
      <c r="F2021" s="224" t="s">
        <v>242</v>
      </c>
      <c r="G2021" s="224" t="s">
        <v>242</v>
      </c>
      <c r="H2021" s="227" t="s">
        <v>242</v>
      </c>
      <c r="I2021" s="228" t="s">
        <v>242</v>
      </c>
      <c r="J2021" s="228" t="s">
        <v>242</v>
      </c>
      <c r="K2021" s="229"/>
      <c r="L2021" s="229"/>
      <c r="M2021" s="229"/>
      <c r="N2021" s="229"/>
      <c r="O2021" s="229"/>
      <c r="P2021" s="230"/>
      <c r="Q2021" s="231"/>
      <c r="R2021" s="224" t="s">
        <v>242</v>
      </c>
      <c r="S2021" s="232" t="str">
        <f t="shared" ca="1" si="163"/>
        <v/>
      </c>
      <c r="T2021" s="232" t="str">
        <f ca="1">IF(B2021="","",IF(ISERROR(MATCH($J2021,[2]SorP!$B$1:$B$6230,0)),"",INDIRECT("'SorP'!$A$"&amp;MATCH($J2021,[2]SorP!$B$1:$B$6230,0))))</f>
        <v/>
      </c>
      <c r="U2021" s="184"/>
      <c r="V2021" s="94" t="e">
        <f>IF(C2021="",NA(),MATCH($B2021&amp;$C2021,'[2]Smelter Look-up'!$J:$J,0))</f>
        <v>#N/A</v>
      </c>
      <c r="X2021" s="58">
        <f t="shared" si="161"/>
        <v>0</v>
      </c>
      <c r="AB2021" s="95" t="str">
        <f t="shared" si="162"/>
        <v/>
      </c>
    </row>
    <row r="2022" spans="1:28" s="58" customFormat="1" ht="20.25">
      <c r="A2022" s="232"/>
      <c r="B2022" s="224" t="s">
        <v>242</v>
      </c>
      <c r="C2022" s="225" t="s">
        <v>242</v>
      </c>
      <c r="D2022" s="226"/>
      <c r="E2022" s="224" t="s">
        <v>242</v>
      </c>
      <c r="F2022" s="224" t="s">
        <v>242</v>
      </c>
      <c r="G2022" s="224" t="s">
        <v>242</v>
      </c>
      <c r="H2022" s="227" t="s">
        <v>242</v>
      </c>
      <c r="I2022" s="228" t="s">
        <v>242</v>
      </c>
      <c r="J2022" s="228" t="s">
        <v>242</v>
      </c>
      <c r="K2022" s="229"/>
      <c r="L2022" s="229"/>
      <c r="M2022" s="229"/>
      <c r="N2022" s="229"/>
      <c r="O2022" s="229"/>
      <c r="P2022" s="230"/>
      <c r="Q2022" s="231"/>
      <c r="R2022" s="224" t="s">
        <v>242</v>
      </c>
      <c r="S2022" s="232" t="str">
        <f t="shared" ca="1" si="163"/>
        <v/>
      </c>
      <c r="T2022" s="232" t="str">
        <f ca="1">IF(B2022="","",IF(ISERROR(MATCH($J2022,[2]SorP!$B$1:$B$6230,0)),"",INDIRECT("'SorP'!$A$"&amp;MATCH($J2022,[2]SorP!$B$1:$B$6230,0))))</f>
        <v/>
      </c>
      <c r="U2022" s="184"/>
      <c r="V2022" s="94" t="e">
        <f>IF(C2022="",NA(),MATCH($B2022&amp;$C2022,'[2]Smelter Look-up'!$J:$J,0))</f>
        <v>#N/A</v>
      </c>
      <c r="X2022" s="58">
        <f t="shared" si="161"/>
        <v>0</v>
      </c>
      <c r="AB2022" s="95" t="str">
        <f t="shared" si="162"/>
        <v/>
      </c>
    </row>
    <row r="2023" spans="1:28" s="58" customFormat="1" ht="20.25">
      <c r="A2023" s="232"/>
      <c r="B2023" s="224" t="s">
        <v>242</v>
      </c>
      <c r="C2023" s="225" t="s">
        <v>242</v>
      </c>
      <c r="D2023" s="226"/>
      <c r="E2023" s="224" t="s">
        <v>242</v>
      </c>
      <c r="F2023" s="224" t="s">
        <v>242</v>
      </c>
      <c r="G2023" s="224" t="s">
        <v>242</v>
      </c>
      <c r="H2023" s="227" t="s">
        <v>242</v>
      </c>
      <c r="I2023" s="228" t="s">
        <v>242</v>
      </c>
      <c r="J2023" s="228" t="s">
        <v>242</v>
      </c>
      <c r="K2023" s="229"/>
      <c r="L2023" s="229"/>
      <c r="M2023" s="229"/>
      <c r="N2023" s="229"/>
      <c r="O2023" s="229"/>
      <c r="P2023" s="230"/>
      <c r="Q2023" s="231"/>
      <c r="R2023" s="224" t="s">
        <v>242</v>
      </c>
      <c r="S2023" s="232" t="str">
        <f t="shared" ca="1" si="163"/>
        <v/>
      </c>
      <c r="T2023" s="232" t="str">
        <f ca="1">IF(B2023="","",IF(ISERROR(MATCH($J2023,[2]SorP!$B$1:$B$6230,0)),"",INDIRECT("'SorP'!$A$"&amp;MATCH($J2023,[2]SorP!$B$1:$B$6230,0))))</f>
        <v/>
      </c>
      <c r="U2023" s="184"/>
      <c r="V2023" s="94" t="e">
        <f>IF(C2023="",NA(),MATCH($B2023&amp;$C2023,'[2]Smelter Look-up'!$J:$J,0))</f>
        <v>#N/A</v>
      </c>
      <c r="X2023" s="58">
        <f t="shared" si="161"/>
        <v>0</v>
      </c>
      <c r="AB2023" s="95" t="str">
        <f t="shared" si="162"/>
        <v/>
      </c>
    </row>
    <row r="2024" spans="1:28" s="58" customFormat="1" ht="20.25">
      <c r="A2024" s="232"/>
      <c r="B2024" s="224" t="s">
        <v>242</v>
      </c>
      <c r="C2024" s="225" t="s">
        <v>242</v>
      </c>
      <c r="D2024" s="226"/>
      <c r="E2024" s="224" t="s">
        <v>242</v>
      </c>
      <c r="F2024" s="224" t="s">
        <v>242</v>
      </c>
      <c r="G2024" s="224" t="s">
        <v>242</v>
      </c>
      <c r="H2024" s="227" t="s">
        <v>242</v>
      </c>
      <c r="I2024" s="228" t="s">
        <v>242</v>
      </c>
      <c r="J2024" s="228" t="s">
        <v>242</v>
      </c>
      <c r="K2024" s="229"/>
      <c r="L2024" s="229"/>
      <c r="M2024" s="229"/>
      <c r="N2024" s="229"/>
      <c r="O2024" s="229"/>
      <c r="P2024" s="230"/>
      <c r="Q2024" s="231"/>
      <c r="R2024" s="224" t="s">
        <v>242</v>
      </c>
      <c r="S2024" s="232" t="str">
        <f t="shared" ca="1" si="163"/>
        <v/>
      </c>
      <c r="T2024" s="232" t="str">
        <f ca="1">IF(B2024="","",IF(ISERROR(MATCH($J2024,[2]SorP!$B$1:$B$6230,0)),"",INDIRECT("'SorP'!$A$"&amp;MATCH($J2024,[2]SorP!$B$1:$B$6230,0))))</f>
        <v/>
      </c>
      <c r="U2024" s="184"/>
      <c r="V2024" s="94" t="e">
        <f>IF(C2024="",NA(),MATCH($B2024&amp;$C2024,'[2]Smelter Look-up'!$J:$J,0))</f>
        <v>#N/A</v>
      </c>
      <c r="X2024" s="58">
        <f t="shared" si="161"/>
        <v>0</v>
      </c>
      <c r="AB2024" s="95" t="str">
        <f t="shared" si="162"/>
        <v/>
      </c>
    </row>
    <row r="2025" spans="1:28" s="58" customFormat="1" ht="20.25">
      <c r="A2025" s="232"/>
      <c r="B2025" s="224" t="s">
        <v>242</v>
      </c>
      <c r="C2025" s="225" t="s">
        <v>242</v>
      </c>
      <c r="D2025" s="226"/>
      <c r="E2025" s="224" t="s">
        <v>242</v>
      </c>
      <c r="F2025" s="224" t="s">
        <v>242</v>
      </c>
      <c r="G2025" s="224" t="s">
        <v>242</v>
      </c>
      <c r="H2025" s="227" t="s">
        <v>242</v>
      </c>
      <c r="I2025" s="228" t="s">
        <v>242</v>
      </c>
      <c r="J2025" s="228" t="s">
        <v>242</v>
      </c>
      <c r="K2025" s="229"/>
      <c r="L2025" s="229"/>
      <c r="M2025" s="229"/>
      <c r="N2025" s="229"/>
      <c r="O2025" s="229"/>
      <c r="P2025" s="230"/>
      <c r="Q2025" s="231"/>
      <c r="R2025" s="224" t="s">
        <v>242</v>
      </c>
      <c r="S2025" s="232" t="str">
        <f t="shared" ca="1" si="163"/>
        <v/>
      </c>
      <c r="T2025" s="232" t="str">
        <f ca="1">IF(B2025="","",IF(ISERROR(MATCH($J2025,[2]SorP!$B$1:$B$6230,0)),"",INDIRECT("'SorP'!$A$"&amp;MATCH($J2025,[2]SorP!$B$1:$B$6230,0))))</f>
        <v/>
      </c>
      <c r="U2025" s="184"/>
      <c r="V2025" s="94" t="e">
        <f>IF(C2025="",NA(),MATCH($B2025&amp;$C2025,'[2]Smelter Look-up'!$J:$J,0))</f>
        <v>#N/A</v>
      </c>
      <c r="X2025" s="58">
        <f t="shared" si="161"/>
        <v>0</v>
      </c>
      <c r="AB2025" s="95" t="str">
        <f t="shared" si="162"/>
        <v/>
      </c>
    </row>
    <row r="2026" spans="1:28" s="58" customFormat="1" ht="20.25">
      <c r="A2026" s="232"/>
      <c r="B2026" s="224" t="s">
        <v>242</v>
      </c>
      <c r="C2026" s="225" t="s">
        <v>242</v>
      </c>
      <c r="D2026" s="226"/>
      <c r="E2026" s="224" t="s">
        <v>242</v>
      </c>
      <c r="F2026" s="224" t="s">
        <v>242</v>
      </c>
      <c r="G2026" s="224" t="s">
        <v>242</v>
      </c>
      <c r="H2026" s="227" t="s">
        <v>242</v>
      </c>
      <c r="I2026" s="228" t="s">
        <v>242</v>
      </c>
      <c r="J2026" s="228" t="s">
        <v>242</v>
      </c>
      <c r="K2026" s="229"/>
      <c r="L2026" s="229"/>
      <c r="M2026" s="229"/>
      <c r="N2026" s="229"/>
      <c r="O2026" s="229"/>
      <c r="P2026" s="230"/>
      <c r="Q2026" s="231"/>
      <c r="R2026" s="224" t="s">
        <v>242</v>
      </c>
      <c r="S2026" s="232" t="str">
        <f t="shared" ca="1" si="163"/>
        <v/>
      </c>
      <c r="T2026" s="232" t="str">
        <f ca="1">IF(B2026="","",IF(ISERROR(MATCH($J2026,[2]SorP!$B$1:$B$6230,0)),"",INDIRECT("'SorP'!$A$"&amp;MATCH($J2026,[2]SorP!$B$1:$B$6230,0))))</f>
        <v/>
      </c>
      <c r="U2026" s="184"/>
      <c r="V2026" s="94" t="e">
        <f>IF(C2026="",NA(),MATCH($B2026&amp;$C2026,'[2]Smelter Look-up'!$J:$J,0))</f>
        <v>#N/A</v>
      </c>
      <c r="X2026" s="58">
        <f t="shared" si="161"/>
        <v>0</v>
      </c>
      <c r="AB2026" s="95" t="str">
        <f t="shared" si="162"/>
        <v/>
      </c>
    </row>
    <row r="2027" spans="1:28" s="58" customFormat="1" ht="20.25">
      <c r="A2027" s="232"/>
      <c r="B2027" s="224" t="s">
        <v>242</v>
      </c>
      <c r="C2027" s="225" t="s">
        <v>242</v>
      </c>
      <c r="D2027" s="226"/>
      <c r="E2027" s="224" t="s">
        <v>242</v>
      </c>
      <c r="F2027" s="224" t="s">
        <v>242</v>
      </c>
      <c r="G2027" s="224" t="s">
        <v>242</v>
      </c>
      <c r="H2027" s="227" t="s">
        <v>242</v>
      </c>
      <c r="I2027" s="228" t="s">
        <v>242</v>
      </c>
      <c r="J2027" s="228" t="s">
        <v>242</v>
      </c>
      <c r="K2027" s="229"/>
      <c r="L2027" s="229"/>
      <c r="M2027" s="229"/>
      <c r="N2027" s="229"/>
      <c r="O2027" s="229"/>
      <c r="P2027" s="230"/>
      <c r="Q2027" s="231"/>
      <c r="R2027" s="224" t="s">
        <v>242</v>
      </c>
      <c r="S2027" s="232" t="str">
        <f t="shared" ca="1" si="163"/>
        <v/>
      </c>
      <c r="T2027" s="232" t="str">
        <f ca="1">IF(B2027="","",IF(ISERROR(MATCH($J2027,[2]SorP!$B$1:$B$6230,0)),"",INDIRECT("'SorP'!$A$"&amp;MATCH($J2027,[2]SorP!$B$1:$B$6230,0))))</f>
        <v/>
      </c>
      <c r="U2027" s="184"/>
      <c r="V2027" s="94" t="e">
        <f>IF(C2027="",NA(),MATCH($B2027&amp;$C2027,'[2]Smelter Look-up'!$J:$J,0))</f>
        <v>#N/A</v>
      </c>
      <c r="X2027" s="58">
        <f t="shared" si="161"/>
        <v>0</v>
      </c>
      <c r="AB2027" s="95" t="str">
        <f t="shared" si="162"/>
        <v/>
      </c>
    </row>
    <row r="2028" spans="1:28" s="58" customFormat="1" ht="20.25">
      <c r="A2028" s="232"/>
      <c r="B2028" s="224" t="s">
        <v>242</v>
      </c>
      <c r="C2028" s="225" t="s">
        <v>242</v>
      </c>
      <c r="D2028" s="226"/>
      <c r="E2028" s="224" t="s">
        <v>242</v>
      </c>
      <c r="F2028" s="224" t="s">
        <v>242</v>
      </c>
      <c r="G2028" s="224" t="s">
        <v>242</v>
      </c>
      <c r="H2028" s="227" t="s">
        <v>242</v>
      </c>
      <c r="I2028" s="228" t="s">
        <v>242</v>
      </c>
      <c r="J2028" s="228" t="s">
        <v>242</v>
      </c>
      <c r="K2028" s="229"/>
      <c r="L2028" s="229"/>
      <c r="M2028" s="229"/>
      <c r="N2028" s="229"/>
      <c r="O2028" s="229"/>
      <c r="P2028" s="230"/>
      <c r="Q2028" s="231"/>
      <c r="R2028" s="224" t="s">
        <v>242</v>
      </c>
      <c r="S2028" s="232" t="str">
        <f t="shared" ca="1" si="163"/>
        <v/>
      </c>
      <c r="T2028" s="232" t="str">
        <f ca="1">IF(B2028="","",IF(ISERROR(MATCH($J2028,[2]SorP!$B$1:$B$6230,0)),"",INDIRECT("'SorP'!$A$"&amp;MATCH($J2028,[2]SorP!$B$1:$B$6230,0))))</f>
        <v/>
      </c>
      <c r="U2028" s="184"/>
      <c r="V2028" s="94" t="e">
        <f>IF(C2028="",NA(),MATCH($B2028&amp;$C2028,'[2]Smelter Look-up'!$J:$J,0))</f>
        <v>#N/A</v>
      </c>
      <c r="X2028" s="58">
        <f t="shared" si="161"/>
        <v>0</v>
      </c>
      <c r="AB2028" s="95" t="str">
        <f t="shared" si="162"/>
        <v/>
      </c>
    </row>
    <row r="2029" spans="1:28" s="58" customFormat="1" ht="20.25">
      <c r="A2029" s="232"/>
      <c r="B2029" s="224" t="s">
        <v>242</v>
      </c>
      <c r="C2029" s="225" t="s">
        <v>242</v>
      </c>
      <c r="D2029" s="226"/>
      <c r="E2029" s="224" t="s">
        <v>242</v>
      </c>
      <c r="F2029" s="224" t="s">
        <v>242</v>
      </c>
      <c r="G2029" s="224" t="s">
        <v>242</v>
      </c>
      <c r="H2029" s="227" t="s">
        <v>242</v>
      </c>
      <c r="I2029" s="228" t="s">
        <v>242</v>
      </c>
      <c r="J2029" s="228" t="s">
        <v>242</v>
      </c>
      <c r="K2029" s="229"/>
      <c r="L2029" s="229"/>
      <c r="M2029" s="229"/>
      <c r="N2029" s="229"/>
      <c r="O2029" s="229"/>
      <c r="P2029" s="230"/>
      <c r="Q2029" s="231"/>
      <c r="R2029" s="224" t="s">
        <v>242</v>
      </c>
      <c r="S2029" s="232" t="str">
        <f t="shared" ca="1" si="163"/>
        <v/>
      </c>
      <c r="T2029" s="232" t="str">
        <f ca="1">IF(B2029="","",IF(ISERROR(MATCH($J2029,[2]SorP!$B$1:$B$6230,0)),"",INDIRECT("'SorP'!$A$"&amp;MATCH($J2029,[2]SorP!$B$1:$B$6230,0))))</f>
        <v/>
      </c>
      <c r="U2029" s="184"/>
      <c r="V2029" s="94" t="e">
        <f>IF(C2029="",NA(),MATCH($B2029&amp;$C2029,'[2]Smelter Look-up'!$J:$J,0))</f>
        <v>#N/A</v>
      </c>
      <c r="X2029" s="58">
        <f t="shared" si="161"/>
        <v>0</v>
      </c>
      <c r="AB2029" s="95" t="str">
        <f t="shared" si="162"/>
        <v/>
      </c>
    </row>
    <row r="2030" spans="1:28" s="58" customFormat="1" ht="20.25">
      <c r="A2030" s="232"/>
      <c r="B2030" s="224" t="s">
        <v>242</v>
      </c>
      <c r="C2030" s="225" t="s">
        <v>242</v>
      </c>
      <c r="D2030" s="226"/>
      <c r="E2030" s="224" t="s">
        <v>242</v>
      </c>
      <c r="F2030" s="224" t="s">
        <v>242</v>
      </c>
      <c r="G2030" s="224" t="s">
        <v>242</v>
      </c>
      <c r="H2030" s="227" t="s">
        <v>242</v>
      </c>
      <c r="I2030" s="228" t="s">
        <v>242</v>
      </c>
      <c r="J2030" s="228" t="s">
        <v>242</v>
      </c>
      <c r="K2030" s="229"/>
      <c r="L2030" s="229"/>
      <c r="M2030" s="229"/>
      <c r="N2030" s="229"/>
      <c r="O2030" s="229"/>
      <c r="P2030" s="230"/>
      <c r="Q2030" s="231"/>
      <c r="R2030" s="224" t="s">
        <v>242</v>
      </c>
      <c r="S2030" s="232" t="str">
        <f t="shared" ca="1" si="163"/>
        <v/>
      </c>
      <c r="T2030" s="232" t="str">
        <f ca="1">IF(B2030="","",IF(ISERROR(MATCH($J2030,[2]SorP!$B$1:$B$6230,0)),"",INDIRECT("'SorP'!$A$"&amp;MATCH($J2030,[2]SorP!$B$1:$B$6230,0))))</f>
        <v/>
      </c>
      <c r="U2030" s="184"/>
      <c r="V2030" s="94" t="e">
        <f>IF(C2030="",NA(),MATCH($B2030&amp;$C2030,'[2]Smelter Look-up'!$J:$J,0))</f>
        <v>#N/A</v>
      </c>
      <c r="X2030" s="58">
        <f t="shared" si="161"/>
        <v>0</v>
      </c>
      <c r="AB2030" s="95" t="str">
        <f t="shared" si="162"/>
        <v/>
      </c>
    </row>
    <row r="2031" spans="1:28" s="58" customFormat="1" ht="20.25">
      <c r="A2031" s="232"/>
      <c r="B2031" s="224" t="s">
        <v>242</v>
      </c>
      <c r="C2031" s="225" t="s">
        <v>242</v>
      </c>
      <c r="D2031" s="226"/>
      <c r="E2031" s="224" t="s">
        <v>242</v>
      </c>
      <c r="F2031" s="224" t="s">
        <v>242</v>
      </c>
      <c r="G2031" s="224" t="s">
        <v>242</v>
      </c>
      <c r="H2031" s="227" t="s">
        <v>242</v>
      </c>
      <c r="I2031" s="228" t="s">
        <v>242</v>
      </c>
      <c r="J2031" s="228" t="s">
        <v>242</v>
      </c>
      <c r="K2031" s="229"/>
      <c r="L2031" s="229"/>
      <c r="M2031" s="229"/>
      <c r="N2031" s="229"/>
      <c r="O2031" s="229"/>
      <c r="P2031" s="230"/>
      <c r="Q2031" s="231"/>
      <c r="R2031" s="224" t="s">
        <v>242</v>
      </c>
      <c r="S2031" s="232" t="str">
        <f t="shared" ca="1" si="163"/>
        <v/>
      </c>
      <c r="T2031" s="232" t="str">
        <f ca="1">IF(B2031="","",IF(ISERROR(MATCH($J2031,[2]SorP!$B$1:$B$6230,0)),"",INDIRECT("'SorP'!$A$"&amp;MATCH($J2031,[2]SorP!$B$1:$B$6230,0))))</f>
        <v/>
      </c>
      <c r="U2031" s="184"/>
      <c r="V2031" s="94" t="e">
        <f>IF(C2031="",NA(),MATCH($B2031&amp;$C2031,'[2]Smelter Look-up'!$J:$J,0))</f>
        <v>#N/A</v>
      </c>
      <c r="X2031" s="58">
        <f t="shared" si="161"/>
        <v>0</v>
      </c>
      <c r="AB2031" s="95" t="str">
        <f t="shared" si="162"/>
        <v/>
      </c>
    </row>
    <row r="2032" spans="1:28" s="58" customFormat="1" ht="20.25">
      <c r="A2032" s="232"/>
      <c r="B2032" s="224" t="s">
        <v>242</v>
      </c>
      <c r="C2032" s="225" t="s">
        <v>242</v>
      </c>
      <c r="D2032" s="226"/>
      <c r="E2032" s="224" t="s">
        <v>242</v>
      </c>
      <c r="F2032" s="224" t="s">
        <v>242</v>
      </c>
      <c r="G2032" s="224" t="s">
        <v>242</v>
      </c>
      <c r="H2032" s="227" t="s">
        <v>242</v>
      </c>
      <c r="I2032" s="228" t="s">
        <v>242</v>
      </c>
      <c r="J2032" s="228" t="s">
        <v>242</v>
      </c>
      <c r="K2032" s="229"/>
      <c r="L2032" s="229"/>
      <c r="M2032" s="229"/>
      <c r="N2032" s="229"/>
      <c r="O2032" s="229"/>
      <c r="P2032" s="230"/>
      <c r="Q2032" s="231"/>
      <c r="R2032" s="224" t="s">
        <v>242</v>
      </c>
      <c r="S2032" s="232" t="str">
        <f t="shared" ca="1" si="163"/>
        <v/>
      </c>
      <c r="T2032" s="232" t="str">
        <f ca="1">IF(B2032="","",IF(ISERROR(MATCH($J2032,[2]SorP!$B$1:$B$6230,0)),"",INDIRECT("'SorP'!$A$"&amp;MATCH($J2032,[2]SorP!$B$1:$B$6230,0))))</f>
        <v/>
      </c>
      <c r="U2032" s="184"/>
      <c r="V2032" s="94" t="e">
        <f>IF(C2032="",NA(),MATCH($B2032&amp;$C2032,'[2]Smelter Look-up'!$J:$J,0))</f>
        <v>#N/A</v>
      </c>
      <c r="X2032" s="58">
        <f t="shared" si="161"/>
        <v>0</v>
      </c>
      <c r="AB2032" s="95" t="str">
        <f t="shared" si="162"/>
        <v/>
      </c>
    </row>
    <row r="2033" spans="1:28" s="58" customFormat="1" ht="20.25">
      <c r="A2033" s="232"/>
      <c r="B2033" s="224" t="s">
        <v>242</v>
      </c>
      <c r="C2033" s="225" t="s">
        <v>242</v>
      </c>
      <c r="D2033" s="226"/>
      <c r="E2033" s="224" t="s">
        <v>242</v>
      </c>
      <c r="F2033" s="224" t="s">
        <v>242</v>
      </c>
      <c r="G2033" s="224" t="s">
        <v>242</v>
      </c>
      <c r="H2033" s="227" t="s">
        <v>242</v>
      </c>
      <c r="I2033" s="228" t="s">
        <v>242</v>
      </c>
      <c r="J2033" s="228" t="s">
        <v>242</v>
      </c>
      <c r="K2033" s="229"/>
      <c r="L2033" s="229"/>
      <c r="M2033" s="229"/>
      <c r="N2033" s="229"/>
      <c r="O2033" s="229"/>
      <c r="P2033" s="230"/>
      <c r="Q2033" s="231"/>
      <c r="R2033" s="224" t="s">
        <v>242</v>
      </c>
      <c r="S2033" s="232" t="str">
        <f t="shared" ca="1" si="163"/>
        <v/>
      </c>
      <c r="T2033" s="232" t="str">
        <f ca="1">IF(B2033="","",IF(ISERROR(MATCH($J2033,[2]SorP!$B$1:$B$6230,0)),"",INDIRECT("'SorP'!$A$"&amp;MATCH($J2033,[2]SorP!$B$1:$B$6230,0))))</f>
        <v/>
      </c>
      <c r="U2033" s="184"/>
      <c r="V2033" s="94" t="e">
        <f>IF(C2033="",NA(),MATCH($B2033&amp;$C2033,'[2]Smelter Look-up'!$J:$J,0))</f>
        <v>#N/A</v>
      </c>
      <c r="X2033" s="58">
        <f t="shared" si="161"/>
        <v>0</v>
      </c>
      <c r="AB2033" s="95" t="str">
        <f t="shared" si="162"/>
        <v/>
      </c>
    </row>
    <row r="2034" spans="1:28" s="58" customFormat="1" ht="20.25">
      <c r="A2034" s="232"/>
      <c r="B2034" s="224" t="s">
        <v>242</v>
      </c>
      <c r="C2034" s="225" t="s">
        <v>242</v>
      </c>
      <c r="D2034" s="226"/>
      <c r="E2034" s="224" t="s">
        <v>242</v>
      </c>
      <c r="F2034" s="224" t="s">
        <v>242</v>
      </c>
      <c r="G2034" s="224" t="s">
        <v>242</v>
      </c>
      <c r="H2034" s="227" t="s">
        <v>242</v>
      </c>
      <c r="I2034" s="228" t="s">
        <v>242</v>
      </c>
      <c r="J2034" s="228" t="s">
        <v>242</v>
      </c>
      <c r="K2034" s="229"/>
      <c r="L2034" s="229"/>
      <c r="M2034" s="229"/>
      <c r="N2034" s="229"/>
      <c r="O2034" s="229"/>
      <c r="P2034" s="230"/>
      <c r="Q2034" s="231"/>
      <c r="R2034" s="224" t="s">
        <v>242</v>
      </c>
      <c r="S2034" s="232" t="str">
        <f t="shared" ca="1" si="163"/>
        <v/>
      </c>
      <c r="T2034" s="232" t="str">
        <f ca="1">IF(B2034="","",IF(ISERROR(MATCH($J2034,[2]SorP!$B$1:$B$6230,0)),"",INDIRECT("'SorP'!$A$"&amp;MATCH($J2034,[2]SorP!$B$1:$B$6230,0))))</f>
        <v/>
      </c>
      <c r="U2034" s="184"/>
      <c r="V2034" s="94" t="e">
        <f>IF(C2034="",NA(),MATCH($B2034&amp;$C2034,'[2]Smelter Look-up'!$J:$J,0))</f>
        <v>#N/A</v>
      </c>
      <c r="X2034" s="58">
        <f t="shared" si="161"/>
        <v>0</v>
      </c>
      <c r="AB2034" s="95" t="str">
        <f t="shared" si="162"/>
        <v/>
      </c>
    </row>
    <row r="2035" spans="1:28" s="58" customFormat="1" ht="20.25">
      <c r="A2035" s="232"/>
      <c r="B2035" s="224" t="s">
        <v>242</v>
      </c>
      <c r="C2035" s="225" t="s">
        <v>242</v>
      </c>
      <c r="D2035" s="226"/>
      <c r="E2035" s="224" t="s">
        <v>242</v>
      </c>
      <c r="F2035" s="224" t="s">
        <v>242</v>
      </c>
      <c r="G2035" s="224" t="s">
        <v>242</v>
      </c>
      <c r="H2035" s="227" t="s">
        <v>242</v>
      </c>
      <c r="I2035" s="228" t="s">
        <v>242</v>
      </c>
      <c r="J2035" s="228" t="s">
        <v>242</v>
      </c>
      <c r="K2035" s="229"/>
      <c r="L2035" s="229"/>
      <c r="M2035" s="229"/>
      <c r="N2035" s="229"/>
      <c r="O2035" s="229"/>
      <c r="P2035" s="230"/>
      <c r="Q2035" s="231"/>
      <c r="R2035" s="224" t="s">
        <v>242</v>
      </c>
      <c r="S2035" s="232" t="str">
        <f t="shared" ca="1" si="163"/>
        <v/>
      </c>
      <c r="T2035" s="232" t="str">
        <f ca="1">IF(B2035="","",IF(ISERROR(MATCH($J2035,[2]SorP!$B$1:$B$6230,0)),"",INDIRECT("'SorP'!$A$"&amp;MATCH($J2035,[2]SorP!$B$1:$B$6230,0))))</f>
        <v/>
      </c>
      <c r="U2035" s="184"/>
      <c r="V2035" s="94" t="e">
        <f>IF(C2035="",NA(),MATCH($B2035&amp;$C2035,'[2]Smelter Look-up'!$J:$J,0))</f>
        <v>#N/A</v>
      </c>
      <c r="X2035" s="58">
        <f t="shared" si="161"/>
        <v>0</v>
      </c>
      <c r="AB2035" s="95" t="str">
        <f t="shared" si="162"/>
        <v/>
      </c>
    </row>
    <row r="2036" spans="1:28" s="58" customFormat="1" ht="20.25">
      <c r="A2036" s="232"/>
      <c r="B2036" s="224" t="s">
        <v>242</v>
      </c>
      <c r="C2036" s="225" t="s">
        <v>242</v>
      </c>
      <c r="D2036" s="226"/>
      <c r="E2036" s="224" t="s">
        <v>242</v>
      </c>
      <c r="F2036" s="224" t="s">
        <v>242</v>
      </c>
      <c r="G2036" s="224" t="s">
        <v>242</v>
      </c>
      <c r="H2036" s="227" t="s">
        <v>242</v>
      </c>
      <c r="I2036" s="228" t="s">
        <v>242</v>
      </c>
      <c r="J2036" s="228" t="s">
        <v>242</v>
      </c>
      <c r="K2036" s="229"/>
      <c r="L2036" s="229"/>
      <c r="M2036" s="229"/>
      <c r="N2036" s="229"/>
      <c r="O2036" s="229"/>
      <c r="P2036" s="230"/>
      <c r="Q2036" s="231"/>
      <c r="R2036" s="224" t="s">
        <v>242</v>
      </c>
      <c r="S2036" s="232" t="str">
        <f t="shared" ca="1" si="163"/>
        <v/>
      </c>
      <c r="T2036" s="232" t="str">
        <f ca="1">IF(B2036="","",IF(ISERROR(MATCH($J2036,[2]SorP!$B$1:$B$6230,0)),"",INDIRECT("'SorP'!$A$"&amp;MATCH($J2036,[2]SorP!$B$1:$B$6230,0))))</f>
        <v/>
      </c>
      <c r="U2036" s="184"/>
      <c r="V2036" s="94" t="e">
        <f>IF(C2036="",NA(),MATCH($B2036&amp;$C2036,'[2]Smelter Look-up'!$J:$J,0))</f>
        <v>#N/A</v>
      </c>
      <c r="X2036" s="58">
        <f t="shared" si="161"/>
        <v>0</v>
      </c>
      <c r="AB2036" s="95" t="str">
        <f t="shared" si="162"/>
        <v/>
      </c>
    </row>
    <row r="2037" spans="1:28" s="58" customFormat="1" ht="20.25">
      <c r="A2037" s="232"/>
      <c r="B2037" s="224" t="s">
        <v>242</v>
      </c>
      <c r="C2037" s="225" t="s">
        <v>242</v>
      </c>
      <c r="D2037" s="226"/>
      <c r="E2037" s="224" t="s">
        <v>242</v>
      </c>
      <c r="F2037" s="224" t="s">
        <v>242</v>
      </c>
      <c r="G2037" s="224" t="s">
        <v>242</v>
      </c>
      <c r="H2037" s="227" t="s">
        <v>242</v>
      </c>
      <c r="I2037" s="228" t="s">
        <v>242</v>
      </c>
      <c r="J2037" s="228" t="s">
        <v>242</v>
      </c>
      <c r="K2037" s="229"/>
      <c r="L2037" s="229"/>
      <c r="M2037" s="229"/>
      <c r="N2037" s="229"/>
      <c r="O2037" s="229"/>
      <c r="P2037" s="230"/>
      <c r="Q2037" s="231"/>
      <c r="R2037" s="224" t="s">
        <v>242</v>
      </c>
      <c r="S2037" s="232" t="str">
        <f t="shared" ca="1" si="163"/>
        <v/>
      </c>
      <c r="T2037" s="232" t="str">
        <f ca="1">IF(B2037="","",IF(ISERROR(MATCH($J2037,[2]SorP!$B$1:$B$6230,0)),"",INDIRECT("'SorP'!$A$"&amp;MATCH($J2037,[2]SorP!$B$1:$B$6230,0))))</f>
        <v/>
      </c>
      <c r="U2037" s="184"/>
      <c r="V2037" s="94" t="e">
        <f>IF(C2037="",NA(),MATCH($B2037&amp;$C2037,'[2]Smelter Look-up'!$J:$J,0))</f>
        <v>#N/A</v>
      </c>
      <c r="X2037" s="58">
        <f t="shared" si="161"/>
        <v>0</v>
      </c>
      <c r="AB2037" s="95" t="str">
        <f t="shared" si="162"/>
        <v/>
      </c>
    </row>
    <row r="2038" spans="1:28" s="58" customFormat="1" ht="20.25">
      <c r="A2038" s="232"/>
      <c r="B2038" s="224" t="s">
        <v>242</v>
      </c>
      <c r="C2038" s="225" t="s">
        <v>242</v>
      </c>
      <c r="D2038" s="226"/>
      <c r="E2038" s="224" t="s">
        <v>242</v>
      </c>
      <c r="F2038" s="224" t="s">
        <v>242</v>
      </c>
      <c r="G2038" s="224" t="s">
        <v>242</v>
      </c>
      <c r="H2038" s="227" t="s">
        <v>242</v>
      </c>
      <c r="I2038" s="228" t="s">
        <v>242</v>
      </c>
      <c r="J2038" s="228" t="s">
        <v>242</v>
      </c>
      <c r="K2038" s="229"/>
      <c r="L2038" s="229"/>
      <c r="M2038" s="229"/>
      <c r="N2038" s="229"/>
      <c r="O2038" s="229"/>
      <c r="P2038" s="230"/>
      <c r="Q2038" s="231"/>
      <c r="R2038" s="224" t="s">
        <v>242</v>
      </c>
      <c r="S2038" s="232" t="str">
        <f t="shared" ca="1" si="163"/>
        <v/>
      </c>
      <c r="T2038" s="232" t="str">
        <f ca="1">IF(B2038="","",IF(ISERROR(MATCH($J2038,[2]SorP!$B$1:$B$6230,0)),"",INDIRECT("'SorP'!$A$"&amp;MATCH($J2038,[2]SorP!$B$1:$B$6230,0))))</f>
        <v/>
      </c>
      <c r="U2038" s="184"/>
      <c r="V2038" s="94" t="e">
        <f>IF(C2038="",NA(),MATCH($B2038&amp;$C2038,'[2]Smelter Look-up'!$J:$J,0))</f>
        <v>#N/A</v>
      </c>
      <c r="X2038" s="58">
        <f t="shared" si="161"/>
        <v>0</v>
      </c>
      <c r="AB2038" s="95" t="str">
        <f t="shared" si="162"/>
        <v/>
      </c>
    </row>
    <row r="2039" spans="1:28" s="58" customFormat="1" ht="20.25">
      <c r="A2039" s="232"/>
      <c r="B2039" s="224" t="s">
        <v>242</v>
      </c>
      <c r="C2039" s="225" t="s">
        <v>242</v>
      </c>
      <c r="D2039" s="226"/>
      <c r="E2039" s="224" t="s">
        <v>242</v>
      </c>
      <c r="F2039" s="224" t="s">
        <v>242</v>
      </c>
      <c r="G2039" s="224" t="s">
        <v>242</v>
      </c>
      <c r="H2039" s="227" t="s">
        <v>242</v>
      </c>
      <c r="I2039" s="228" t="s">
        <v>242</v>
      </c>
      <c r="J2039" s="228" t="s">
        <v>242</v>
      </c>
      <c r="K2039" s="229"/>
      <c r="L2039" s="229"/>
      <c r="M2039" s="229"/>
      <c r="N2039" s="229"/>
      <c r="O2039" s="229"/>
      <c r="P2039" s="230"/>
      <c r="Q2039" s="231"/>
      <c r="R2039" s="224" t="s">
        <v>242</v>
      </c>
      <c r="S2039" s="232" t="str">
        <f t="shared" ca="1" si="163"/>
        <v/>
      </c>
      <c r="T2039" s="232" t="str">
        <f ca="1">IF(B2039="","",IF(ISERROR(MATCH($J2039,[2]SorP!$B$1:$B$6230,0)),"",INDIRECT("'SorP'!$A$"&amp;MATCH($J2039,[2]SorP!$B$1:$B$6230,0))))</f>
        <v/>
      </c>
      <c r="U2039" s="184"/>
      <c r="V2039" s="94" t="e">
        <f>IF(C2039="",NA(),MATCH($B2039&amp;$C2039,'[2]Smelter Look-up'!$J:$J,0))</f>
        <v>#N/A</v>
      </c>
      <c r="X2039" s="58">
        <f t="shared" si="161"/>
        <v>0</v>
      </c>
      <c r="AB2039" s="95" t="str">
        <f t="shared" si="162"/>
        <v/>
      </c>
    </row>
    <row r="2040" spans="1:28" s="58" customFormat="1" ht="20.25">
      <c r="A2040" s="232"/>
      <c r="B2040" s="224" t="s">
        <v>242</v>
      </c>
      <c r="C2040" s="225" t="s">
        <v>242</v>
      </c>
      <c r="D2040" s="226"/>
      <c r="E2040" s="224" t="s">
        <v>242</v>
      </c>
      <c r="F2040" s="224" t="s">
        <v>242</v>
      </c>
      <c r="G2040" s="224" t="s">
        <v>242</v>
      </c>
      <c r="H2040" s="227" t="s">
        <v>242</v>
      </c>
      <c r="I2040" s="228" t="s">
        <v>242</v>
      </c>
      <c r="J2040" s="228" t="s">
        <v>242</v>
      </c>
      <c r="K2040" s="229"/>
      <c r="L2040" s="229"/>
      <c r="M2040" s="229"/>
      <c r="N2040" s="229"/>
      <c r="O2040" s="229"/>
      <c r="P2040" s="230"/>
      <c r="Q2040" s="231"/>
      <c r="R2040" s="224" t="s">
        <v>242</v>
      </c>
      <c r="S2040" s="232" t="str">
        <f t="shared" ca="1" si="163"/>
        <v/>
      </c>
      <c r="T2040" s="232" t="str">
        <f ca="1">IF(B2040="","",IF(ISERROR(MATCH($J2040,[2]SorP!$B$1:$B$6230,0)),"",INDIRECT("'SorP'!$A$"&amp;MATCH($J2040,[2]SorP!$B$1:$B$6230,0))))</f>
        <v/>
      </c>
      <c r="U2040" s="184"/>
      <c r="V2040" s="94" t="e">
        <f>IF(C2040="",NA(),MATCH($B2040&amp;$C2040,'[2]Smelter Look-up'!$J:$J,0))</f>
        <v>#N/A</v>
      </c>
      <c r="X2040" s="58">
        <f t="shared" si="161"/>
        <v>0</v>
      </c>
      <c r="AB2040" s="95" t="str">
        <f t="shared" si="162"/>
        <v/>
      </c>
    </row>
    <row r="2041" spans="1:28" s="58" customFormat="1" ht="20.25">
      <c r="A2041" s="232"/>
      <c r="B2041" s="224" t="s">
        <v>242</v>
      </c>
      <c r="C2041" s="225" t="s">
        <v>242</v>
      </c>
      <c r="D2041" s="226"/>
      <c r="E2041" s="224" t="s">
        <v>242</v>
      </c>
      <c r="F2041" s="224" t="s">
        <v>242</v>
      </c>
      <c r="G2041" s="224" t="s">
        <v>242</v>
      </c>
      <c r="H2041" s="227" t="s">
        <v>242</v>
      </c>
      <c r="I2041" s="228" t="s">
        <v>242</v>
      </c>
      <c r="J2041" s="228" t="s">
        <v>242</v>
      </c>
      <c r="K2041" s="229"/>
      <c r="L2041" s="229"/>
      <c r="M2041" s="229"/>
      <c r="N2041" s="229"/>
      <c r="O2041" s="229"/>
      <c r="P2041" s="230"/>
      <c r="Q2041" s="231"/>
      <c r="R2041" s="224" t="s">
        <v>242</v>
      </c>
      <c r="S2041" s="232" t="str">
        <f t="shared" ca="1" si="163"/>
        <v/>
      </c>
      <c r="T2041" s="232" t="str">
        <f ca="1">IF(B2041="","",IF(ISERROR(MATCH($J2041,[2]SorP!$B$1:$B$6230,0)),"",INDIRECT("'SorP'!$A$"&amp;MATCH($J2041,[2]SorP!$B$1:$B$6230,0))))</f>
        <v/>
      </c>
      <c r="U2041" s="184"/>
      <c r="V2041" s="94" t="e">
        <f>IF(C2041="",NA(),MATCH($B2041&amp;$C2041,'[2]Smelter Look-up'!$J:$J,0))</f>
        <v>#N/A</v>
      </c>
      <c r="X2041" s="58">
        <f t="shared" si="161"/>
        <v>0</v>
      </c>
      <c r="AB2041" s="95" t="str">
        <f t="shared" si="162"/>
        <v/>
      </c>
    </row>
    <row r="2042" spans="1:28" s="58" customFormat="1" ht="20.25">
      <c r="A2042" s="232"/>
      <c r="B2042" s="224" t="s">
        <v>242</v>
      </c>
      <c r="C2042" s="225" t="s">
        <v>242</v>
      </c>
      <c r="D2042" s="226"/>
      <c r="E2042" s="224" t="s">
        <v>242</v>
      </c>
      <c r="F2042" s="224" t="s">
        <v>242</v>
      </c>
      <c r="G2042" s="224" t="s">
        <v>242</v>
      </c>
      <c r="H2042" s="227" t="s">
        <v>242</v>
      </c>
      <c r="I2042" s="228" t="s">
        <v>242</v>
      </c>
      <c r="J2042" s="228" t="s">
        <v>242</v>
      </c>
      <c r="K2042" s="229"/>
      <c r="L2042" s="229"/>
      <c r="M2042" s="229"/>
      <c r="N2042" s="229"/>
      <c r="O2042" s="229"/>
      <c r="P2042" s="230"/>
      <c r="Q2042" s="231"/>
      <c r="R2042" s="224" t="s">
        <v>242</v>
      </c>
      <c r="S2042" s="232" t="str">
        <f t="shared" ca="1" si="163"/>
        <v/>
      </c>
      <c r="T2042" s="232" t="str">
        <f ca="1">IF(B2042="","",IF(ISERROR(MATCH($J2042,[2]SorP!$B$1:$B$6230,0)),"",INDIRECT("'SorP'!$A$"&amp;MATCH($J2042,[2]SorP!$B$1:$B$6230,0))))</f>
        <v/>
      </c>
      <c r="U2042" s="184"/>
      <c r="V2042" s="94" t="e">
        <f>IF(C2042="",NA(),MATCH($B2042&amp;$C2042,'[2]Smelter Look-up'!$J:$J,0))</f>
        <v>#N/A</v>
      </c>
      <c r="X2042" s="58">
        <f t="shared" si="161"/>
        <v>0</v>
      </c>
      <c r="AB2042" s="95" t="str">
        <f t="shared" si="162"/>
        <v/>
      </c>
    </row>
    <row r="2043" spans="1:28" s="58" customFormat="1" ht="20.25">
      <c r="A2043" s="232"/>
      <c r="B2043" s="224" t="s">
        <v>242</v>
      </c>
      <c r="C2043" s="225" t="s">
        <v>242</v>
      </c>
      <c r="D2043" s="226"/>
      <c r="E2043" s="224" t="s">
        <v>242</v>
      </c>
      <c r="F2043" s="224" t="s">
        <v>242</v>
      </c>
      <c r="G2043" s="224" t="s">
        <v>242</v>
      </c>
      <c r="H2043" s="227" t="s">
        <v>242</v>
      </c>
      <c r="I2043" s="228" t="s">
        <v>242</v>
      </c>
      <c r="J2043" s="228" t="s">
        <v>242</v>
      </c>
      <c r="K2043" s="229"/>
      <c r="L2043" s="229"/>
      <c r="M2043" s="229"/>
      <c r="N2043" s="229"/>
      <c r="O2043" s="229"/>
      <c r="P2043" s="230"/>
      <c r="Q2043" s="231"/>
      <c r="R2043" s="224" t="s">
        <v>242</v>
      </c>
      <c r="S2043" s="232" t="str">
        <f t="shared" ref="S2043" ca="1" si="164">IF(B2043="","",IF(ISERROR(MATCH($E2043,CL,0)),"Unknown",INDIRECT("'C'!$A$"&amp;MATCH($E2043,CL,0)+1)))</f>
        <v/>
      </c>
      <c r="T2043" s="232" t="str">
        <f ca="1">IF(B2043="","",IF(ISERROR(MATCH($J2043,[2]SorP!$B$1:$B$6230,0)),"",INDIRECT("'SorP'!$A$"&amp;MATCH($J2043,[2]SorP!$B$1:$B$6230,0))))</f>
        <v/>
      </c>
      <c r="U2043" s="184"/>
      <c r="V2043" s="94" t="e">
        <f>IF(C2043="",NA(),MATCH($B2043&amp;$C2043,'[2]Smelter Look-up'!$J:$J,0))</f>
        <v>#N/A</v>
      </c>
      <c r="X2043" s="58">
        <f t="shared" si="161"/>
        <v>0</v>
      </c>
      <c r="AB2043" s="95" t="str">
        <f t="shared" si="162"/>
        <v/>
      </c>
    </row>
    <row r="2044" spans="1:28" s="58" customFormat="1" ht="20.25">
      <c r="A2044" s="232"/>
      <c r="B2044" s="224" t="s">
        <v>242</v>
      </c>
      <c r="C2044" s="225" t="s">
        <v>242</v>
      </c>
      <c r="D2044" s="226"/>
      <c r="E2044" s="224" t="s">
        <v>242</v>
      </c>
      <c r="F2044" s="224" t="s">
        <v>242</v>
      </c>
      <c r="G2044" s="224" t="s">
        <v>242</v>
      </c>
      <c r="H2044" s="227" t="s">
        <v>242</v>
      </c>
      <c r="I2044" s="228" t="s">
        <v>242</v>
      </c>
      <c r="J2044" s="228" t="s">
        <v>242</v>
      </c>
      <c r="K2044" s="229"/>
      <c r="L2044" s="229"/>
      <c r="M2044" s="229"/>
      <c r="N2044" s="229"/>
      <c r="O2044" s="229"/>
      <c r="P2044" s="230"/>
      <c r="Q2044" s="231"/>
      <c r="R2044" s="224" t="s">
        <v>242</v>
      </c>
      <c r="S2044" s="232" t="str">
        <f t="shared" ref="S2044:S2075" ca="1" si="165">IF(B2044="","",IF(ISERROR(MATCH($E2044,CL,0)),"Unknown",INDIRECT("'C'!$A$"&amp;MATCH($E2044,CL,0)+1)))</f>
        <v/>
      </c>
      <c r="T2044" s="232" t="str">
        <f ca="1">IF(B2044="","",IF(ISERROR(MATCH($J2044,[2]SorP!$B$1:$B$6230,0)),"",INDIRECT("'SorP'!$A$"&amp;MATCH($J2044,[2]SorP!$B$1:$B$6230,0))))</f>
        <v/>
      </c>
      <c r="U2044" s="184"/>
      <c r="V2044" s="94" t="e">
        <f>IF(C2044="",NA(),MATCH($B2044&amp;$C2044,'[2]Smelter Look-up'!$J:$J,0))</f>
        <v>#N/A</v>
      </c>
      <c r="X2044" s="58">
        <f t="shared" si="161"/>
        <v>0</v>
      </c>
      <c r="AB2044" s="95" t="str">
        <f t="shared" si="162"/>
        <v/>
      </c>
    </row>
    <row r="2045" spans="1:28" s="58" customFormat="1" ht="20.25">
      <c r="A2045" s="232"/>
      <c r="B2045" s="224" t="s">
        <v>242</v>
      </c>
      <c r="C2045" s="225" t="s">
        <v>242</v>
      </c>
      <c r="D2045" s="226"/>
      <c r="E2045" s="224" t="s">
        <v>242</v>
      </c>
      <c r="F2045" s="224" t="s">
        <v>242</v>
      </c>
      <c r="G2045" s="224" t="s">
        <v>242</v>
      </c>
      <c r="H2045" s="227" t="s">
        <v>242</v>
      </c>
      <c r="I2045" s="228" t="s">
        <v>242</v>
      </c>
      <c r="J2045" s="228" t="s">
        <v>242</v>
      </c>
      <c r="K2045" s="229"/>
      <c r="L2045" s="229"/>
      <c r="M2045" s="229"/>
      <c r="N2045" s="229"/>
      <c r="O2045" s="229"/>
      <c r="P2045" s="230"/>
      <c r="Q2045" s="231"/>
      <c r="R2045" s="224" t="s">
        <v>242</v>
      </c>
      <c r="S2045" s="232" t="str">
        <f t="shared" ca="1" si="165"/>
        <v/>
      </c>
      <c r="T2045" s="232" t="str">
        <f ca="1">IF(B2045="","",IF(ISERROR(MATCH($J2045,[2]SorP!$B$1:$B$6230,0)),"",INDIRECT("'SorP'!$A$"&amp;MATCH($J2045,[2]SorP!$B$1:$B$6230,0))))</f>
        <v/>
      </c>
      <c r="U2045" s="184"/>
      <c r="V2045" s="94" t="e">
        <f>IF(C2045="",NA(),MATCH($B2045&amp;$C2045,'[2]Smelter Look-up'!$J:$J,0))</f>
        <v>#N/A</v>
      </c>
      <c r="X2045" s="58">
        <f t="shared" si="161"/>
        <v>0</v>
      </c>
      <c r="AB2045" s="95" t="str">
        <f t="shared" si="162"/>
        <v/>
      </c>
    </row>
    <row r="2046" spans="1:28" s="58" customFormat="1" ht="20.25">
      <c r="A2046" s="232"/>
      <c r="B2046" s="224" t="s">
        <v>242</v>
      </c>
      <c r="C2046" s="225" t="s">
        <v>242</v>
      </c>
      <c r="D2046" s="226"/>
      <c r="E2046" s="224" t="s">
        <v>242</v>
      </c>
      <c r="F2046" s="224" t="s">
        <v>242</v>
      </c>
      <c r="G2046" s="224" t="s">
        <v>242</v>
      </c>
      <c r="H2046" s="227" t="s">
        <v>242</v>
      </c>
      <c r="I2046" s="228" t="s">
        <v>242</v>
      </c>
      <c r="J2046" s="228" t="s">
        <v>242</v>
      </c>
      <c r="K2046" s="229"/>
      <c r="L2046" s="229"/>
      <c r="M2046" s="229"/>
      <c r="N2046" s="229"/>
      <c r="O2046" s="229"/>
      <c r="P2046" s="230"/>
      <c r="Q2046" s="231"/>
      <c r="R2046" s="224" t="s">
        <v>242</v>
      </c>
      <c r="S2046" s="232" t="str">
        <f t="shared" ca="1" si="165"/>
        <v/>
      </c>
      <c r="T2046" s="232" t="str">
        <f ca="1">IF(B2046="","",IF(ISERROR(MATCH($J2046,[2]SorP!$B$1:$B$6230,0)),"",INDIRECT("'SorP'!$A$"&amp;MATCH($J2046,[2]SorP!$B$1:$B$6230,0))))</f>
        <v/>
      </c>
      <c r="U2046" s="184"/>
      <c r="V2046" s="94" t="e">
        <f>IF(C2046="",NA(),MATCH($B2046&amp;$C2046,'[2]Smelter Look-up'!$J:$J,0))</f>
        <v>#N/A</v>
      </c>
      <c r="X2046" s="58">
        <f t="shared" si="161"/>
        <v>0</v>
      </c>
      <c r="AB2046" s="95" t="str">
        <f t="shared" si="162"/>
        <v/>
      </c>
    </row>
    <row r="2047" spans="1:28" s="58" customFormat="1" ht="20.25">
      <c r="A2047" s="232"/>
      <c r="B2047" s="224" t="s">
        <v>242</v>
      </c>
      <c r="C2047" s="225" t="s">
        <v>242</v>
      </c>
      <c r="D2047" s="226"/>
      <c r="E2047" s="224" t="s">
        <v>242</v>
      </c>
      <c r="F2047" s="224" t="s">
        <v>242</v>
      </c>
      <c r="G2047" s="224" t="s">
        <v>242</v>
      </c>
      <c r="H2047" s="227" t="s">
        <v>242</v>
      </c>
      <c r="I2047" s="228" t="s">
        <v>242</v>
      </c>
      <c r="J2047" s="228" t="s">
        <v>242</v>
      </c>
      <c r="K2047" s="229"/>
      <c r="L2047" s="229"/>
      <c r="M2047" s="229"/>
      <c r="N2047" s="229"/>
      <c r="O2047" s="229"/>
      <c r="P2047" s="230"/>
      <c r="Q2047" s="231"/>
      <c r="R2047" s="224" t="s">
        <v>242</v>
      </c>
      <c r="S2047" s="232" t="str">
        <f t="shared" ca="1" si="165"/>
        <v/>
      </c>
      <c r="T2047" s="232" t="str">
        <f ca="1">IF(B2047="","",IF(ISERROR(MATCH($J2047,[2]SorP!$B$1:$B$6230,0)),"",INDIRECT("'SorP'!$A$"&amp;MATCH($J2047,[2]SorP!$B$1:$B$6230,0))))</f>
        <v/>
      </c>
      <c r="U2047" s="184"/>
      <c r="V2047" s="94" t="e">
        <f>IF(C2047="",NA(),MATCH($B2047&amp;$C2047,'[2]Smelter Look-up'!$J:$J,0))</f>
        <v>#N/A</v>
      </c>
      <c r="X2047" s="58">
        <f t="shared" si="161"/>
        <v>0</v>
      </c>
      <c r="AB2047" s="95" t="str">
        <f t="shared" si="162"/>
        <v/>
      </c>
    </row>
    <row r="2048" spans="1:28" s="58" customFormat="1" ht="20.25">
      <c r="A2048" s="232"/>
      <c r="B2048" s="224" t="s">
        <v>242</v>
      </c>
      <c r="C2048" s="225" t="s">
        <v>242</v>
      </c>
      <c r="D2048" s="226"/>
      <c r="E2048" s="224" t="s">
        <v>242</v>
      </c>
      <c r="F2048" s="224" t="s">
        <v>242</v>
      </c>
      <c r="G2048" s="224" t="s">
        <v>242</v>
      </c>
      <c r="H2048" s="227" t="s">
        <v>242</v>
      </c>
      <c r="I2048" s="228" t="s">
        <v>242</v>
      </c>
      <c r="J2048" s="228" t="s">
        <v>242</v>
      </c>
      <c r="K2048" s="229"/>
      <c r="L2048" s="229"/>
      <c r="M2048" s="229"/>
      <c r="N2048" s="229"/>
      <c r="O2048" s="229"/>
      <c r="P2048" s="230"/>
      <c r="Q2048" s="231"/>
      <c r="R2048" s="224" t="s">
        <v>242</v>
      </c>
      <c r="S2048" s="232" t="str">
        <f t="shared" ca="1" si="165"/>
        <v/>
      </c>
      <c r="T2048" s="232" t="str">
        <f ca="1">IF(B2048="","",IF(ISERROR(MATCH($J2048,[2]SorP!$B$1:$B$6230,0)),"",INDIRECT("'SorP'!$A$"&amp;MATCH($J2048,[2]SorP!$B$1:$B$6230,0))))</f>
        <v/>
      </c>
      <c r="U2048" s="184"/>
      <c r="V2048" s="94" t="e">
        <f>IF(C2048="",NA(),MATCH($B2048&amp;$C2048,'[2]Smelter Look-up'!$J:$J,0))</f>
        <v>#N/A</v>
      </c>
      <c r="X2048" s="58">
        <f t="shared" si="161"/>
        <v>0</v>
      </c>
      <c r="AB2048" s="95" t="str">
        <f t="shared" si="162"/>
        <v/>
      </c>
    </row>
    <row r="2049" spans="1:28" s="58" customFormat="1" ht="20.25">
      <c r="A2049" s="232"/>
      <c r="B2049" s="224" t="s">
        <v>242</v>
      </c>
      <c r="C2049" s="225" t="s">
        <v>242</v>
      </c>
      <c r="D2049" s="226"/>
      <c r="E2049" s="224" t="s">
        <v>242</v>
      </c>
      <c r="F2049" s="224" t="s">
        <v>242</v>
      </c>
      <c r="G2049" s="224" t="s">
        <v>242</v>
      </c>
      <c r="H2049" s="227" t="s">
        <v>242</v>
      </c>
      <c r="I2049" s="228" t="s">
        <v>242</v>
      </c>
      <c r="J2049" s="228" t="s">
        <v>242</v>
      </c>
      <c r="K2049" s="229"/>
      <c r="L2049" s="229"/>
      <c r="M2049" s="229"/>
      <c r="N2049" s="229"/>
      <c r="O2049" s="229"/>
      <c r="P2049" s="230"/>
      <c r="Q2049" s="231"/>
      <c r="R2049" s="224" t="s">
        <v>242</v>
      </c>
      <c r="S2049" s="232" t="str">
        <f t="shared" ca="1" si="165"/>
        <v/>
      </c>
      <c r="T2049" s="232" t="str">
        <f ca="1">IF(B2049="","",IF(ISERROR(MATCH($J2049,[2]SorP!$B$1:$B$6230,0)),"",INDIRECT("'SorP'!$A$"&amp;MATCH($J2049,[2]SorP!$B$1:$B$6230,0))))</f>
        <v/>
      </c>
      <c r="U2049" s="184"/>
      <c r="V2049" s="94" t="e">
        <f>IF(C2049="",NA(),MATCH($B2049&amp;$C2049,'[2]Smelter Look-up'!$J:$J,0))</f>
        <v>#N/A</v>
      </c>
      <c r="X2049" s="58">
        <f t="shared" si="161"/>
        <v>0</v>
      </c>
      <c r="AB2049" s="95" t="str">
        <f t="shared" si="162"/>
        <v/>
      </c>
    </row>
    <row r="2050" spans="1:28" s="58" customFormat="1" ht="20.25">
      <c r="A2050" s="232"/>
      <c r="B2050" s="224" t="s">
        <v>242</v>
      </c>
      <c r="C2050" s="225" t="s">
        <v>242</v>
      </c>
      <c r="D2050" s="226"/>
      <c r="E2050" s="224" t="s">
        <v>242</v>
      </c>
      <c r="F2050" s="224" t="s">
        <v>242</v>
      </c>
      <c r="G2050" s="224" t="s">
        <v>242</v>
      </c>
      <c r="H2050" s="227" t="s">
        <v>242</v>
      </c>
      <c r="I2050" s="228" t="s">
        <v>242</v>
      </c>
      <c r="J2050" s="228" t="s">
        <v>242</v>
      </c>
      <c r="K2050" s="229"/>
      <c r="L2050" s="229"/>
      <c r="M2050" s="229"/>
      <c r="N2050" s="229"/>
      <c r="O2050" s="229"/>
      <c r="P2050" s="230"/>
      <c r="Q2050" s="231"/>
      <c r="R2050" s="224" t="s">
        <v>242</v>
      </c>
      <c r="S2050" s="232" t="str">
        <f t="shared" ca="1" si="165"/>
        <v/>
      </c>
      <c r="T2050" s="232" t="str">
        <f ca="1">IF(B2050="","",IF(ISERROR(MATCH($J2050,[2]SorP!$B$1:$B$6230,0)),"",INDIRECT("'SorP'!$A$"&amp;MATCH($J2050,[2]SorP!$B$1:$B$6230,0))))</f>
        <v/>
      </c>
      <c r="U2050" s="184"/>
      <c r="V2050" s="94" t="e">
        <f>IF(C2050="",NA(),MATCH($B2050&amp;$C2050,'[2]Smelter Look-up'!$J:$J,0))</f>
        <v>#N/A</v>
      </c>
      <c r="X2050" s="58">
        <f t="shared" si="161"/>
        <v>0</v>
      </c>
      <c r="AB2050" s="95" t="str">
        <f t="shared" si="162"/>
        <v/>
      </c>
    </row>
    <row r="2051" spans="1:28" s="58" customFormat="1" ht="20.25">
      <c r="A2051" s="232"/>
      <c r="B2051" s="224" t="s">
        <v>242</v>
      </c>
      <c r="C2051" s="225" t="s">
        <v>242</v>
      </c>
      <c r="D2051" s="226"/>
      <c r="E2051" s="224" t="s">
        <v>242</v>
      </c>
      <c r="F2051" s="224" t="s">
        <v>242</v>
      </c>
      <c r="G2051" s="224" t="s">
        <v>242</v>
      </c>
      <c r="H2051" s="227" t="s">
        <v>242</v>
      </c>
      <c r="I2051" s="228" t="s">
        <v>242</v>
      </c>
      <c r="J2051" s="228" t="s">
        <v>242</v>
      </c>
      <c r="K2051" s="229"/>
      <c r="L2051" s="229"/>
      <c r="M2051" s="229"/>
      <c r="N2051" s="229"/>
      <c r="O2051" s="229"/>
      <c r="P2051" s="230"/>
      <c r="Q2051" s="231"/>
      <c r="R2051" s="224" t="s">
        <v>242</v>
      </c>
      <c r="S2051" s="232" t="str">
        <f t="shared" ca="1" si="165"/>
        <v/>
      </c>
      <c r="T2051" s="232" t="str">
        <f ca="1">IF(B2051="","",IF(ISERROR(MATCH($J2051,[2]SorP!$B$1:$B$6230,0)),"",INDIRECT("'SorP'!$A$"&amp;MATCH($J2051,[2]SorP!$B$1:$B$6230,0))))</f>
        <v/>
      </c>
      <c r="U2051" s="184"/>
      <c r="V2051" s="94" t="e">
        <f>IF(C2051="",NA(),MATCH($B2051&amp;$C2051,'[2]Smelter Look-up'!$J:$J,0))</f>
        <v>#N/A</v>
      </c>
      <c r="X2051" s="58">
        <f t="shared" si="161"/>
        <v>0</v>
      </c>
      <c r="AB2051" s="95" t="str">
        <f t="shared" si="162"/>
        <v/>
      </c>
    </row>
    <row r="2052" spans="1:28" s="58" customFormat="1" ht="20.25">
      <c r="A2052" s="232"/>
      <c r="B2052" s="224" t="s">
        <v>242</v>
      </c>
      <c r="C2052" s="225" t="s">
        <v>242</v>
      </c>
      <c r="D2052" s="226"/>
      <c r="E2052" s="224" t="s">
        <v>242</v>
      </c>
      <c r="F2052" s="224" t="s">
        <v>242</v>
      </c>
      <c r="G2052" s="224" t="s">
        <v>242</v>
      </c>
      <c r="H2052" s="227" t="s">
        <v>242</v>
      </c>
      <c r="I2052" s="228" t="s">
        <v>242</v>
      </c>
      <c r="J2052" s="228" t="s">
        <v>242</v>
      </c>
      <c r="K2052" s="229"/>
      <c r="L2052" s="229"/>
      <c r="M2052" s="229"/>
      <c r="N2052" s="229"/>
      <c r="O2052" s="229"/>
      <c r="P2052" s="230"/>
      <c r="Q2052" s="231"/>
      <c r="R2052" s="224" t="s">
        <v>242</v>
      </c>
      <c r="S2052" s="232" t="str">
        <f t="shared" ca="1" si="165"/>
        <v/>
      </c>
      <c r="T2052" s="232" t="str">
        <f ca="1">IF(B2052="","",IF(ISERROR(MATCH($J2052,[2]SorP!$B$1:$B$6230,0)),"",INDIRECT("'SorP'!$A$"&amp;MATCH($J2052,[2]SorP!$B$1:$B$6230,0))))</f>
        <v/>
      </c>
      <c r="U2052" s="184"/>
      <c r="V2052" s="94" t="e">
        <f>IF(C2052="",NA(),MATCH($B2052&amp;$C2052,'[2]Smelter Look-up'!$J:$J,0))</f>
        <v>#N/A</v>
      </c>
      <c r="X2052" s="58">
        <f t="shared" si="161"/>
        <v>0</v>
      </c>
      <c r="AB2052" s="95" t="str">
        <f t="shared" si="162"/>
        <v/>
      </c>
    </row>
    <row r="2053" spans="1:28" s="58" customFormat="1" ht="20.25">
      <c r="A2053" s="232"/>
      <c r="B2053" s="224" t="s">
        <v>242</v>
      </c>
      <c r="C2053" s="225" t="s">
        <v>242</v>
      </c>
      <c r="D2053" s="226"/>
      <c r="E2053" s="224" t="s">
        <v>242</v>
      </c>
      <c r="F2053" s="224" t="s">
        <v>242</v>
      </c>
      <c r="G2053" s="224" t="s">
        <v>242</v>
      </c>
      <c r="H2053" s="227" t="s">
        <v>242</v>
      </c>
      <c r="I2053" s="228" t="s">
        <v>242</v>
      </c>
      <c r="J2053" s="228" t="s">
        <v>242</v>
      </c>
      <c r="K2053" s="229"/>
      <c r="L2053" s="229"/>
      <c r="M2053" s="229"/>
      <c r="N2053" s="229"/>
      <c r="O2053" s="229"/>
      <c r="P2053" s="230"/>
      <c r="Q2053" s="231"/>
      <c r="R2053" s="224" t="s">
        <v>242</v>
      </c>
      <c r="S2053" s="232" t="str">
        <f t="shared" ca="1" si="165"/>
        <v/>
      </c>
      <c r="T2053" s="232" t="str">
        <f ca="1">IF(B2053="","",IF(ISERROR(MATCH($J2053,[2]SorP!$B$1:$B$6230,0)),"",INDIRECT("'SorP'!$A$"&amp;MATCH($J2053,[2]SorP!$B$1:$B$6230,0))))</f>
        <v/>
      </c>
      <c r="U2053" s="184"/>
      <c r="V2053" s="94" t="e">
        <f>IF(C2053="",NA(),MATCH($B2053&amp;$C2053,'[2]Smelter Look-up'!$J:$J,0))</f>
        <v>#N/A</v>
      </c>
      <c r="X2053" s="58">
        <f t="shared" si="161"/>
        <v>0</v>
      </c>
      <c r="AB2053" s="95" t="str">
        <f t="shared" si="162"/>
        <v/>
      </c>
    </row>
    <row r="2054" spans="1:28" s="58" customFormat="1" ht="20.25">
      <c r="A2054" s="232"/>
      <c r="B2054" s="224" t="s">
        <v>242</v>
      </c>
      <c r="C2054" s="225" t="s">
        <v>242</v>
      </c>
      <c r="D2054" s="226"/>
      <c r="E2054" s="224" t="s">
        <v>242</v>
      </c>
      <c r="F2054" s="224" t="s">
        <v>242</v>
      </c>
      <c r="G2054" s="224" t="s">
        <v>242</v>
      </c>
      <c r="H2054" s="227" t="s">
        <v>242</v>
      </c>
      <c r="I2054" s="228" t="s">
        <v>242</v>
      </c>
      <c r="J2054" s="228" t="s">
        <v>242</v>
      </c>
      <c r="K2054" s="229"/>
      <c r="L2054" s="229"/>
      <c r="M2054" s="229"/>
      <c r="N2054" s="229"/>
      <c r="O2054" s="229"/>
      <c r="P2054" s="230"/>
      <c r="Q2054" s="231"/>
      <c r="R2054" s="224" t="s">
        <v>242</v>
      </c>
      <c r="S2054" s="232" t="str">
        <f t="shared" ca="1" si="165"/>
        <v/>
      </c>
      <c r="T2054" s="232" t="str">
        <f ca="1">IF(B2054="","",IF(ISERROR(MATCH($J2054,[2]SorP!$B$1:$B$6230,0)),"",INDIRECT("'SorP'!$A$"&amp;MATCH($J2054,[2]SorP!$B$1:$B$6230,0))))</f>
        <v/>
      </c>
      <c r="U2054" s="184"/>
      <c r="V2054" s="94" t="e">
        <f>IF(C2054="",NA(),MATCH($B2054&amp;$C2054,'[2]Smelter Look-up'!$J:$J,0))</f>
        <v>#N/A</v>
      </c>
      <c r="X2054" s="58">
        <f t="shared" si="161"/>
        <v>0</v>
      </c>
      <c r="AB2054" s="95" t="str">
        <f t="shared" si="162"/>
        <v/>
      </c>
    </row>
    <row r="2055" spans="1:28" s="58" customFormat="1" ht="20.25">
      <c r="A2055" s="232"/>
      <c r="B2055" s="224" t="s">
        <v>242</v>
      </c>
      <c r="C2055" s="225" t="s">
        <v>242</v>
      </c>
      <c r="D2055" s="226"/>
      <c r="E2055" s="224" t="s">
        <v>242</v>
      </c>
      <c r="F2055" s="224" t="s">
        <v>242</v>
      </c>
      <c r="G2055" s="224" t="s">
        <v>242</v>
      </c>
      <c r="H2055" s="227" t="s">
        <v>242</v>
      </c>
      <c r="I2055" s="228" t="s">
        <v>242</v>
      </c>
      <c r="J2055" s="228" t="s">
        <v>242</v>
      </c>
      <c r="K2055" s="229"/>
      <c r="L2055" s="229"/>
      <c r="M2055" s="229"/>
      <c r="N2055" s="229"/>
      <c r="O2055" s="229"/>
      <c r="P2055" s="230"/>
      <c r="Q2055" s="231"/>
      <c r="R2055" s="224" t="s">
        <v>242</v>
      </c>
      <c r="S2055" s="232" t="str">
        <f t="shared" ca="1" si="165"/>
        <v/>
      </c>
      <c r="T2055" s="232" t="str">
        <f ca="1">IF(B2055="","",IF(ISERROR(MATCH($J2055,[2]SorP!$B$1:$B$6230,0)),"",INDIRECT("'SorP'!$A$"&amp;MATCH($J2055,[2]SorP!$B$1:$B$6230,0))))</f>
        <v/>
      </c>
      <c r="U2055" s="184"/>
      <c r="V2055" s="94" t="e">
        <f>IF(C2055="",NA(),MATCH($B2055&amp;$C2055,'[2]Smelter Look-up'!$J:$J,0))</f>
        <v>#N/A</v>
      </c>
      <c r="X2055" s="58">
        <f t="shared" si="161"/>
        <v>0</v>
      </c>
      <c r="AB2055" s="95" t="str">
        <f t="shared" si="162"/>
        <v/>
      </c>
    </row>
    <row r="2056" spans="1:28" s="58" customFormat="1" ht="20.25">
      <c r="A2056" s="232"/>
      <c r="B2056" s="224" t="s">
        <v>242</v>
      </c>
      <c r="C2056" s="225" t="s">
        <v>242</v>
      </c>
      <c r="D2056" s="226"/>
      <c r="E2056" s="224" t="s">
        <v>242</v>
      </c>
      <c r="F2056" s="224" t="s">
        <v>242</v>
      </c>
      <c r="G2056" s="224" t="s">
        <v>242</v>
      </c>
      <c r="H2056" s="227" t="s">
        <v>242</v>
      </c>
      <c r="I2056" s="228" t="s">
        <v>242</v>
      </c>
      <c r="J2056" s="228" t="s">
        <v>242</v>
      </c>
      <c r="K2056" s="229"/>
      <c r="L2056" s="229"/>
      <c r="M2056" s="229"/>
      <c r="N2056" s="229"/>
      <c r="O2056" s="229"/>
      <c r="P2056" s="230"/>
      <c r="Q2056" s="231"/>
      <c r="R2056" s="224" t="s">
        <v>242</v>
      </c>
      <c r="S2056" s="232" t="str">
        <f t="shared" ca="1" si="165"/>
        <v/>
      </c>
      <c r="T2056" s="232" t="str">
        <f ca="1">IF(B2056="","",IF(ISERROR(MATCH($J2056,[2]SorP!$B$1:$B$6230,0)),"",INDIRECT("'SorP'!$A$"&amp;MATCH($J2056,[2]SorP!$B$1:$B$6230,0))))</f>
        <v/>
      </c>
      <c r="U2056" s="184"/>
      <c r="V2056" s="94" t="e">
        <f>IF(C2056="",NA(),MATCH($B2056&amp;$C2056,'[2]Smelter Look-up'!$J:$J,0))</f>
        <v>#N/A</v>
      </c>
      <c r="X2056" s="58">
        <f t="shared" si="161"/>
        <v>0</v>
      </c>
      <c r="AB2056" s="95" t="str">
        <f t="shared" si="162"/>
        <v/>
      </c>
    </row>
    <row r="2057" spans="1:28" s="58" customFormat="1" ht="20.25">
      <c r="A2057" s="232"/>
      <c r="B2057" s="224" t="s">
        <v>242</v>
      </c>
      <c r="C2057" s="225" t="s">
        <v>242</v>
      </c>
      <c r="D2057" s="226"/>
      <c r="E2057" s="224" t="s">
        <v>242</v>
      </c>
      <c r="F2057" s="224" t="s">
        <v>242</v>
      </c>
      <c r="G2057" s="224" t="s">
        <v>242</v>
      </c>
      <c r="H2057" s="227" t="s">
        <v>242</v>
      </c>
      <c r="I2057" s="228" t="s">
        <v>242</v>
      </c>
      <c r="J2057" s="228" t="s">
        <v>242</v>
      </c>
      <c r="K2057" s="229"/>
      <c r="L2057" s="229"/>
      <c r="M2057" s="229"/>
      <c r="N2057" s="229"/>
      <c r="O2057" s="229"/>
      <c r="P2057" s="230"/>
      <c r="Q2057" s="231"/>
      <c r="R2057" s="224" t="s">
        <v>242</v>
      </c>
      <c r="S2057" s="232" t="str">
        <f t="shared" ca="1" si="165"/>
        <v/>
      </c>
      <c r="T2057" s="232" t="str">
        <f ca="1">IF(B2057="","",IF(ISERROR(MATCH($J2057,[2]SorP!$B$1:$B$6230,0)),"",INDIRECT("'SorP'!$A$"&amp;MATCH($J2057,[2]SorP!$B$1:$B$6230,0))))</f>
        <v/>
      </c>
      <c r="U2057" s="184"/>
      <c r="V2057" s="94" t="e">
        <f>IF(C2057="",NA(),MATCH($B2057&amp;$C2057,'[2]Smelter Look-up'!$J:$J,0))</f>
        <v>#N/A</v>
      </c>
      <c r="X2057" s="58">
        <f t="shared" si="161"/>
        <v>0</v>
      </c>
      <c r="AB2057" s="95" t="str">
        <f t="shared" si="162"/>
        <v/>
      </c>
    </row>
    <row r="2058" spans="1:28" s="58" customFormat="1" ht="20.25">
      <c r="A2058" s="232"/>
      <c r="B2058" s="224" t="s">
        <v>242</v>
      </c>
      <c r="C2058" s="225" t="s">
        <v>242</v>
      </c>
      <c r="D2058" s="226"/>
      <c r="E2058" s="224" t="s">
        <v>242</v>
      </c>
      <c r="F2058" s="224" t="s">
        <v>242</v>
      </c>
      <c r="G2058" s="224" t="s">
        <v>242</v>
      </c>
      <c r="H2058" s="227" t="s">
        <v>242</v>
      </c>
      <c r="I2058" s="228" t="s">
        <v>242</v>
      </c>
      <c r="J2058" s="228" t="s">
        <v>242</v>
      </c>
      <c r="K2058" s="229"/>
      <c r="L2058" s="229"/>
      <c r="M2058" s="229"/>
      <c r="N2058" s="229"/>
      <c r="O2058" s="229"/>
      <c r="P2058" s="230"/>
      <c r="Q2058" s="231"/>
      <c r="R2058" s="224" t="s">
        <v>242</v>
      </c>
      <c r="S2058" s="232" t="str">
        <f t="shared" ca="1" si="165"/>
        <v/>
      </c>
      <c r="T2058" s="232" t="str">
        <f ca="1">IF(B2058="","",IF(ISERROR(MATCH($J2058,[2]SorP!$B$1:$B$6230,0)),"",INDIRECT("'SorP'!$A$"&amp;MATCH($J2058,[2]SorP!$B$1:$B$6230,0))))</f>
        <v/>
      </c>
      <c r="U2058" s="184"/>
      <c r="V2058" s="94" t="e">
        <f>IF(C2058="",NA(),MATCH($B2058&amp;$C2058,'[2]Smelter Look-up'!$J:$J,0))</f>
        <v>#N/A</v>
      </c>
      <c r="X2058" s="58">
        <f t="shared" ref="X2058:X2121" si="166">IF(AND(C2058="Smelter not listed",OR(LEN(D2058)=0,LEN(E2058)=0)),1,0)</f>
        <v>0</v>
      </c>
      <c r="AB2058" s="95" t="str">
        <f t="shared" ref="AB2058:AB2121" si="167">B2058&amp;C2058</f>
        <v/>
      </c>
    </row>
    <row r="2059" spans="1:28" s="58" customFormat="1" ht="20.25">
      <c r="A2059" s="232"/>
      <c r="B2059" s="224" t="s">
        <v>242</v>
      </c>
      <c r="C2059" s="225" t="s">
        <v>242</v>
      </c>
      <c r="D2059" s="226"/>
      <c r="E2059" s="224" t="s">
        <v>242</v>
      </c>
      <c r="F2059" s="224" t="s">
        <v>242</v>
      </c>
      <c r="G2059" s="224" t="s">
        <v>242</v>
      </c>
      <c r="H2059" s="227" t="s">
        <v>242</v>
      </c>
      <c r="I2059" s="228" t="s">
        <v>242</v>
      </c>
      <c r="J2059" s="228" t="s">
        <v>242</v>
      </c>
      <c r="K2059" s="229"/>
      <c r="L2059" s="229"/>
      <c r="M2059" s="229"/>
      <c r="N2059" s="229"/>
      <c r="O2059" s="229"/>
      <c r="P2059" s="230"/>
      <c r="Q2059" s="231"/>
      <c r="R2059" s="224" t="s">
        <v>242</v>
      </c>
      <c r="S2059" s="232" t="str">
        <f t="shared" ca="1" si="165"/>
        <v/>
      </c>
      <c r="T2059" s="232" t="str">
        <f ca="1">IF(B2059="","",IF(ISERROR(MATCH($J2059,[2]SorP!$B$1:$B$6230,0)),"",INDIRECT("'SorP'!$A$"&amp;MATCH($J2059,[2]SorP!$B$1:$B$6230,0))))</f>
        <v/>
      </c>
      <c r="U2059" s="184"/>
      <c r="V2059" s="94" t="e">
        <f>IF(C2059="",NA(),MATCH($B2059&amp;$C2059,'[2]Smelter Look-up'!$J:$J,0))</f>
        <v>#N/A</v>
      </c>
      <c r="X2059" s="58">
        <f t="shared" si="166"/>
        <v>0</v>
      </c>
      <c r="AB2059" s="95" t="str">
        <f t="shared" si="167"/>
        <v/>
      </c>
    </row>
    <row r="2060" spans="1:28" s="58" customFormat="1" ht="20.25">
      <c r="A2060" s="232"/>
      <c r="B2060" s="224" t="s">
        <v>242</v>
      </c>
      <c r="C2060" s="225" t="s">
        <v>242</v>
      </c>
      <c r="D2060" s="226"/>
      <c r="E2060" s="224" t="s">
        <v>242</v>
      </c>
      <c r="F2060" s="224" t="s">
        <v>242</v>
      </c>
      <c r="G2060" s="224" t="s">
        <v>242</v>
      </c>
      <c r="H2060" s="227" t="s">
        <v>242</v>
      </c>
      <c r="I2060" s="228" t="s">
        <v>242</v>
      </c>
      <c r="J2060" s="228" t="s">
        <v>242</v>
      </c>
      <c r="K2060" s="229"/>
      <c r="L2060" s="229"/>
      <c r="M2060" s="229"/>
      <c r="N2060" s="229"/>
      <c r="O2060" s="229"/>
      <c r="P2060" s="230"/>
      <c r="Q2060" s="231"/>
      <c r="R2060" s="224" t="s">
        <v>242</v>
      </c>
      <c r="S2060" s="232" t="str">
        <f t="shared" ca="1" si="165"/>
        <v/>
      </c>
      <c r="T2060" s="232" t="str">
        <f ca="1">IF(B2060="","",IF(ISERROR(MATCH($J2060,[2]SorP!$B$1:$B$6230,0)),"",INDIRECT("'SorP'!$A$"&amp;MATCH($J2060,[2]SorP!$B$1:$B$6230,0))))</f>
        <v/>
      </c>
      <c r="U2060" s="184"/>
      <c r="V2060" s="94" t="e">
        <f>IF(C2060="",NA(),MATCH($B2060&amp;$C2060,'[2]Smelter Look-up'!$J:$J,0))</f>
        <v>#N/A</v>
      </c>
      <c r="X2060" s="58">
        <f t="shared" si="166"/>
        <v>0</v>
      </c>
      <c r="AB2060" s="95" t="str">
        <f t="shared" si="167"/>
        <v/>
      </c>
    </row>
    <row r="2061" spans="1:28" s="58" customFormat="1" ht="20.25">
      <c r="A2061" s="232"/>
      <c r="B2061" s="224" t="s">
        <v>242</v>
      </c>
      <c r="C2061" s="225" t="s">
        <v>242</v>
      </c>
      <c r="D2061" s="226"/>
      <c r="E2061" s="224" t="s">
        <v>242</v>
      </c>
      <c r="F2061" s="224" t="s">
        <v>242</v>
      </c>
      <c r="G2061" s="224" t="s">
        <v>242</v>
      </c>
      <c r="H2061" s="227" t="s">
        <v>242</v>
      </c>
      <c r="I2061" s="228" t="s">
        <v>242</v>
      </c>
      <c r="J2061" s="228" t="s">
        <v>242</v>
      </c>
      <c r="K2061" s="229"/>
      <c r="L2061" s="229"/>
      <c r="M2061" s="229"/>
      <c r="N2061" s="229"/>
      <c r="O2061" s="229"/>
      <c r="P2061" s="230"/>
      <c r="Q2061" s="231"/>
      <c r="R2061" s="224" t="s">
        <v>242</v>
      </c>
      <c r="S2061" s="232" t="str">
        <f t="shared" ca="1" si="165"/>
        <v/>
      </c>
      <c r="T2061" s="232" t="str">
        <f ca="1">IF(B2061="","",IF(ISERROR(MATCH($J2061,[2]SorP!$B$1:$B$6230,0)),"",INDIRECT("'SorP'!$A$"&amp;MATCH($J2061,[2]SorP!$B$1:$B$6230,0))))</f>
        <v/>
      </c>
      <c r="U2061" s="184"/>
      <c r="V2061" s="94" t="e">
        <f>IF(C2061="",NA(),MATCH($B2061&amp;$C2061,'[2]Smelter Look-up'!$J:$J,0))</f>
        <v>#N/A</v>
      </c>
      <c r="X2061" s="58">
        <f t="shared" si="166"/>
        <v>0</v>
      </c>
      <c r="AB2061" s="95" t="str">
        <f t="shared" si="167"/>
        <v/>
      </c>
    </row>
    <row r="2062" spans="1:28" s="58" customFormat="1" ht="20.25">
      <c r="A2062" s="232"/>
      <c r="B2062" s="224" t="s">
        <v>242</v>
      </c>
      <c r="C2062" s="225" t="s">
        <v>242</v>
      </c>
      <c r="D2062" s="226"/>
      <c r="E2062" s="224" t="s">
        <v>242</v>
      </c>
      <c r="F2062" s="224" t="s">
        <v>242</v>
      </c>
      <c r="G2062" s="224" t="s">
        <v>242</v>
      </c>
      <c r="H2062" s="227" t="s">
        <v>242</v>
      </c>
      <c r="I2062" s="228" t="s">
        <v>242</v>
      </c>
      <c r="J2062" s="228" t="s">
        <v>242</v>
      </c>
      <c r="K2062" s="229"/>
      <c r="L2062" s="229"/>
      <c r="M2062" s="229"/>
      <c r="N2062" s="229"/>
      <c r="O2062" s="229"/>
      <c r="P2062" s="230"/>
      <c r="Q2062" s="231"/>
      <c r="R2062" s="224" t="s">
        <v>242</v>
      </c>
      <c r="S2062" s="232" t="str">
        <f t="shared" ca="1" si="165"/>
        <v/>
      </c>
      <c r="T2062" s="232" t="str">
        <f ca="1">IF(B2062="","",IF(ISERROR(MATCH($J2062,[2]SorP!$B$1:$B$6230,0)),"",INDIRECT("'SorP'!$A$"&amp;MATCH($J2062,[2]SorP!$B$1:$B$6230,0))))</f>
        <v/>
      </c>
      <c r="U2062" s="184"/>
      <c r="V2062" s="94" t="e">
        <f>IF(C2062="",NA(),MATCH($B2062&amp;$C2062,'[2]Smelter Look-up'!$J:$J,0))</f>
        <v>#N/A</v>
      </c>
      <c r="X2062" s="58">
        <f t="shared" si="166"/>
        <v>0</v>
      </c>
      <c r="AB2062" s="95" t="str">
        <f t="shared" si="167"/>
        <v/>
      </c>
    </row>
    <row r="2063" spans="1:28" s="58" customFormat="1" ht="20.25">
      <c r="A2063" s="232"/>
      <c r="B2063" s="224" t="s">
        <v>242</v>
      </c>
      <c r="C2063" s="225" t="s">
        <v>242</v>
      </c>
      <c r="D2063" s="226"/>
      <c r="E2063" s="224" t="s">
        <v>242</v>
      </c>
      <c r="F2063" s="224" t="s">
        <v>242</v>
      </c>
      <c r="G2063" s="224" t="s">
        <v>242</v>
      </c>
      <c r="H2063" s="227" t="s">
        <v>242</v>
      </c>
      <c r="I2063" s="228" t="s">
        <v>242</v>
      </c>
      <c r="J2063" s="228" t="s">
        <v>242</v>
      </c>
      <c r="K2063" s="229"/>
      <c r="L2063" s="229"/>
      <c r="M2063" s="229"/>
      <c r="N2063" s="229"/>
      <c r="O2063" s="229"/>
      <c r="P2063" s="230"/>
      <c r="Q2063" s="231"/>
      <c r="R2063" s="224" t="s">
        <v>242</v>
      </c>
      <c r="S2063" s="232" t="str">
        <f t="shared" ca="1" si="165"/>
        <v/>
      </c>
      <c r="T2063" s="232" t="str">
        <f ca="1">IF(B2063="","",IF(ISERROR(MATCH($J2063,[2]SorP!$B$1:$B$6230,0)),"",INDIRECT("'SorP'!$A$"&amp;MATCH($J2063,[2]SorP!$B$1:$B$6230,0))))</f>
        <v/>
      </c>
      <c r="U2063" s="184"/>
      <c r="V2063" s="94" t="e">
        <f>IF(C2063="",NA(),MATCH($B2063&amp;$C2063,'[2]Smelter Look-up'!$J:$J,0))</f>
        <v>#N/A</v>
      </c>
      <c r="X2063" s="58">
        <f t="shared" si="166"/>
        <v>0</v>
      </c>
      <c r="AB2063" s="95" t="str">
        <f t="shared" si="167"/>
        <v/>
      </c>
    </row>
    <row r="2064" spans="1:28" s="58" customFormat="1" ht="20.25">
      <c r="A2064" s="232"/>
      <c r="B2064" s="224" t="s">
        <v>242</v>
      </c>
      <c r="C2064" s="225" t="s">
        <v>242</v>
      </c>
      <c r="D2064" s="226"/>
      <c r="E2064" s="224" t="s">
        <v>242</v>
      </c>
      <c r="F2064" s="224" t="s">
        <v>242</v>
      </c>
      <c r="G2064" s="224" t="s">
        <v>242</v>
      </c>
      <c r="H2064" s="227" t="s">
        <v>242</v>
      </c>
      <c r="I2064" s="228" t="s">
        <v>242</v>
      </c>
      <c r="J2064" s="228" t="s">
        <v>242</v>
      </c>
      <c r="K2064" s="229"/>
      <c r="L2064" s="229"/>
      <c r="M2064" s="229"/>
      <c r="N2064" s="229"/>
      <c r="O2064" s="229"/>
      <c r="P2064" s="230"/>
      <c r="Q2064" s="231"/>
      <c r="R2064" s="224" t="s">
        <v>242</v>
      </c>
      <c r="S2064" s="232" t="str">
        <f t="shared" ca="1" si="165"/>
        <v/>
      </c>
      <c r="T2064" s="232" t="str">
        <f ca="1">IF(B2064="","",IF(ISERROR(MATCH($J2064,[2]SorP!$B$1:$B$6230,0)),"",INDIRECT("'SorP'!$A$"&amp;MATCH($J2064,[2]SorP!$B$1:$B$6230,0))))</f>
        <v/>
      </c>
      <c r="U2064" s="184"/>
      <c r="V2064" s="94" t="e">
        <f>IF(C2064="",NA(),MATCH($B2064&amp;$C2064,'[2]Smelter Look-up'!$J:$J,0))</f>
        <v>#N/A</v>
      </c>
      <c r="X2064" s="58">
        <f t="shared" si="166"/>
        <v>0</v>
      </c>
      <c r="AB2064" s="95" t="str">
        <f t="shared" si="167"/>
        <v/>
      </c>
    </row>
    <row r="2065" spans="1:28" s="58" customFormat="1" ht="20.25">
      <c r="A2065" s="232"/>
      <c r="B2065" s="224" t="s">
        <v>242</v>
      </c>
      <c r="C2065" s="225" t="s">
        <v>242</v>
      </c>
      <c r="D2065" s="226"/>
      <c r="E2065" s="224" t="s">
        <v>242</v>
      </c>
      <c r="F2065" s="224" t="s">
        <v>242</v>
      </c>
      <c r="G2065" s="224" t="s">
        <v>242</v>
      </c>
      <c r="H2065" s="227" t="s">
        <v>242</v>
      </c>
      <c r="I2065" s="228" t="s">
        <v>242</v>
      </c>
      <c r="J2065" s="228" t="s">
        <v>242</v>
      </c>
      <c r="K2065" s="229"/>
      <c r="L2065" s="229"/>
      <c r="M2065" s="229"/>
      <c r="N2065" s="229"/>
      <c r="O2065" s="229"/>
      <c r="P2065" s="230"/>
      <c r="Q2065" s="231"/>
      <c r="R2065" s="224" t="s">
        <v>242</v>
      </c>
      <c r="S2065" s="232" t="str">
        <f t="shared" ca="1" si="165"/>
        <v/>
      </c>
      <c r="T2065" s="232" t="str">
        <f ca="1">IF(B2065="","",IF(ISERROR(MATCH($J2065,[2]SorP!$B$1:$B$6230,0)),"",INDIRECT("'SorP'!$A$"&amp;MATCH($J2065,[2]SorP!$B$1:$B$6230,0))))</f>
        <v/>
      </c>
      <c r="U2065" s="184"/>
      <c r="V2065" s="94" t="e">
        <f>IF(C2065="",NA(),MATCH($B2065&amp;$C2065,'[2]Smelter Look-up'!$J:$J,0))</f>
        <v>#N/A</v>
      </c>
      <c r="X2065" s="58">
        <f t="shared" si="166"/>
        <v>0</v>
      </c>
      <c r="AB2065" s="95" t="str">
        <f t="shared" si="167"/>
        <v/>
      </c>
    </row>
    <row r="2066" spans="1:28" s="58" customFormat="1" ht="20.25">
      <c r="A2066" s="232"/>
      <c r="B2066" s="224" t="s">
        <v>242</v>
      </c>
      <c r="C2066" s="225" t="s">
        <v>242</v>
      </c>
      <c r="D2066" s="226"/>
      <c r="E2066" s="224" t="s">
        <v>242</v>
      </c>
      <c r="F2066" s="224" t="s">
        <v>242</v>
      </c>
      <c r="G2066" s="224" t="s">
        <v>242</v>
      </c>
      <c r="H2066" s="227" t="s">
        <v>242</v>
      </c>
      <c r="I2066" s="228" t="s">
        <v>242</v>
      </c>
      <c r="J2066" s="228" t="s">
        <v>242</v>
      </c>
      <c r="K2066" s="229"/>
      <c r="L2066" s="229"/>
      <c r="M2066" s="229"/>
      <c r="N2066" s="229"/>
      <c r="O2066" s="229"/>
      <c r="P2066" s="230"/>
      <c r="Q2066" s="231"/>
      <c r="R2066" s="224" t="s">
        <v>242</v>
      </c>
      <c r="S2066" s="232" t="str">
        <f t="shared" ca="1" si="165"/>
        <v/>
      </c>
      <c r="T2066" s="232" t="str">
        <f ca="1">IF(B2066="","",IF(ISERROR(MATCH($J2066,[2]SorP!$B$1:$B$6230,0)),"",INDIRECT("'SorP'!$A$"&amp;MATCH($J2066,[2]SorP!$B$1:$B$6230,0))))</f>
        <v/>
      </c>
      <c r="U2066" s="184"/>
      <c r="V2066" s="94" t="e">
        <f>IF(C2066="",NA(),MATCH($B2066&amp;$C2066,'[2]Smelter Look-up'!$J:$J,0))</f>
        <v>#N/A</v>
      </c>
      <c r="X2066" s="58">
        <f t="shared" si="166"/>
        <v>0</v>
      </c>
      <c r="AB2066" s="95" t="str">
        <f t="shared" si="167"/>
        <v/>
      </c>
    </row>
    <row r="2067" spans="1:28" s="58" customFormat="1" ht="20.25">
      <c r="A2067" s="232"/>
      <c r="B2067" s="224" t="s">
        <v>242</v>
      </c>
      <c r="C2067" s="225" t="s">
        <v>242</v>
      </c>
      <c r="D2067" s="226"/>
      <c r="E2067" s="224" t="s">
        <v>242</v>
      </c>
      <c r="F2067" s="224" t="s">
        <v>242</v>
      </c>
      <c r="G2067" s="224" t="s">
        <v>242</v>
      </c>
      <c r="H2067" s="227" t="s">
        <v>242</v>
      </c>
      <c r="I2067" s="228" t="s">
        <v>242</v>
      </c>
      <c r="J2067" s="228" t="s">
        <v>242</v>
      </c>
      <c r="K2067" s="229"/>
      <c r="L2067" s="229"/>
      <c r="M2067" s="229"/>
      <c r="N2067" s="229"/>
      <c r="O2067" s="229"/>
      <c r="P2067" s="230"/>
      <c r="Q2067" s="231"/>
      <c r="R2067" s="224" t="s">
        <v>242</v>
      </c>
      <c r="S2067" s="232" t="str">
        <f t="shared" ca="1" si="165"/>
        <v/>
      </c>
      <c r="T2067" s="232" t="str">
        <f ca="1">IF(B2067="","",IF(ISERROR(MATCH($J2067,[2]SorP!$B$1:$B$6230,0)),"",INDIRECT("'SorP'!$A$"&amp;MATCH($J2067,[2]SorP!$B$1:$B$6230,0))))</f>
        <v/>
      </c>
      <c r="U2067" s="184"/>
      <c r="V2067" s="94" t="e">
        <f>IF(C2067="",NA(),MATCH($B2067&amp;$C2067,'[2]Smelter Look-up'!$J:$J,0))</f>
        <v>#N/A</v>
      </c>
      <c r="X2067" s="58">
        <f t="shared" si="166"/>
        <v>0</v>
      </c>
      <c r="AB2067" s="95" t="str">
        <f t="shared" si="167"/>
        <v/>
      </c>
    </row>
    <row r="2068" spans="1:28" s="58" customFormat="1" ht="20.25">
      <c r="A2068" s="232"/>
      <c r="B2068" s="224" t="s">
        <v>242</v>
      </c>
      <c r="C2068" s="225" t="s">
        <v>242</v>
      </c>
      <c r="D2068" s="226"/>
      <c r="E2068" s="224" t="s">
        <v>242</v>
      </c>
      <c r="F2068" s="224" t="s">
        <v>242</v>
      </c>
      <c r="G2068" s="224" t="s">
        <v>242</v>
      </c>
      <c r="H2068" s="227" t="s">
        <v>242</v>
      </c>
      <c r="I2068" s="228" t="s">
        <v>242</v>
      </c>
      <c r="J2068" s="228" t="s">
        <v>242</v>
      </c>
      <c r="K2068" s="229"/>
      <c r="L2068" s="229"/>
      <c r="M2068" s="229"/>
      <c r="N2068" s="229"/>
      <c r="O2068" s="229"/>
      <c r="P2068" s="230"/>
      <c r="Q2068" s="231"/>
      <c r="R2068" s="224" t="s">
        <v>242</v>
      </c>
      <c r="S2068" s="232" t="str">
        <f t="shared" ca="1" si="165"/>
        <v/>
      </c>
      <c r="T2068" s="232" t="str">
        <f ca="1">IF(B2068="","",IF(ISERROR(MATCH($J2068,[2]SorP!$B$1:$B$6230,0)),"",INDIRECT("'SorP'!$A$"&amp;MATCH($J2068,[2]SorP!$B$1:$B$6230,0))))</f>
        <v/>
      </c>
      <c r="U2068" s="184"/>
      <c r="V2068" s="94" t="e">
        <f>IF(C2068="",NA(),MATCH($B2068&amp;$C2068,'[2]Smelter Look-up'!$J:$J,0))</f>
        <v>#N/A</v>
      </c>
      <c r="X2068" s="58">
        <f t="shared" si="166"/>
        <v>0</v>
      </c>
      <c r="AB2068" s="95" t="str">
        <f t="shared" si="167"/>
        <v/>
      </c>
    </row>
    <row r="2069" spans="1:28" s="58" customFormat="1" ht="20.25">
      <c r="A2069" s="232"/>
      <c r="B2069" s="224" t="s">
        <v>242</v>
      </c>
      <c r="C2069" s="225" t="s">
        <v>242</v>
      </c>
      <c r="D2069" s="226"/>
      <c r="E2069" s="224" t="s">
        <v>242</v>
      </c>
      <c r="F2069" s="224" t="s">
        <v>242</v>
      </c>
      <c r="G2069" s="224" t="s">
        <v>242</v>
      </c>
      <c r="H2069" s="227" t="s">
        <v>242</v>
      </c>
      <c r="I2069" s="228" t="s">
        <v>242</v>
      </c>
      <c r="J2069" s="228" t="s">
        <v>242</v>
      </c>
      <c r="K2069" s="229"/>
      <c r="L2069" s="229"/>
      <c r="M2069" s="229"/>
      <c r="N2069" s="229"/>
      <c r="O2069" s="229"/>
      <c r="P2069" s="230"/>
      <c r="Q2069" s="231"/>
      <c r="R2069" s="224" t="s">
        <v>242</v>
      </c>
      <c r="S2069" s="232" t="str">
        <f t="shared" ca="1" si="165"/>
        <v/>
      </c>
      <c r="T2069" s="232" t="str">
        <f ca="1">IF(B2069="","",IF(ISERROR(MATCH($J2069,[2]SorP!$B$1:$B$6230,0)),"",INDIRECT("'SorP'!$A$"&amp;MATCH($J2069,[2]SorP!$B$1:$B$6230,0))))</f>
        <v/>
      </c>
      <c r="U2069" s="184"/>
      <c r="V2069" s="94" t="e">
        <f>IF(C2069="",NA(),MATCH($B2069&amp;$C2069,'[2]Smelter Look-up'!$J:$J,0))</f>
        <v>#N/A</v>
      </c>
      <c r="X2069" s="58">
        <f t="shared" si="166"/>
        <v>0</v>
      </c>
      <c r="AB2069" s="95" t="str">
        <f t="shared" si="167"/>
        <v/>
      </c>
    </row>
    <row r="2070" spans="1:28" s="58" customFormat="1" ht="20.25">
      <c r="A2070" s="232"/>
      <c r="B2070" s="224" t="s">
        <v>242</v>
      </c>
      <c r="C2070" s="225" t="s">
        <v>242</v>
      </c>
      <c r="D2070" s="226"/>
      <c r="E2070" s="224" t="s">
        <v>242</v>
      </c>
      <c r="F2070" s="224" t="s">
        <v>242</v>
      </c>
      <c r="G2070" s="224" t="s">
        <v>242</v>
      </c>
      <c r="H2070" s="227" t="s">
        <v>242</v>
      </c>
      <c r="I2070" s="228" t="s">
        <v>242</v>
      </c>
      <c r="J2070" s="228" t="s">
        <v>242</v>
      </c>
      <c r="K2070" s="229"/>
      <c r="L2070" s="229"/>
      <c r="M2070" s="229"/>
      <c r="N2070" s="229"/>
      <c r="O2070" s="229"/>
      <c r="P2070" s="230"/>
      <c r="Q2070" s="231"/>
      <c r="R2070" s="224" t="s">
        <v>242</v>
      </c>
      <c r="S2070" s="232" t="str">
        <f t="shared" ca="1" si="165"/>
        <v/>
      </c>
      <c r="T2070" s="232" t="str">
        <f ca="1">IF(B2070="","",IF(ISERROR(MATCH($J2070,[2]SorP!$B$1:$B$6230,0)),"",INDIRECT("'SorP'!$A$"&amp;MATCH($J2070,[2]SorP!$B$1:$B$6230,0))))</f>
        <v/>
      </c>
      <c r="U2070" s="184"/>
      <c r="V2070" s="94" t="e">
        <f>IF(C2070="",NA(),MATCH($B2070&amp;$C2070,'[2]Smelter Look-up'!$J:$J,0))</f>
        <v>#N/A</v>
      </c>
      <c r="X2070" s="58">
        <f t="shared" si="166"/>
        <v>0</v>
      </c>
      <c r="AB2070" s="95" t="str">
        <f t="shared" si="167"/>
        <v/>
      </c>
    </row>
    <row r="2071" spans="1:28" s="58" customFormat="1" ht="20.25">
      <c r="A2071" s="232"/>
      <c r="B2071" s="224" t="s">
        <v>242</v>
      </c>
      <c r="C2071" s="225" t="s">
        <v>242</v>
      </c>
      <c r="D2071" s="226"/>
      <c r="E2071" s="224" t="s">
        <v>242</v>
      </c>
      <c r="F2071" s="224" t="s">
        <v>242</v>
      </c>
      <c r="G2071" s="224" t="s">
        <v>242</v>
      </c>
      <c r="H2071" s="227" t="s">
        <v>242</v>
      </c>
      <c r="I2071" s="228" t="s">
        <v>242</v>
      </c>
      <c r="J2071" s="228" t="s">
        <v>242</v>
      </c>
      <c r="K2071" s="229"/>
      <c r="L2071" s="229"/>
      <c r="M2071" s="229"/>
      <c r="N2071" s="229"/>
      <c r="O2071" s="229"/>
      <c r="P2071" s="230"/>
      <c r="Q2071" s="231"/>
      <c r="R2071" s="224" t="s">
        <v>242</v>
      </c>
      <c r="S2071" s="232" t="str">
        <f t="shared" ca="1" si="165"/>
        <v/>
      </c>
      <c r="T2071" s="232" t="str">
        <f ca="1">IF(B2071="","",IF(ISERROR(MATCH($J2071,[2]SorP!$B$1:$B$6230,0)),"",INDIRECT("'SorP'!$A$"&amp;MATCH($J2071,[2]SorP!$B$1:$B$6230,0))))</f>
        <v/>
      </c>
      <c r="U2071" s="184"/>
      <c r="V2071" s="94" t="e">
        <f>IF(C2071="",NA(),MATCH($B2071&amp;$C2071,'[2]Smelter Look-up'!$J:$J,0))</f>
        <v>#N/A</v>
      </c>
      <c r="X2071" s="58">
        <f t="shared" si="166"/>
        <v>0</v>
      </c>
      <c r="AB2071" s="95" t="str">
        <f t="shared" si="167"/>
        <v/>
      </c>
    </row>
    <row r="2072" spans="1:28" s="58" customFormat="1" ht="20.25">
      <c r="A2072" s="232"/>
      <c r="B2072" s="224" t="s">
        <v>242</v>
      </c>
      <c r="C2072" s="225" t="s">
        <v>242</v>
      </c>
      <c r="D2072" s="226"/>
      <c r="E2072" s="224" t="s">
        <v>242</v>
      </c>
      <c r="F2072" s="224" t="s">
        <v>242</v>
      </c>
      <c r="G2072" s="224" t="s">
        <v>242</v>
      </c>
      <c r="H2072" s="227" t="s">
        <v>242</v>
      </c>
      <c r="I2072" s="228" t="s">
        <v>242</v>
      </c>
      <c r="J2072" s="228" t="s">
        <v>242</v>
      </c>
      <c r="K2072" s="229"/>
      <c r="L2072" s="229"/>
      <c r="M2072" s="229"/>
      <c r="N2072" s="229"/>
      <c r="O2072" s="229"/>
      <c r="P2072" s="230"/>
      <c r="Q2072" s="231"/>
      <c r="R2072" s="224" t="s">
        <v>242</v>
      </c>
      <c r="S2072" s="232" t="str">
        <f t="shared" ca="1" si="165"/>
        <v/>
      </c>
      <c r="T2072" s="232" t="str">
        <f ca="1">IF(B2072="","",IF(ISERROR(MATCH($J2072,[2]SorP!$B$1:$B$6230,0)),"",INDIRECT("'SorP'!$A$"&amp;MATCH($J2072,[2]SorP!$B$1:$B$6230,0))))</f>
        <v/>
      </c>
      <c r="U2072" s="184"/>
      <c r="V2072" s="94" t="e">
        <f>IF(C2072="",NA(),MATCH($B2072&amp;$C2072,'[2]Smelter Look-up'!$J:$J,0))</f>
        <v>#N/A</v>
      </c>
      <c r="X2072" s="58">
        <f t="shared" si="166"/>
        <v>0</v>
      </c>
      <c r="AB2072" s="95" t="str">
        <f t="shared" si="167"/>
        <v/>
      </c>
    </row>
    <row r="2073" spans="1:28" s="58" customFormat="1" ht="20.25">
      <c r="A2073" s="232"/>
      <c r="B2073" s="224" t="s">
        <v>242</v>
      </c>
      <c r="C2073" s="225" t="s">
        <v>242</v>
      </c>
      <c r="D2073" s="226"/>
      <c r="E2073" s="224" t="s">
        <v>242</v>
      </c>
      <c r="F2073" s="224" t="s">
        <v>242</v>
      </c>
      <c r="G2073" s="224" t="s">
        <v>242</v>
      </c>
      <c r="H2073" s="227" t="s">
        <v>242</v>
      </c>
      <c r="I2073" s="228" t="s">
        <v>242</v>
      </c>
      <c r="J2073" s="228" t="s">
        <v>242</v>
      </c>
      <c r="K2073" s="229"/>
      <c r="L2073" s="229"/>
      <c r="M2073" s="229"/>
      <c r="N2073" s="229"/>
      <c r="O2073" s="229"/>
      <c r="P2073" s="230"/>
      <c r="Q2073" s="231"/>
      <c r="R2073" s="224" t="s">
        <v>242</v>
      </c>
      <c r="S2073" s="232" t="str">
        <f t="shared" ca="1" si="165"/>
        <v/>
      </c>
      <c r="T2073" s="232" t="str">
        <f ca="1">IF(B2073="","",IF(ISERROR(MATCH($J2073,[2]SorP!$B$1:$B$6230,0)),"",INDIRECT("'SorP'!$A$"&amp;MATCH($J2073,[2]SorP!$B$1:$B$6230,0))))</f>
        <v/>
      </c>
      <c r="U2073" s="184"/>
      <c r="V2073" s="94" t="e">
        <f>IF(C2073="",NA(),MATCH($B2073&amp;$C2073,'[2]Smelter Look-up'!$J:$J,0))</f>
        <v>#N/A</v>
      </c>
      <c r="X2073" s="58">
        <f t="shared" si="166"/>
        <v>0</v>
      </c>
      <c r="AB2073" s="95" t="str">
        <f t="shared" si="167"/>
        <v/>
      </c>
    </row>
    <row r="2074" spans="1:28" s="58" customFormat="1" ht="20.25">
      <c r="A2074" s="232"/>
      <c r="B2074" s="224" t="s">
        <v>242</v>
      </c>
      <c r="C2074" s="225" t="s">
        <v>242</v>
      </c>
      <c r="D2074" s="226"/>
      <c r="E2074" s="224" t="s">
        <v>242</v>
      </c>
      <c r="F2074" s="224" t="s">
        <v>242</v>
      </c>
      <c r="G2074" s="224" t="s">
        <v>242</v>
      </c>
      <c r="H2074" s="227" t="s">
        <v>242</v>
      </c>
      <c r="I2074" s="228" t="s">
        <v>242</v>
      </c>
      <c r="J2074" s="228" t="s">
        <v>242</v>
      </c>
      <c r="K2074" s="229"/>
      <c r="L2074" s="229"/>
      <c r="M2074" s="229"/>
      <c r="N2074" s="229"/>
      <c r="O2074" s="229"/>
      <c r="P2074" s="230"/>
      <c r="Q2074" s="231"/>
      <c r="R2074" s="224" t="s">
        <v>242</v>
      </c>
      <c r="S2074" s="232" t="str">
        <f t="shared" ca="1" si="165"/>
        <v/>
      </c>
      <c r="T2074" s="232" t="str">
        <f ca="1">IF(B2074="","",IF(ISERROR(MATCH($J2074,[2]SorP!$B$1:$B$6230,0)),"",INDIRECT("'SorP'!$A$"&amp;MATCH($J2074,[2]SorP!$B$1:$B$6230,0))))</f>
        <v/>
      </c>
      <c r="U2074" s="184"/>
      <c r="V2074" s="94" t="e">
        <f>IF(C2074="",NA(),MATCH($B2074&amp;$C2074,'[2]Smelter Look-up'!$J:$J,0))</f>
        <v>#N/A</v>
      </c>
      <c r="X2074" s="58">
        <f t="shared" si="166"/>
        <v>0</v>
      </c>
      <c r="AB2074" s="95" t="str">
        <f t="shared" si="167"/>
        <v/>
      </c>
    </row>
    <row r="2075" spans="1:28" s="58" customFormat="1" ht="20.25">
      <c r="A2075" s="232"/>
      <c r="B2075" s="224" t="s">
        <v>242</v>
      </c>
      <c r="C2075" s="225" t="s">
        <v>242</v>
      </c>
      <c r="D2075" s="226"/>
      <c r="E2075" s="224" t="s">
        <v>242</v>
      </c>
      <c r="F2075" s="224" t="s">
        <v>242</v>
      </c>
      <c r="G2075" s="224" t="s">
        <v>242</v>
      </c>
      <c r="H2075" s="227" t="s">
        <v>242</v>
      </c>
      <c r="I2075" s="228" t="s">
        <v>242</v>
      </c>
      <c r="J2075" s="228" t="s">
        <v>242</v>
      </c>
      <c r="K2075" s="229"/>
      <c r="L2075" s="229"/>
      <c r="M2075" s="229"/>
      <c r="N2075" s="229"/>
      <c r="O2075" s="229"/>
      <c r="P2075" s="230"/>
      <c r="Q2075" s="231"/>
      <c r="R2075" s="224" t="s">
        <v>242</v>
      </c>
      <c r="S2075" s="232" t="str">
        <f t="shared" ca="1" si="165"/>
        <v/>
      </c>
      <c r="T2075" s="232" t="str">
        <f ca="1">IF(B2075="","",IF(ISERROR(MATCH($J2075,[2]SorP!$B$1:$B$6230,0)),"",INDIRECT("'SorP'!$A$"&amp;MATCH($J2075,[2]SorP!$B$1:$B$6230,0))))</f>
        <v/>
      </c>
      <c r="U2075" s="184"/>
      <c r="V2075" s="94" t="e">
        <f>IF(C2075="",NA(),MATCH($B2075&amp;$C2075,'[2]Smelter Look-up'!$J:$J,0))</f>
        <v>#N/A</v>
      </c>
      <c r="X2075" s="58">
        <f t="shared" si="166"/>
        <v>0</v>
      </c>
      <c r="AB2075" s="95" t="str">
        <f t="shared" si="167"/>
        <v/>
      </c>
    </row>
    <row r="2076" spans="1:28" s="58" customFormat="1" ht="20.25">
      <c r="A2076" s="232"/>
      <c r="B2076" s="224" t="s">
        <v>242</v>
      </c>
      <c r="C2076" s="225" t="s">
        <v>242</v>
      </c>
      <c r="D2076" s="226"/>
      <c r="E2076" s="224" t="s">
        <v>242</v>
      </c>
      <c r="F2076" s="224" t="s">
        <v>242</v>
      </c>
      <c r="G2076" s="224" t="s">
        <v>242</v>
      </c>
      <c r="H2076" s="227" t="s">
        <v>242</v>
      </c>
      <c r="I2076" s="228" t="s">
        <v>242</v>
      </c>
      <c r="J2076" s="228" t="s">
        <v>242</v>
      </c>
      <c r="K2076" s="229"/>
      <c r="L2076" s="229"/>
      <c r="M2076" s="229"/>
      <c r="N2076" s="229"/>
      <c r="O2076" s="229"/>
      <c r="P2076" s="230"/>
      <c r="Q2076" s="231"/>
      <c r="R2076" s="224" t="s">
        <v>242</v>
      </c>
      <c r="S2076" s="232" t="str">
        <f t="shared" ref="S2076:S2106" ca="1" si="168">IF(B2076="","",IF(ISERROR(MATCH($E2076,CL,0)),"Unknown",INDIRECT("'C'!$A$"&amp;MATCH($E2076,CL,0)+1)))</f>
        <v/>
      </c>
      <c r="T2076" s="232" t="str">
        <f ca="1">IF(B2076="","",IF(ISERROR(MATCH($J2076,[2]SorP!$B$1:$B$6230,0)),"",INDIRECT("'SorP'!$A$"&amp;MATCH($J2076,[2]SorP!$B$1:$B$6230,0))))</f>
        <v/>
      </c>
      <c r="U2076" s="184"/>
      <c r="V2076" s="94" t="e">
        <f>IF(C2076="",NA(),MATCH($B2076&amp;$C2076,'[2]Smelter Look-up'!$J:$J,0))</f>
        <v>#N/A</v>
      </c>
      <c r="X2076" s="58">
        <f t="shared" si="166"/>
        <v>0</v>
      </c>
      <c r="AB2076" s="95" t="str">
        <f t="shared" si="167"/>
        <v/>
      </c>
    </row>
    <row r="2077" spans="1:28" s="58" customFormat="1" ht="20.25">
      <c r="A2077" s="232"/>
      <c r="B2077" s="224" t="s">
        <v>242</v>
      </c>
      <c r="C2077" s="225" t="s">
        <v>242</v>
      </c>
      <c r="D2077" s="226"/>
      <c r="E2077" s="224" t="s">
        <v>242</v>
      </c>
      <c r="F2077" s="224" t="s">
        <v>242</v>
      </c>
      <c r="G2077" s="224" t="s">
        <v>242</v>
      </c>
      <c r="H2077" s="227" t="s">
        <v>242</v>
      </c>
      <c r="I2077" s="228" t="s">
        <v>242</v>
      </c>
      <c r="J2077" s="228" t="s">
        <v>242</v>
      </c>
      <c r="K2077" s="229"/>
      <c r="L2077" s="229"/>
      <c r="M2077" s="229"/>
      <c r="N2077" s="229"/>
      <c r="O2077" s="229"/>
      <c r="P2077" s="230"/>
      <c r="Q2077" s="231"/>
      <c r="R2077" s="224" t="s">
        <v>242</v>
      </c>
      <c r="S2077" s="232" t="str">
        <f t="shared" ca="1" si="168"/>
        <v/>
      </c>
      <c r="T2077" s="232" t="str">
        <f ca="1">IF(B2077="","",IF(ISERROR(MATCH($J2077,[2]SorP!$B$1:$B$6230,0)),"",INDIRECT("'SorP'!$A$"&amp;MATCH($J2077,[2]SorP!$B$1:$B$6230,0))))</f>
        <v/>
      </c>
      <c r="U2077" s="184"/>
      <c r="V2077" s="94" t="e">
        <f>IF(C2077="",NA(),MATCH($B2077&amp;$C2077,'[2]Smelter Look-up'!$J:$J,0))</f>
        <v>#N/A</v>
      </c>
      <c r="X2077" s="58">
        <f t="shared" si="166"/>
        <v>0</v>
      </c>
      <c r="AB2077" s="95" t="str">
        <f t="shared" si="167"/>
        <v/>
      </c>
    </row>
    <row r="2078" spans="1:28" s="58" customFormat="1" ht="20.25">
      <c r="A2078" s="232"/>
      <c r="B2078" s="224" t="s">
        <v>242</v>
      </c>
      <c r="C2078" s="225" t="s">
        <v>242</v>
      </c>
      <c r="D2078" s="226"/>
      <c r="E2078" s="224" t="s">
        <v>242</v>
      </c>
      <c r="F2078" s="224" t="s">
        <v>242</v>
      </c>
      <c r="G2078" s="224" t="s">
        <v>242</v>
      </c>
      <c r="H2078" s="227" t="s">
        <v>242</v>
      </c>
      <c r="I2078" s="228" t="s">
        <v>242</v>
      </c>
      <c r="J2078" s="228" t="s">
        <v>242</v>
      </c>
      <c r="K2078" s="229"/>
      <c r="L2078" s="229"/>
      <c r="M2078" s="229"/>
      <c r="N2078" s="229"/>
      <c r="O2078" s="229"/>
      <c r="P2078" s="230"/>
      <c r="Q2078" s="231"/>
      <c r="R2078" s="224" t="s">
        <v>242</v>
      </c>
      <c r="S2078" s="232" t="str">
        <f t="shared" ca="1" si="168"/>
        <v/>
      </c>
      <c r="T2078" s="232" t="str">
        <f ca="1">IF(B2078="","",IF(ISERROR(MATCH($J2078,[2]SorP!$B$1:$B$6230,0)),"",INDIRECT("'SorP'!$A$"&amp;MATCH($J2078,[2]SorP!$B$1:$B$6230,0))))</f>
        <v/>
      </c>
      <c r="U2078" s="184"/>
      <c r="V2078" s="94" t="e">
        <f>IF(C2078="",NA(),MATCH($B2078&amp;$C2078,'[2]Smelter Look-up'!$J:$J,0))</f>
        <v>#N/A</v>
      </c>
      <c r="X2078" s="58">
        <f t="shared" si="166"/>
        <v>0</v>
      </c>
      <c r="AB2078" s="95" t="str">
        <f t="shared" si="167"/>
        <v/>
      </c>
    </row>
    <row r="2079" spans="1:28" s="58" customFormat="1" ht="20.25">
      <c r="A2079" s="232"/>
      <c r="B2079" s="224" t="s">
        <v>242</v>
      </c>
      <c r="C2079" s="225" t="s">
        <v>242</v>
      </c>
      <c r="D2079" s="226"/>
      <c r="E2079" s="224" t="s">
        <v>242</v>
      </c>
      <c r="F2079" s="224" t="s">
        <v>242</v>
      </c>
      <c r="G2079" s="224" t="s">
        <v>242</v>
      </c>
      <c r="H2079" s="227" t="s">
        <v>242</v>
      </c>
      <c r="I2079" s="228" t="s">
        <v>242</v>
      </c>
      <c r="J2079" s="228" t="s">
        <v>242</v>
      </c>
      <c r="K2079" s="229"/>
      <c r="L2079" s="229"/>
      <c r="M2079" s="229"/>
      <c r="N2079" s="229"/>
      <c r="O2079" s="229"/>
      <c r="P2079" s="230"/>
      <c r="Q2079" s="231"/>
      <c r="R2079" s="224" t="s">
        <v>242</v>
      </c>
      <c r="S2079" s="232" t="str">
        <f t="shared" ca="1" si="168"/>
        <v/>
      </c>
      <c r="T2079" s="232" t="str">
        <f ca="1">IF(B2079="","",IF(ISERROR(MATCH($J2079,[2]SorP!$B$1:$B$6230,0)),"",INDIRECT("'SorP'!$A$"&amp;MATCH($J2079,[2]SorP!$B$1:$B$6230,0))))</f>
        <v/>
      </c>
      <c r="U2079" s="184"/>
      <c r="V2079" s="94" t="e">
        <f>IF(C2079="",NA(),MATCH($B2079&amp;$C2079,'[2]Smelter Look-up'!$J:$J,0))</f>
        <v>#N/A</v>
      </c>
      <c r="X2079" s="58">
        <f t="shared" si="166"/>
        <v>0</v>
      </c>
      <c r="AB2079" s="95" t="str">
        <f t="shared" si="167"/>
        <v/>
      </c>
    </row>
    <row r="2080" spans="1:28" s="58" customFormat="1" ht="20.25">
      <c r="A2080" s="232"/>
      <c r="B2080" s="224" t="s">
        <v>242</v>
      </c>
      <c r="C2080" s="225" t="s">
        <v>242</v>
      </c>
      <c r="D2080" s="226"/>
      <c r="E2080" s="224" t="s">
        <v>242</v>
      </c>
      <c r="F2080" s="224" t="s">
        <v>242</v>
      </c>
      <c r="G2080" s="224" t="s">
        <v>242</v>
      </c>
      <c r="H2080" s="227" t="s">
        <v>242</v>
      </c>
      <c r="I2080" s="228" t="s">
        <v>242</v>
      </c>
      <c r="J2080" s="228" t="s">
        <v>242</v>
      </c>
      <c r="K2080" s="229"/>
      <c r="L2080" s="229"/>
      <c r="M2080" s="229"/>
      <c r="N2080" s="229"/>
      <c r="O2080" s="229"/>
      <c r="P2080" s="230"/>
      <c r="Q2080" s="231"/>
      <c r="R2080" s="224" t="s">
        <v>242</v>
      </c>
      <c r="S2080" s="232" t="str">
        <f t="shared" ca="1" si="168"/>
        <v/>
      </c>
      <c r="T2080" s="232" t="str">
        <f ca="1">IF(B2080="","",IF(ISERROR(MATCH($J2080,[2]SorP!$B$1:$B$6230,0)),"",INDIRECT("'SorP'!$A$"&amp;MATCH($J2080,[2]SorP!$B$1:$B$6230,0))))</f>
        <v/>
      </c>
      <c r="U2080" s="184"/>
      <c r="V2080" s="94" t="e">
        <f>IF(C2080="",NA(),MATCH($B2080&amp;$C2080,'[2]Smelter Look-up'!$J:$J,0))</f>
        <v>#N/A</v>
      </c>
      <c r="X2080" s="58">
        <f t="shared" si="166"/>
        <v>0</v>
      </c>
      <c r="AB2080" s="95" t="str">
        <f t="shared" si="167"/>
        <v/>
      </c>
    </row>
    <row r="2081" spans="1:28" s="58" customFormat="1" ht="20.25">
      <c r="A2081" s="232"/>
      <c r="B2081" s="224" t="s">
        <v>242</v>
      </c>
      <c r="C2081" s="225" t="s">
        <v>242</v>
      </c>
      <c r="D2081" s="226"/>
      <c r="E2081" s="224" t="s">
        <v>242</v>
      </c>
      <c r="F2081" s="224" t="s">
        <v>242</v>
      </c>
      <c r="G2081" s="224" t="s">
        <v>242</v>
      </c>
      <c r="H2081" s="227" t="s">
        <v>242</v>
      </c>
      <c r="I2081" s="228" t="s">
        <v>242</v>
      </c>
      <c r="J2081" s="228" t="s">
        <v>242</v>
      </c>
      <c r="K2081" s="229"/>
      <c r="L2081" s="229"/>
      <c r="M2081" s="229"/>
      <c r="N2081" s="229"/>
      <c r="O2081" s="229"/>
      <c r="P2081" s="230"/>
      <c r="Q2081" s="231"/>
      <c r="R2081" s="224" t="s">
        <v>242</v>
      </c>
      <c r="S2081" s="232" t="str">
        <f t="shared" ca="1" si="168"/>
        <v/>
      </c>
      <c r="T2081" s="232" t="str">
        <f ca="1">IF(B2081="","",IF(ISERROR(MATCH($J2081,[2]SorP!$B$1:$B$6230,0)),"",INDIRECT("'SorP'!$A$"&amp;MATCH($J2081,[2]SorP!$B$1:$B$6230,0))))</f>
        <v/>
      </c>
      <c r="U2081" s="184"/>
      <c r="V2081" s="94" t="e">
        <f>IF(C2081="",NA(),MATCH($B2081&amp;$C2081,'[2]Smelter Look-up'!$J:$J,0))</f>
        <v>#N/A</v>
      </c>
      <c r="X2081" s="58">
        <f t="shared" si="166"/>
        <v>0</v>
      </c>
      <c r="AB2081" s="95" t="str">
        <f t="shared" si="167"/>
        <v/>
      </c>
    </row>
    <row r="2082" spans="1:28" s="58" customFormat="1" ht="20.25">
      <c r="A2082" s="232"/>
      <c r="B2082" s="224" t="s">
        <v>242</v>
      </c>
      <c r="C2082" s="225" t="s">
        <v>242</v>
      </c>
      <c r="D2082" s="226"/>
      <c r="E2082" s="224" t="s">
        <v>242</v>
      </c>
      <c r="F2082" s="224" t="s">
        <v>242</v>
      </c>
      <c r="G2082" s="224" t="s">
        <v>242</v>
      </c>
      <c r="H2082" s="227" t="s">
        <v>242</v>
      </c>
      <c r="I2082" s="228" t="s">
        <v>242</v>
      </c>
      <c r="J2082" s="228" t="s">
        <v>242</v>
      </c>
      <c r="K2082" s="229"/>
      <c r="L2082" s="229"/>
      <c r="M2082" s="229"/>
      <c r="N2082" s="229"/>
      <c r="O2082" s="229"/>
      <c r="P2082" s="230"/>
      <c r="Q2082" s="231"/>
      <c r="R2082" s="224" t="s">
        <v>242</v>
      </c>
      <c r="S2082" s="232" t="str">
        <f t="shared" ca="1" si="168"/>
        <v/>
      </c>
      <c r="T2082" s="232" t="str">
        <f ca="1">IF(B2082="","",IF(ISERROR(MATCH($J2082,[2]SorP!$B$1:$B$6230,0)),"",INDIRECT("'SorP'!$A$"&amp;MATCH($J2082,[2]SorP!$B$1:$B$6230,0))))</f>
        <v/>
      </c>
      <c r="U2082" s="184"/>
      <c r="V2082" s="94" t="e">
        <f>IF(C2082="",NA(),MATCH($B2082&amp;$C2082,'[2]Smelter Look-up'!$J:$J,0))</f>
        <v>#N/A</v>
      </c>
      <c r="X2082" s="58">
        <f t="shared" si="166"/>
        <v>0</v>
      </c>
      <c r="AB2082" s="95" t="str">
        <f t="shared" si="167"/>
        <v/>
      </c>
    </row>
    <row r="2083" spans="1:28" s="58" customFormat="1" ht="20.25">
      <c r="A2083" s="232"/>
      <c r="B2083" s="224" t="s">
        <v>242</v>
      </c>
      <c r="C2083" s="225" t="s">
        <v>242</v>
      </c>
      <c r="D2083" s="226"/>
      <c r="E2083" s="224" t="s">
        <v>242</v>
      </c>
      <c r="F2083" s="224" t="s">
        <v>242</v>
      </c>
      <c r="G2083" s="224" t="s">
        <v>242</v>
      </c>
      <c r="H2083" s="227" t="s">
        <v>242</v>
      </c>
      <c r="I2083" s="228" t="s">
        <v>242</v>
      </c>
      <c r="J2083" s="228" t="s">
        <v>242</v>
      </c>
      <c r="K2083" s="229"/>
      <c r="L2083" s="229"/>
      <c r="M2083" s="229"/>
      <c r="N2083" s="229"/>
      <c r="O2083" s="229"/>
      <c r="P2083" s="230"/>
      <c r="Q2083" s="231"/>
      <c r="R2083" s="224" t="s">
        <v>242</v>
      </c>
      <c r="S2083" s="232" t="str">
        <f t="shared" ca="1" si="168"/>
        <v/>
      </c>
      <c r="T2083" s="232" t="str">
        <f ca="1">IF(B2083="","",IF(ISERROR(MATCH($J2083,[2]SorP!$B$1:$B$6230,0)),"",INDIRECT("'SorP'!$A$"&amp;MATCH($J2083,[2]SorP!$B$1:$B$6230,0))))</f>
        <v/>
      </c>
      <c r="U2083" s="184"/>
      <c r="V2083" s="94" t="e">
        <f>IF(C2083="",NA(),MATCH($B2083&amp;$C2083,'[2]Smelter Look-up'!$J:$J,0))</f>
        <v>#N/A</v>
      </c>
      <c r="X2083" s="58">
        <f t="shared" si="166"/>
        <v>0</v>
      </c>
      <c r="AB2083" s="95" t="str">
        <f t="shared" si="167"/>
        <v/>
      </c>
    </row>
    <row r="2084" spans="1:28" s="58" customFormat="1" ht="20.25">
      <c r="A2084" s="232"/>
      <c r="B2084" s="224" t="s">
        <v>242</v>
      </c>
      <c r="C2084" s="225" t="s">
        <v>242</v>
      </c>
      <c r="D2084" s="226"/>
      <c r="E2084" s="224" t="s">
        <v>242</v>
      </c>
      <c r="F2084" s="224" t="s">
        <v>242</v>
      </c>
      <c r="G2084" s="224" t="s">
        <v>242</v>
      </c>
      <c r="H2084" s="227" t="s">
        <v>242</v>
      </c>
      <c r="I2084" s="228" t="s">
        <v>242</v>
      </c>
      <c r="J2084" s="228" t="s">
        <v>242</v>
      </c>
      <c r="K2084" s="229"/>
      <c r="L2084" s="229"/>
      <c r="M2084" s="229"/>
      <c r="N2084" s="229"/>
      <c r="O2084" s="229"/>
      <c r="P2084" s="230"/>
      <c r="Q2084" s="231"/>
      <c r="R2084" s="224" t="s">
        <v>242</v>
      </c>
      <c r="S2084" s="232" t="str">
        <f t="shared" ca="1" si="168"/>
        <v/>
      </c>
      <c r="T2084" s="232" t="str">
        <f ca="1">IF(B2084="","",IF(ISERROR(MATCH($J2084,[2]SorP!$B$1:$B$6230,0)),"",INDIRECT("'SorP'!$A$"&amp;MATCH($J2084,[2]SorP!$B$1:$B$6230,0))))</f>
        <v/>
      </c>
      <c r="U2084" s="184"/>
      <c r="V2084" s="94" t="e">
        <f>IF(C2084="",NA(),MATCH($B2084&amp;$C2084,'[2]Smelter Look-up'!$J:$J,0))</f>
        <v>#N/A</v>
      </c>
      <c r="X2084" s="58">
        <f t="shared" si="166"/>
        <v>0</v>
      </c>
      <c r="AB2084" s="95" t="str">
        <f t="shared" si="167"/>
        <v/>
      </c>
    </row>
    <row r="2085" spans="1:28" s="58" customFormat="1" ht="20.25">
      <c r="A2085" s="232"/>
      <c r="B2085" s="224" t="s">
        <v>242</v>
      </c>
      <c r="C2085" s="225" t="s">
        <v>242</v>
      </c>
      <c r="D2085" s="226"/>
      <c r="E2085" s="224" t="s">
        <v>242</v>
      </c>
      <c r="F2085" s="224" t="s">
        <v>242</v>
      </c>
      <c r="G2085" s="224" t="s">
        <v>242</v>
      </c>
      <c r="H2085" s="227" t="s">
        <v>242</v>
      </c>
      <c r="I2085" s="228" t="s">
        <v>242</v>
      </c>
      <c r="J2085" s="228" t="s">
        <v>242</v>
      </c>
      <c r="K2085" s="229"/>
      <c r="L2085" s="229"/>
      <c r="M2085" s="229"/>
      <c r="N2085" s="229"/>
      <c r="O2085" s="229"/>
      <c r="P2085" s="230"/>
      <c r="Q2085" s="231"/>
      <c r="R2085" s="224" t="s">
        <v>242</v>
      </c>
      <c r="S2085" s="232" t="str">
        <f t="shared" ca="1" si="168"/>
        <v/>
      </c>
      <c r="T2085" s="232" t="str">
        <f ca="1">IF(B2085="","",IF(ISERROR(MATCH($J2085,[2]SorP!$B$1:$B$6230,0)),"",INDIRECT("'SorP'!$A$"&amp;MATCH($J2085,[2]SorP!$B$1:$B$6230,0))))</f>
        <v/>
      </c>
      <c r="U2085" s="184"/>
      <c r="V2085" s="94" t="e">
        <f>IF(C2085="",NA(),MATCH($B2085&amp;$C2085,'[2]Smelter Look-up'!$J:$J,0))</f>
        <v>#N/A</v>
      </c>
      <c r="X2085" s="58">
        <f t="shared" si="166"/>
        <v>0</v>
      </c>
      <c r="AB2085" s="95" t="str">
        <f t="shared" si="167"/>
        <v/>
      </c>
    </row>
    <row r="2086" spans="1:28" s="58" customFormat="1" ht="20.25">
      <c r="A2086" s="232"/>
      <c r="B2086" s="224" t="s">
        <v>242</v>
      </c>
      <c r="C2086" s="225" t="s">
        <v>242</v>
      </c>
      <c r="D2086" s="226"/>
      <c r="E2086" s="224" t="s">
        <v>242</v>
      </c>
      <c r="F2086" s="224" t="s">
        <v>242</v>
      </c>
      <c r="G2086" s="224" t="s">
        <v>242</v>
      </c>
      <c r="H2086" s="227" t="s">
        <v>242</v>
      </c>
      <c r="I2086" s="228" t="s">
        <v>242</v>
      </c>
      <c r="J2086" s="228" t="s">
        <v>242</v>
      </c>
      <c r="K2086" s="229"/>
      <c r="L2086" s="229"/>
      <c r="M2086" s="229"/>
      <c r="N2086" s="229"/>
      <c r="O2086" s="229"/>
      <c r="P2086" s="230"/>
      <c r="Q2086" s="231"/>
      <c r="R2086" s="224" t="s">
        <v>242</v>
      </c>
      <c r="S2086" s="232" t="str">
        <f t="shared" ca="1" si="168"/>
        <v/>
      </c>
      <c r="T2086" s="232" t="str">
        <f ca="1">IF(B2086="","",IF(ISERROR(MATCH($J2086,[2]SorP!$B$1:$B$6230,0)),"",INDIRECT("'SorP'!$A$"&amp;MATCH($J2086,[2]SorP!$B$1:$B$6230,0))))</f>
        <v/>
      </c>
      <c r="U2086" s="184"/>
      <c r="V2086" s="94" t="e">
        <f>IF(C2086="",NA(),MATCH($B2086&amp;$C2086,'[2]Smelter Look-up'!$J:$J,0))</f>
        <v>#N/A</v>
      </c>
      <c r="X2086" s="58">
        <f t="shared" si="166"/>
        <v>0</v>
      </c>
      <c r="AB2086" s="95" t="str">
        <f t="shared" si="167"/>
        <v/>
      </c>
    </row>
    <row r="2087" spans="1:28" s="58" customFormat="1" ht="20.25">
      <c r="A2087" s="232"/>
      <c r="B2087" s="224" t="s">
        <v>242</v>
      </c>
      <c r="C2087" s="225" t="s">
        <v>242</v>
      </c>
      <c r="D2087" s="226"/>
      <c r="E2087" s="224" t="s">
        <v>242</v>
      </c>
      <c r="F2087" s="224" t="s">
        <v>242</v>
      </c>
      <c r="G2087" s="224" t="s">
        <v>242</v>
      </c>
      <c r="H2087" s="227" t="s">
        <v>242</v>
      </c>
      <c r="I2087" s="228" t="s">
        <v>242</v>
      </c>
      <c r="J2087" s="228" t="s">
        <v>242</v>
      </c>
      <c r="K2087" s="229"/>
      <c r="L2087" s="229"/>
      <c r="M2087" s="229"/>
      <c r="N2087" s="229"/>
      <c r="O2087" s="229"/>
      <c r="P2087" s="230"/>
      <c r="Q2087" s="231"/>
      <c r="R2087" s="224" t="s">
        <v>242</v>
      </c>
      <c r="S2087" s="232" t="str">
        <f t="shared" ca="1" si="168"/>
        <v/>
      </c>
      <c r="T2087" s="232" t="str">
        <f ca="1">IF(B2087="","",IF(ISERROR(MATCH($J2087,[2]SorP!$B$1:$B$6230,0)),"",INDIRECT("'SorP'!$A$"&amp;MATCH($J2087,[2]SorP!$B$1:$B$6230,0))))</f>
        <v/>
      </c>
      <c r="U2087" s="184"/>
      <c r="V2087" s="94" t="e">
        <f>IF(C2087="",NA(),MATCH($B2087&amp;$C2087,'[2]Smelter Look-up'!$J:$J,0))</f>
        <v>#N/A</v>
      </c>
      <c r="X2087" s="58">
        <f t="shared" si="166"/>
        <v>0</v>
      </c>
      <c r="AB2087" s="95" t="str">
        <f t="shared" si="167"/>
        <v/>
      </c>
    </row>
    <row r="2088" spans="1:28" s="58" customFormat="1" ht="20.25">
      <c r="A2088" s="232"/>
      <c r="B2088" s="224" t="s">
        <v>242</v>
      </c>
      <c r="C2088" s="225" t="s">
        <v>242</v>
      </c>
      <c r="D2088" s="226"/>
      <c r="E2088" s="224" t="s">
        <v>242</v>
      </c>
      <c r="F2088" s="224" t="s">
        <v>242</v>
      </c>
      <c r="G2088" s="224" t="s">
        <v>242</v>
      </c>
      <c r="H2088" s="227" t="s">
        <v>242</v>
      </c>
      <c r="I2088" s="228" t="s">
        <v>242</v>
      </c>
      <c r="J2088" s="228" t="s">
        <v>242</v>
      </c>
      <c r="K2088" s="229"/>
      <c r="L2088" s="229"/>
      <c r="M2088" s="229"/>
      <c r="N2088" s="229"/>
      <c r="O2088" s="229"/>
      <c r="P2088" s="230"/>
      <c r="Q2088" s="231"/>
      <c r="R2088" s="224" t="s">
        <v>242</v>
      </c>
      <c r="S2088" s="232" t="str">
        <f t="shared" ca="1" si="168"/>
        <v/>
      </c>
      <c r="T2088" s="232" t="str">
        <f ca="1">IF(B2088="","",IF(ISERROR(MATCH($J2088,[2]SorP!$B$1:$B$6230,0)),"",INDIRECT("'SorP'!$A$"&amp;MATCH($J2088,[2]SorP!$B$1:$B$6230,0))))</f>
        <v/>
      </c>
      <c r="U2088" s="184"/>
      <c r="V2088" s="94" t="e">
        <f>IF(C2088="",NA(),MATCH($B2088&amp;$C2088,'[2]Smelter Look-up'!$J:$J,0))</f>
        <v>#N/A</v>
      </c>
      <c r="X2088" s="58">
        <f t="shared" si="166"/>
        <v>0</v>
      </c>
      <c r="AB2088" s="95" t="str">
        <f t="shared" si="167"/>
        <v/>
      </c>
    </row>
    <row r="2089" spans="1:28" s="58" customFormat="1" ht="20.25">
      <c r="A2089" s="232"/>
      <c r="B2089" s="224" t="s">
        <v>242</v>
      </c>
      <c r="C2089" s="225" t="s">
        <v>242</v>
      </c>
      <c r="D2089" s="226"/>
      <c r="E2089" s="224" t="s">
        <v>242</v>
      </c>
      <c r="F2089" s="224" t="s">
        <v>242</v>
      </c>
      <c r="G2089" s="224" t="s">
        <v>242</v>
      </c>
      <c r="H2089" s="227" t="s">
        <v>242</v>
      </c>
      <c r="I2089" s="228" t="s">
        <v>242</v>
      </c>
      <c r="J2089" s="228" t="s">
        <v>242</v>
      </c>
      <c r="K2089" s="229"/>
      <c r="L2089" s="229"/>
      <c r="M2089" s="229"/>
      <c r="N2089" s="229"/>
      <c r="O2089" s="229"/>
      <c r="P2089" s="230"/>
      <c r="Q2089" s="231"/>
      <c r="R2089" s="224" t="s">
        <v>242</v>
      </c>
      <c r="S2089" s="232" t="str">
        <f t="shared" ca="1" si="168"/>
        <v/>
      </c>
      <c r="T2089" s="232" t="str">
        <f ca="1">IF(B2089="","",IF(ISERROR(MATCH($J2089,[2]SorP!$B$1:$B$6230,0)),"",INDIRECT("'SorP'!$A$"&amp;MATCH($J2089,[2]SorP!$B$1:$B$6230,0))))</f>
        <v/>
      </c>
      <c r="U2089" s="184"/>
      <c r="V2089" s="94" t="e">
        <f>IF(C2089="",NA(),MATCH($B2089&amp;$C2089,'[2]Smelter Look-up'!$J:$J,0))</f>
        <v>#N/A</v>
      </c>
      <c r="X2089" s="58">
        <f t="shared" si="166"/>
        <v>0</v>
      </c>
      <c r="AB2089" s="95" t="str">
        <f t="shared" si="167"/>
        <v/>
      </c>
    </row>
    <row r="2090" spans="1:28" s="58" customFormat="1" ht="20.25">
      <c r="A2090" s="232"/>
      <c r="B2090" s="224" t="s">
        <v>242</v>
      </c>
      <c r="C2090" s="225" t="s">
        <v>242</v>
      </c>
      <c r="D2090" s="226"/>
      <c r="E2090" s="224" t="s">
        <v>242</v>
      </c>
      <c r="F2090" s="224" t="s">
        <v>242</v>
      </c>
      <c r="G2090" s="224" t="s">
        <v>242</v>
      </c>
      <c r="H2090" s="227" t="s">
        <v>242</v>
      </c>
      <c r="I2090" s="228" t="s">
        <v>242</v>
      </c>
      <c r="J2090" s="228" t="s">
        <v>242</v>
      </c>
      <c r="K2090" s="229"/>
      <c r="L2090" s="229"/>
      <c r="M2090" s="229"/>
      <c r="N2090" s="229"/>
      <c r="O2090" s="229"/>
      <c r="P2090" s="230"/>
      <c r="Q2090" s="231"/>
      <c r="R2090" s="224" t="s">
        <v>242</v>
      </c>
      <c r="S2090" s="232" t="str">
        <f t="shared" ca="1" si="168"/>
        <v/>
      </c>
      <c r="T2090" s="232" t="str">
        <f ca="1">IF(B2090="","",IF(ISERROR(MATCH($J2090,[2]SorP!$B$1:$B$6230,0)),"",INDIRECT("'SorP'!$A$"&amp;MATCH($J2090,[2]SorP!$B$1:$B$6230,0))))</f>
        <v/>
      </c>
      <c r="U2090" s="184"/>
      <c r="V2090" s="94" t="e">
        <f>IF(C2090="",NA(),MATCH($B2090&amp;$C2090,'[2]Smelter Look-up'!$J:$J,0))</f>
        <v>#N/A</v>
      </c>
      <c r="X2090" s="58">
        <f t="shared" si="166"/>
        <v>0</v>
      </c>
      <c r="AB2090" s="95" t="str">
        <f t="shared" si="167"/>
        <v/>
      </c>
    </row>
    <row r="2091" spans="1:28" s="58" customFormat="1" ht="20.25">
      <c r="A2091" s="232"/>
      <c r="B2091" s="224" t="s">
        <v>242</v>
      </c>
      <c r="C2091" s="225" t="s">
        <v>242</v>
      </c>
      <c r="D2091" s="226"/>
      <c r="E2091" s="224" t="s">
        <v>242</v>
      </c>
      <c r="F2091" s="224" t="s">
        <v>242</v>
      </c>
      <c r="G2091" s="224" t="s">
        <v>242</v>
      </c>
      <c r="H2091" s="227" t="s">
        <v>242</v>
      </c>
      <c r="I2091" s="228" t="s">
        <v>242</v>
      </c>
      <c r="J2091" s="228" t="s">
        <v>242</v>
      </c>
      <c r="K2091" s="229"/>
      <c r="L2091" s="229"/>
      <c r="M2091" s="229"/>
      <c r="N2091" s="229"/>
      <c r="O2091" s="229"/>
      <c r="P2091" s="230"/>
      <c r="Q2091" s="231"/>
      <c r="R2091" s="224" t="s">
        <v>242</v>
      </c>
      <c r="S2091" s="232" t="str">
        <f t="shared" ca="1" si="168"/>
        <v/>
      </c>
      <c r="T2091" s="232" t="str">
        <f ca="1">IF(B2091="","",IF(ISERROR(MATCH($J2091,[2]SorP!$B$1:$B$6230,0)),"",INDIRECT("'SorP'!$A$"&amp;MATCH($J2091,[2]SorP!$B$1:$B$6230,0))))</f>
        <v/>
      </c>
      <c r="U2091" s="184"/>
      <c r="V2091" s="94" t="e">
        <f>IF(C2091="",NA(),MATCH($B2091&amp;$C2091,'[2]Smelter Look-up'!$J:$J,0))</f>
        <v>#N/A</v>
      </c>
      <c r="X2091" s="58">
        <f t="shared" si="166"/>
        <v>0</v>
      </c>
      <c r="AB2091" s="95" t="str">
        <f t="shared" si="167"/>
        <v/>
      </c>
    </row>
    <row r="2092" spans="1:28" s="58" customFormat="1" ht="20.25">
      <c r="A2092" s="232"/>
      <c r="B2092" s="224" t="s">
        <v>242</v>
      </c>
      <c r="C2092" s="225" t="s">
        <v>242</v>
      </c>
      <c r="D2092" s="226"/>
      <c r="E2092" s="224" t="s">
        <v>242</v>
      </c>
      <c r="F2092" s="224" t="s">
        <v>242</v>
      </c>
      <c r="G2092" s="224" t="s">
        <v>242</v>
      </c>
      <c r="H2092" s="227" t="s">
        <v>242</v>
      </c>
      <c r="I2092" s="228" t="s">
        <v>242</v>
      </c>
      <c r="J2092" s="228" t="s">
        <v>242</v>
      </c>
      <c r="K2092" s="229"/>
      <c r="L2092" s="229"/>
      <c r="M2092" s="229"/>
      <c r="N2092" s="229"/>
      <c r="O2092" s="229"/>
      <c r="P2092" s="230"/>
      <c r="Q2092" s="231"/>
      <c r="R2092" s="224" t="s">
        <v>242</v>
      </c>
      <c r="S2092" s="232" t="str">
        <f t="shared" ca="1" si="168"/>
        <v/>
      </c>
      <c r="T2092" s="232" t="str">
        <f ca="1">IF(B2092="","",IF(ISERROR(MATCH($J2092,[2]SorP!$B$1:$B$6230,0)),"",INDIRECT("'SorP'!$A$"&amp;MATCH($J2092,[2]SorP!$B$1:$B$6230,0))))</f>
        <v/>
      </c>
      <c r="U2092" s="184"/>
      <c r="V2092" s="94" t="e">
        <f>IF(C2092="",NA(),MATCH($B2092&amp;$C2092,'[2]Smelter Look-up'!$J:$J,0))</f>
        <v>#N/A</v>
      </c>
      <c r="X2092" s="58">
        <f t="shared" si="166"/>
        <v>0</v>
      </c>
      <c r="AB2092" s="95" t="str">
        <f t="shared" si="167"/>
        <v/>
      </c>
    </row>
    <row r="2093" spans="1:28" s="58" customFormat="1" ht="20.25">
      <c r="A2093" s="232"/>
      <c r="B2093" s="224" t="s">
        <v>242</v>
      </c>
      <c r="C2093" s="225" t="s">
        <v>242</v>
      </c>
      <c r="D2093" s="226"/>
      <c r="E2093" s="224" t="s">
        <v>242</v>
      </c>
      <c r="F2093" s="224" t="s">
        <v>242</v>
      </c>
      <c r="G2093" s="224" t="s">
        <v>242</v>
      </c>
      <c r="H2093" s="227" t="s">
        <v>242</v>
      </c>
      <c r="I2093" s="228" t="s">
        <v>242</v>
      </c>
      <c r="J2093" s="228" t="s">
        <v>242</v>
      </c>
      <c r="K2093" s="229"/>
      <c r="L2093" s="229"/>
      <c r="M2093" s="229"/>
      <c r="N2093" s="229"/>
      <c r="O2093" s="229"/>
      <c r="P2093" s="230"/>
      <c r="Q2093" s="231"/>
      <c r="R2093" s="224" t="s">
        <v>242</v>
      </c>
      <c r="S2093" s="232" t="str">
        <f t="shared" ca="1" si="168"/>
        <v/>
      </c>
      <c r="T2093" s="232" t="str">
        <f ca="1">IF(B2093="","",IF(ISERROR(MATCH($J2093,[2]SorP!$B$1:$B$6230,0)),"",INDIRECT("'SorP'!$A$"&amp;MATCH($J2093,[2]SorP!$B$1:$B$6230,0))))</f>
        <v/>
      </c>
      <c r="U2093" s="184"/>
      <c r="V2093" s="94" t="e">
        <f>IF(C2093="",NA(),MATCH($B2093&amp;$C2093,'[2]Smelter Look-up'!$J:$J,0))</f>
        <v>#N/A</v>
      </c>
      <c r="X2093" s="58">
        <f t="shared" si="166"/>
        <v>0</v>
      </c>
      <c r="AB2093" s="95" t="str">
        <f t="shared" si="167"/>
        <v/>
      </c>
    </row>
    <row r="2094" spans="1:28" s="58" customFormat="1" ht="20.25">
      <c r="A2094" s="232"/>
      <c r="B2094" s="224" t="s">
        <v>242</v>
      </c>
      <c r="C2094" s="225" t="s">
        <v>242</v>
      </c>
      <c r="D2094" s="226"/>
      <c r="E2094" s="224" t="s">
        <v>242</v>
      </c>
      <c r="F2094" s="224" t="s">
        <v>242</v>
      </c>
      <c r="G2094" s="224" t="s">
        <v>242</v>
      </c>
      <c r="H2094" s="227" t="s">
        <v>242</v>
      </c>
      <c r="I2094" s="228" t="s">
        <v>242</v>
      </c>
      <c r="J2094" s="228" t="s">
        <v>242</v>
      </c>
      <c r="K2094" s="229"/>
      <c r="L2094" s="229"/>
      <c r="M2094" s="229"/>
      <c r="N2094" s="229"/>
      <c r="O2094" s="229"/>
      <c r="P2094" s="230"/>
      <c r="Q2094" s="231"/>
      <c r="R2094" s="224" t="s">
        <v>242</v>
      </c>
      <c r="S2094" s="232" t="str">
        <f t="shared" ca="1" si="168"/>
        <v/>
      </c>
      <c r="T2094" s="232" t="str">
        <f ca="1">IF(B2094="","",IF(ISERROR(MATCH($J2094,[2]SorP!$B$1:$B$6230,0)),"",INDIRECT("'SorP'!$A$"&amp;MATCH($J2094,[2]SorP!$B$1:$B$6230,0))))</f>
        <v/>
      </c>
      <c r="U2094" s="184"/>
      <c r="V2094" s="94" t="e">
        <f>IF(C2094="",NA(),MATCH($B2094&amp;$C2094,'[2]Smelter Look-up'!$J:$J,0))</f>
        <v>#N/A</v>
      </c>
      <c r="X2094" s="58">
        <f t="shared" si="166"/>
        <v>0</v>
      </c>
      <c r="AB2094" s="95" t="str">
        <f t="shared" si="167"/>
        <v/>
      </c>
    </row>
    <row r="2095" spans="1:28" s="58" customFormat="1" ht="20.25">
      <c r="A2095" s="232"/>
      <c r="B2095" s="224" t="s">
        <v>242</v>
      </c>
      <c r="C2095" s="225" t="s">
        <v>242</v>
      </c>
      <c r="D2095" s="226"/>
      <c r="E2095" s="224" t="s">
        <v>242</v>
      </c>
      <c r="F2095" s="224" t="s">
        <v>242</v>
      </c>
      <c r="G2095" s="224" t="s">
        <v>242</v>
      </c>
      <c r="H2095" s="227" t="s">
        <v>242</v>
      </c>
      <c r="I2095" s="228" t="s">
        <v>242</v>
      </c>
      <c r="J2095" s="228" t="s">
        <v>242</v>
      </c>
      <c r="K2095" s="229"/>
      <c r="L2095" s="229"/>
      <c r="M2095" s="229"/>
      <c r="N2095" s="229"/>
      <c r="O2095" s="229"/>
      <c r="P2095" s="230"/>
      <c r="Q2095" s="231"/>
      <c r="R2095" s="224" t="s">
        <v>242</v>
      </c>
      <c r="S2095" s="232" t="str">
        <f t="shared" ca="1" si="168"/>
        <v/>
      </c>
      <c r="T2095" s="232" t="str">
        <f ca="1">IF(B2095="","",IF(ISERROR(MATCH($J2095,[2]SorP!$B$1:$B$6230,0)),"",INDIRECT("'SorP'!$A$"&amp;MATCH($J2095,[2]SorP!$B$1:$B$6230,0))))</f>
        <v/>
      </c>
      <c r="U2095" s="184"/>
      <c r="V2095" s="94" t="e">
        <f>IF(C2095="",NA(),MATCH($B2095&amp;$C2095,'[2]Smelter Look-up'!$J:$J,0))</f>
        <v>#N/A</v>
      </c>
      <c r="X2095" s="58">
        <f t="shared" si="166"/>
        <v>0</v>
      </c>
      <c r="AB2095" s="95" t="str">
        <f t="shared" si="167"/>
        <v/>
      </c>
    </row>
    <row r="2096" spans="1:28" s="58" customFormat="1" ht="20.25">
      <c r="A2096" s="232"/>
      <c r="B2096" s="224" t="s">
        <v>242</v>
      </c>
      <c r="C2096" s="225" t="s">
        <v>242</v>
      </c>
      <c r="D2096" s="226"/>
      <c r="E2096" s="224" t="s">
        <v>242</v>
      </c>
      <c r="F2096" s="224" t="s">
        <v>242</v>
      </c>
      <c r="G2096" s="224" t="s">
        <v>242</v>
      </c>
      <c r="H2096" s="227" t="s">
        <v>242</v>
      </c>
      <c r="I2096" s="228" t="s">
        <v>242</v>
      </c>
      <c r="J2096" s="228" t="s">
        <v>242</v>
      </c>
      <c r="K2096" s="229"/>
      <c r="L2096" s="229"/>
      <c r="M2096" s="229"/>
      <c r="N2096" s="229"/>
      <c r="O2096" s="229"/>
      <c r="P2096" s="230"/>
      <c r="Q2096" s="231"/>
      <c r="R2096" s="224" t="s">
        <v>242</v>
      </c>
      <c r="S2096" s="232" t="str">
        <f t="shared" ca="1" si="168"/>
        <v/>
      </c>
      <c r="T2096" s="232" t="str">
        <f ca="1">IF(B2096="","",IF(ISERROR(MATCH($J2096,[2]SorP!$B$1:$B$6230,0)),"",INDIRECT("'SorP'!$A$"&amp;MATCH($J2096,[2]SorP!$B$1:$B$6230,0))))</f>
        <v/>
      </c>
      <c r="U2096" s="184"/>
      <c r="V2096" s="94" t="e">
        <f>IF(C2096="",NA(),MATCH($B2096&amp;$C2096,'[2]Smelter Look-up'!$J:$J,0))</f>
        <v>#N/A</v>
      </c>
      <c r="X2096" s="58">
        <f t="shared" si="166"/>
        <v>0</v>
      </c>
      <c r="AB2096" s="95" t="str">
        <f t="shared" si="167"/>
        <v/>
      </c>
    </row>
    <row r="2097" spans="1:28" s="58" customFormat="1" ht="20.25">
      <c r="A2097" s="232"/>
      <c r="B2097" s="224" t="s">
        <v>242</v>
      </c>
      <c r="C2097" s="225" t="s">
        <v>242</v>
      </c>
      <c r="D2097" s="226"/>
      <c r="E2097" s="224" t="s">
        <v>242</v>
      </c>
      <c r="F2097" s="224" t="s">
        <v>242</v>
      </c>
      <c r="G2097" s="224" t="s">
        <v>242</v>
      </c>
      <c r="H2097" s="227" t="s">
        <v>242</v>
      </c>
      <c r="I2097" s="228" t="s">
        <v>242</v>
      </c>
      <c r="J2097" s="228" t="s">
        <v>242</v>
      </c>
      <c r="K2097" s="229"/>
      <c r="L2097" s="229"/>
      <c r="M2097" s="229"/>
      <c r="N2097" s="229"/>
      <c r="O2097" s="229"/>
      <c r="P2097" s="230"/>
      <c r="Q2097" s="231"/>
      <c r="R2097" s="224" t="s">
        <v>242</v>
      </c>
      <c r="S2097" s="232" t="str">
        <f t="shared" ca="1" si="168"/>
        <v/>
      </c>
      <c r="T2097" s="232" t="str">
        <f ca="1">IF(B2097="","",IF(ISERROR(MATCH($J2097,[2]SorP!$B$1:$B$6230,0)),"",INDIRECT("'SorP'!$A$"&amp;MATCH($J2097,[2]SorP!$B$1:$B$6230,0))))</f>
        <v/>
      </c>
      <c r="U2097" s="184"/>
      <c r="V2097" s="94" t="e">
        <f>IF(C2097="",NA(),MATCH($B2097&amp;$C2097,'[2]Smelter Look-up'!$J:$J,0))</f>
        <v>#N/A</v>
      </c>
      <c r="X2097" s="58">
        <f t="shared" si="166"/>
        <v>0</v>
      </c>
      <c r="AB2097" s="95" t="str">
        <f t="shared" si="167"/>
        <v/>
      </c>
    </row>
    <row r="2098" spans="1:28" s="58" customFormat="1" ht="20.25">
      <c r="A2098" s="232"/>
      <c r="B2098" s="224" t="s">
        <v>242</v>
      </c>
      <c r="C2098" s="225" t="s">
        <v>242</v>
      </c>
      <c r="D2098" s="226"/>
      <c r="E2098" s="224" t="s">
        <v>242</v>
      </c>
      <c r="F2098" s="224" t="s">
        <v>242</v>
      </c>
      <c r="G2098" s="224" t="s">
        <v>242</v>
      </c>
      <c r="H2098" s="227" t="s">
        <v>242</v>
      </c>
      <c r="I2098" s="228" t="s">
        <v>242</v>
      </c>
      <c r="J2098" s="228" t="s">
        <v>242</v>
      </c>
      <c r="K2098" s="229"/>
      <c r="L2098" s="229"/>
      <c r="M2098" s="229"/>
      <c r="N2098" s="229"/>
      <c r="O2098" s="229"/>
      <c r="P2098" s="230"/>
      <c r="Q2098" s="231"/>
      <c r="R2098" s="224" t="s">
        <v>242</v>
      </c>
      <c r="S2098" s="232" t="str">
        <f t="shared" ca="1" si="168"/>
        <v/>
      </c>
      <c r="T2098" s="232" t="str">
        <f ca="1">IF(B2098="","",IF(ISERROR(MATCH($J2098,[2]SorP!$B$1:$B$6230,0)),"",INDIRECT("'SorP'!$A$"&amp;MATCH($J2098,[2]SorP!$B$1:$B$6230,0))))</f>
        <v/>
      </c>
      <c r="U2098" s="184"/>
      <c r="V2098" s="94" t="e">
        <f>IF(C2098="",NA(),MATCH($B2098&amp;$C2098,'[2]Smelter Look-up'!$J:$J,0))</f>
        <v>#N/A</v>
      </c>
      <c r="X2098" s="58">
        <f t="shared" si="166"/>
        <v>0</v>
      </c>
      <c r="AB2098" s="95" t="str">
        <f t="shared" si="167"/>
        <v/>
      </c>
    </row>
    <row r="2099" spans="1:28" s="58" customFormat="1" ht="20.25">
      <c r="A2099" s="232"/>
      <c r="B2099" s="224" t="s">
        <v>242</v>
      </c>
      <c r="C2099" s="225" t="s">
        <v>242</v>
      </c>
      <c r="D2099" s="226"/>
      <c r="E2099" s="224" t="s">
        <v>242</v>
      </c>
      <c r="F2099" s="224" t="s">
        <v>242</v>
      </c>
      <c r="G2099" s="224" t="s">
        <v>242</v>
      </c>
      <c r="H2099" s="227" t="s">
        <v>242</v>
      </c>
      <c r="I2099" s="228" t="s">
        <v>242</v>
      </c>
      <c r="J2099" s="228" t="s">
        <v>242</v>
      </c>
      <c r="K2099" s="229"/>
      <c r="L2099" s="229"/>
      <c r="M2099" s="229"/>
      <c r="N2099" s="229"/>
      <c r="O2099" s="229"/>
      <c r="P2099" s="230"/>
      <c r="Q2099" s="231"/>
      <c r="R2099" s="224" t="s">
        <v>242</v>
      </c>
      <c r="S2099" s="232" t="str">
        <f t="shared" ca="1" si="168"/>
        <v/>
      </c>
      <c r="T2099" s="232" t="str">
        <f ca="1">IF(B2099="","",IF(ISERROR(MATCH($J2099,[2]SorP!$B$1:$B$6230,0)),"",INDIRECT("'SorP'!$A$"&amp;MATCH($J2099,[2]SorP!$B$1:$B$6230,0))))</f>
        <v/>
      </c>
      <c r="U2099" s="184"/>
      <c r="V2099" s="94" t="e">
        <f>IF(C2099="",NA(),MATCH($B2099&amp;$C2099,'[2]Smelter Look-up'!$J:$J,0))</f>
        <v>#N/A</v>
      </c>
      <c r="X2099" s="58">
        <f t="shared" si="166"/>
        <v>0</v>
      </c>
      <c r="AB2099" s="95" t="str">
        <f t="shared" si="167"/>
        <v/>
      </c>
    </row>
    <row r="2100" spans="1:28" s="58" customFormat="1" ht="20.25">
      <c r="A2100" s="232"/>
      <c r="B2100" s="224" t="s">
        <v>242</v>
      </c>
      <c r="C2100" s="225" t="s">
        <v>242</v>
      </c>
      <c r="D2100" s="226"/>
      <c r="E2100" s="224" t="s">
        <v>242</v>
      </c>
      <c r="F2100" s="224" t="s">
        <v>242</v>
      </c>
      <c r="G2100" s="224" t="s">
        <v>242</v>
      </c>
      <c r="H2100" s="227" t="s">
        <v>242</v>
      </c>
      <c r="I2100" s="228" t="s">
        <v>242</v>
      </c>
      <c r="J2100" s="228" t="s">
        <v>242</v>
      </c>
      <c r="K2100" s="229"/>
      <c r="L2100" s="229"/>
      <c r="M2100" s="229"/>
      <c r="N2100" s="229"/>
      <c r="O2100" s="229"/>
      <c r="P2100" s="230"/>
      <c r="Q2100" s="231"/>
      <c r="R2100" s="224" t="s">
        <v>242</v>
      </c>
      <c r="S2100" s="232" t="str">
        <f t="shared" ca="1" si="168"/>
        <v/>
      </c>
      <c r="T2100" s="232" t="str">
        <f ca="1">IF(B2100="","",IF(ISERROR(MATCH($J2100,[2]SorP!$B$1:$B$6230,0)),"",INDIRECT("'SorP'!$A$"&amp;MATCH($J2100,[2]SorP!$B$1:$B$6230,0))))</f>
        <v/>
      </c>
      <c r="U2100" s="184"/>
      <c r="V2100" s="94" t="e">
        <f>IF(C2100="",NA(),MATCH($B2100&amp;$C2100,'[2]Smelter Look-up'!$J:$J,0))</f>
        <v>#N/A</v>
      </c>
      <c r="X2100" s="58">
        <f t="shared" si="166"/>
        <v>0</v>
      </c>
      <c r="AB2100" s="95" t="str">
        <f t="shared" si="167"/>
        <v/>
      </c>
    </row>
    <row r="2101" spans="1:28" s="58" customFormat="1" ht="20.25">
      <c r="A2101" s="232"/>
      <c r="B2101" s="224" t="s">
        <v>242</v>
      </c>
      <c r="C2101" s="225" t="s">
        <v>242</v>
      </c>
      <c r="D2101" s="226"/>
      <c r="E2101" s="224" t="s">
        <v>242</v>
      </c>
      <c r="F2101" s="224" t="s">
        <v>242</v>
      </c>
      <c r="G2101" s="224" t="s">
        <v>242</v>
      </c>
      <c r="H2101" s="227" t="s">
        <v>242</v>
      </c>
      <c r="I2101" s="228" t="s">
        <v>242</v>
      </c>
      <c r="J2101" s="228" t="s">
        <v>242</v>
      </c>
      <c r="K2101" s="229"/>
      <c r="L2101" s="229"/>
      <c r="M2101" s="229"/>
      <c r="N2101" s="229"/>
      <c r="O2101" s="229"/>
      <c r="P2101" s="230"/>
      <c r="Q2101" s="231"/>
      <c r="R2101" s="224" t="s">
        <v>242</v>
      </c>
      <c r="S2101" s="232" t="str">
        <f t="shared" ca="1" si="168"/>
        <v/>
      </c>
      <c r="T2101" s="232" t="str">
        <f ca="1">IF(B2101="","",IF(ISERROR(MATCH($J2101,[2]SorP!$B$1:$B$6230,0)),"",INDIRECT("'SorP'!$A$"&amp;MATCH($J2101,[2]SorP!$B$1:$B$6230,0))))</f>
        <v/>
      </c>
      <c r="U2101" s="184"/>
      <c r="V2101" s="94" t="e">
        <f>IF(C2101="",NA(),MATCH($B2101&amp;$C2101,'[2]Smelter Look-up'!$J:$J,0))</f>
        <v>#N/A</v>
      </c>
      <c r="X2101" s="58">
        <f t="shared" si="166"/>
        <v>0</v>
      </c>
      <c r="AB2101" s="95" t="str">
        <f t="shared" si="167"/>
        <v/>
      </c>
    </row>
    <row r="2102" spans="1:28" s="58" customFormat="1" ht="20.25">
      <c r="A2102" s="232"/>
      <c r="B2102" s="224" t="s">
        <v>242</v>
      </c>
      <c r="C2102" s="225" t="s">
        <v>242</v>
      </c>
      <c r="D2102" s="226"/>
      <c r="E2102" s="224" t="s">
        <v>242</v>
      </c>
      <c r="F2102" s="224" t="s">
        <v>242</v>
      </c>
      <c r="G2102" s="224" t="s">
        <v>242</v>
      </c>
      <c r="H2102" s="227" t="s">
        <v>242</v>
      </c>
      <c r="I2102" s="228" t="s">
        <v>242</v>
      </c>
      <c r="J2102" s="228" t="s">
        <v>242</v>
      </c>
      <c r="K2102" s="229"/>
      <c r="L2102" s="229"/>
      <c r="M2102" s="229"/>
      <c r="N2102" s="229"/>
      <c r="O2102" s="229"/>
      <c r="P2102" s="230"/>
      <c r="Q2102" s="231"/>
      <c r="R2102" s="224" t="s">
        <v>242</v>
      </c>
      <c r="S2102" s="232" t="str">
        <f t="shared" ca="1" si="168"/>
        <v/>
      </c>
      <c r="T2102" s="232" t="str">
        <f ca="1">IF(B2102="","",IF(ISERROR(MATCH($J2102,[2]SorP!$B$1:$B$6230,0)),"",INDIRECT("'SorP'!$A$"&amp;MATCH($J2102,[2]SorP!$B$1:$B$6230,0))))</f>
        <v/>
      </c>
      <c r="U2102" s="184"/>
      <c r="V2102" s="94" t="e">
        <f>IF(C2102="",NA(),MATCH($B2102&amp;$C2102,'[2]Smelter Look-up'!$J:$J,0))</f>
        <v>#N/A</v>
      </c>
      <c r="X2102" s="58">
        <f t="shared" si="166"/>
        <v>0</v>
      </c>
      <c r="AB2102" s="95" t="str">
        <f t="shared" si="167"/>
        <v/>
      </c>
    </row>
    <row r="2103" spans="1:28" s="58" customFormat="1" ht="20.25">
      <c r="A2103" s="232"/>
      <c r="B2103" s="224" t="s">
        <v>242</v>
      </c>
      <c r="C2103" s="225" t="s">
        <v>242</v>
      </c>
      <c r="D2103" s="226"/>
      <c r="E2103" s="224" t="s">
        <v>242</v>
      </c>
      <c r="F2103" s="224" t="s">
        <v>242</v>
      </c>
      <c r="G2103" s="224" t="s">
        <v>242</v>
      </c>
      <c r="H2103" s="227" t="s">
        <v>242</v>
      </c>
      <c r="I2103" s="228" t="s">
        <v>242</v>
      </c>
      <c r="J2103" s="228" t="s">
        <v>242</v>
      </c>
      <c r="K2103" s="229"/>
      <c r="L2103" s="229"/>
      <c r="M2103" s="229"/>
      <c r="N2103" s="229"/>
      <c r="O2103" s="229"/>
      <c r="P2103" s="230"/>
      <c r="Q2103" s="231"/>
      <c r="R2103" s="224" t="s">
        <v>242</v>
      </c>
      <c r="S2103" s="232" t="str">
        <f t="shared" ca="1" si="168"/>
        <v/>
      </c>
      <c r="T2103" s="232" t="str">
        <f ca="1">IF(B2103="","",IF(ISERROR(MATCH($J2103,[2]SorP!$B$1:$B$6230,0)),"",INDIRECT("'SorP'!$A$"&amp;MATCH($J2103,[2]SorP!$B$1:$B$6230,0))))</f>
        <v/>
      </c>
      <c r="U2103" s="184"/>
      <c r="V2103" s="94" t="e">
        <f>IF(C2103="",NA(),MATCH($B2103&amp;$C2103,'[2]Smelter Look-up'!$J:$J,0))</f>
        <v>#N/A</v>
      </c>
      <c r="X2103" s="58">
        <f t="shared" si="166"/>
        <v>0</v>
      </c>
      <c r="AB2103" s="95" t="str">
        <f t="shared" si="167"/>
        <v/>
      </c>
    </row>
    <row r="2104" spans="1:28" s="58" customFormat="1" ht="20.25">
      <c r="A2104" s="232"/>
      <c r="B2104" s="224" t="s">
        <v>242</v>
      </c>
      <c r="C2104" s="225" t="s">
        <v>242</v>
      </c>
      <c r="D2104" s="226"/>
      <c r="E2104" s="224" t="s">
        <v>242</v>
      </c>
      <c r="F2104" s="224" t="s">
        <v>242</v>
      </c>
      <c r="G2104" s="224" t="s">
        <v>242</v>
      </c>
      <c r="H2104" s="227" t="s">
        <v>242</v>
      </c>
      <c r="I2104" s="228" t="s">
        <v>242</v>
      </c>
      <c r="J2104" s="228" t="s">
        <v>242</v>
      </c>
      <c r="K2104" s="229"/>
      <c r="L2104" s="229"/>
      <c r="M2104" s="229"/>
      <c r="N2104" s="229"/>
      <c r="O2104" s="229"/>
      <c r="P2104" s="230"/>
      <c r="Q2104" s="231"/>
      <c r="R2104" s="224" t="s">
        <v>242</v>
      </c>
      <c r="S2104" s="232" t="str">
        <f t="shared" ca="1" si="168"/>
        <v/>
      </c>
      <c r="T2104" s="232" t="str">
        <f ca="1">IF(B2104="","",IF(ISERROR(MATCH($J2104,[2]SorP!$B$1:$B$6230,0)),"",INDIRECT("'SorP'!$A$"&amp;MATCH($J2104,[2]SorP!$B$1:$B$6230,0))))</f>
        <v/>
      </c>
      <c r="U2104" s="184"/>
      <c r="V2104" s="94" t="e">
        <f>IF(C2104="",NA(),MATCH($B2104&amp;$C2104,'[2]Smelter Look-up'!$J:$J,0))</f>
        <v>#N/A</v>
      </c>
      <c r="X2104" s="58">
        <f t="shared" si="166"/>
        <v>0</v>
      </c>
      <c r="AB2104" s="95" t="str">
        <f t="shared" si="167"/>
        <v/>
      </c>
    </row>
    <row r="2105" spans="1:28" s="58" customFormat="1" ht="20.25">
      <c r="A2105" s="232"/>
      <c r="B2105" s="224" t="s">
        <v>242</v>
      </c>
      <c r="C2105" s="225" t="s">
        <v>242</v>
      </c>
      <c r="D2105" s="226"/>
      <c r="E2105" s="224" t="s">
        <v>242</v>
      </c>
      <c r="F2105" s="224" t="s">
        <v>242</v>
      </c>
      <c r="G2105" s="224" t="s">
        <v>242</v>
      </c>
      <c r="H2105" s="227" t="s">
        <v>242</v>
      </c>
      <c r="I2105" s="228" t="s">
        <v>242</v>
      </c>
      <c r="J2105" s="228" t="s">
        <v>242</v>
      </c>
      <c r="K2105" s="229"/>
      <c r="L2105" s="229"/>
      <c r="M2105" s="229"/>
      <c r="N2105" s="229"/>
      <c r="O2105" s="229"/>
      <c r="P2105" s="230"/>
      <c r="Q2105" s="231"/>
      <c r="R2105" s="224" t="s">
        <v>242</v>
      </c>
      <c r="S2105" s="232" t="str">
        <f t="shared" ca="1" si="168"/>
        <v/>
      </c>
      <c r="T2105" s="232" t="str">
        <f ca="1">IF(B2105="","",IF(ISERROR(MATCH($J2105,[2]SorP!$B$1:$B$6230,0)),"",INDIRECT("'SorP'!$A$"&amp;MATCH($J2105,[2]SorP!$B$1:$B$6230,0))))</f>
        <v/>
      </c>
      <c r="U2105" s="184"/>
      <c r="V2105" s="94" t="e">
        <f>IF(C2105="",NA(),MATCH($B2105&amp;$C2105,'[2]Smelter Look-up'!$J:$J,0))</f>
        <v>#N/A</v>
      </c>
      <c r="X2105" s="58">
        <f t="shared" si="166"/>
        <v>0</v>
      </c>
      <c r="AB2105" s="95" t="str">
        <f t="shared" si="167"/>
        <v/>
      </c>
    </row>
    <row r="2106" spans="1:28" s="58" customFormat="1" ht="20.25">
      <c r="A2106" s="232"/>
      <c r="B2106" s="224" t="s">
        <v>242</v>
      </c>
      <c r="C2106" s="225" t="s">
        <v>242</v>
      </c>
      <c r="D2106" s="226"/>
      <c r="E2106" s="224" t="s">
        <v>242</v>
      </c>
      <c r="F2106" s="224" t="s">
        <v>242</v>
      </c>
      <c r="G2106" s="224" t="s">
        <v>242</v>
      </c>
      <c r="H2106" s="227" t="s">
        <v>242</v>
      </c>
      <c r="I2106" s="228" t="s">
        <v>242</v>
      </c>
      <c r="J2106" s="228" t="s">
        <v>242</v>
      </c>
      <c r="K2106" s="229"/>
      <c r="L2106" s="229"/>
      <c r="M2106" s="229"/>
      <c r="N2106" s="229"/>
      <c r="O2106" s="229"/>
      <c r="P2106" s="230"/>
      <c r="Q2106" s="231"/>
      <c r="R2106" s="224" t="s">
        <v>242</v>
      </c>
      <c r="S2106" s="232" t="str">
        <f t="shared" ca="1" si="168"/>
        <v/>
      </c>
      <c r="T2106" s="232" t="str">
        <f ca="1">IF(B2106="","",IF(ISERROR(MATCH($J2106,[2]SorP!$B$1:$B$6230,0)),"",INDIRECT("'SorP'!$A$"&amp;MATCH($J2106,[2]SorP!$B$1:$B$6230,0))))</f>
        <v/>
      </c>
      <c r="U2106" s="184"/>
      <c r="V2106" s="94" t="e">
        <f>IF(C2106="",NA(),MATCH($B2106&amp;$C2106,'[2]Smelter Look-up'!$J:$J,0))</f>
        <v>#N/A</v>
      </c>
      <c r="X2106" s="58">
        <f t="shared" si="166"/>
        <v>0</v>
      </c>
      <c r="AB2106" s="95" t="str">
        <f t="shared" si="167"/>
        <v/>
      </c>
    </row>
    <row r="2107" spans="1:28" s="58" customFormat="1" ht="20.25">
      <c r="A2107" s="232"/>
      <c r="B2107" s="224" t="s">
        <v>242</v>
      </c>
      <c r="C2107" s="225" t="s">
        <v>242</v>
      </c>
      <c r="D2107" s="226"/>
      <c r="E2107" s="224" t="s">
        <v>242</v>
      </c>
      <c r="F2107" s="224" t="s">
        <v>242</v>
      </c>
      <c r="G2107" s="224" t="s">
        <v>242</v>
      </c>
      <c r="H2107" s="227" t="s">
        <v>242</v>
      </c>
      <c r="I2107" s="228" t="s">
        <v>242</v>
      </c>
      <c r="J2107" s="228" t="s">
        <v>242</v>
      </c>
      <c r="K2107" s="229"/>
      <c r="L2107" s="229"/>
      <c r="M2107" s="229"/>
      <c r="N2107" s="229"/>
      <c r="O2107" s="229"/>
      <c r="P2107" s="230"/>
      <c r="Q2107" s="231"/>
      <c r="R2107" s="224" t="s">
        <v>242</v>
      </c>
      <c r="S2107" s="232" t="str">
        <f t="shared" ref="S2107" ca="1" si="169">IF(B2107="","",IF(ISERROR(MATCH($E2107,CL,0)),"Unknown",INDIRECT("'C'!$A$"&amp;MATCH($E2107,CL,0)+1)))</f>
        <v/>
      </c>
      <c r="T2107" s="232" t="str">
        <f ca="1">IF(B2107="","",IF(ISERROR(MATCH($J2107,[2]SorP!$B$1:$B$6230,0)),"",INDIRECT("'SorP'!$A$"&amp;MATCH($J2107,[2]SorP!$B$1:$B$6230,0))))</f>
        <v/>
      </c>
      <c r="U2107" s="184"/>
      <c r="V2107" s="94" t="e">
        <f>IF(C2107="",NA(),MATCH($B2107&amp;$C2107,'[2]Smelter Look-up'!$J:$J,0))</f>
        <v>#N/A</v>
      </c>
      <c r="X2107" s="58">
        <f t="shared" si="166"/>
        <v>0</v>
      </c>
      <c r="AB2107" s="95" t="str">
        <f t="shared" si="167"/>
        <v/>
      </c>
    </row>
    <row r="2108" spans="1:28" s="58" customFormat="1" ht="20.25">
      <c r="A2108" s="232"/>
      <c r="B2108" s="224" t="s">
        <v>242</v>
      </c>
      <c r="C2108" s="225" t="s">
        <v>242</v>
      </c>
      <c r="D2108" s="226"/>
      <c r="E2108" s="224" t="s">
        <v>242</v>
      </c>
      <c r="F2108" s="224" t="s">
        <v>242</v>
      </c>
      <c r="G2108" s="224" t="s">
        <v>242</v>
      </c>
      <c r="H2108" s="227" t="s">
        <v>242</v>
      </c>
      <c r="I2108" s="228" t="s">
        <v>242</v>
      </c>
      <c r="J2108" s="228" t="s">
        <v>242</v>
      </c>
      <c r="K2108" s="229"/>
      <c r="L2108" s="229"/>
      <c r="M2108" s="229"/>
      <c r="N2108" s="229"/>
      <c r="O2108" s="229"/>
      <c r="P2108" s="230"/>
      <c r="Q2108" s="231"/>
      <c r="R2108" s="224" t="s">
        <v>242</v>
      </c>
      <c r="S2108" s="232" t="str">
        <f t="shared" ref="S2108:S2139" ca="1" si="170">IF(B2108="","",IF(ISERROR(MATCH($E2108,CL,0)),"Unknown",INDIRECT("'C'!$A$"&amp;MATCH($E2108,CL,0)+1)))</f>
        <v/>
      </c>
      <c r="T2108" s="232" t="str">
        <f ca="1">IF(B2108="","",IF(ISERROR(MATCH($J2108,[2]SorP!$B$1:$B$6230,0)),"",INDIRECT("'SorP'!$A$"&amp;MATCH($J2108,[2]SorP!$B$1:$B$6230,0))))</f>
        <v/>
      </c>
      <c r="U2108" s="184"/>
      <c r="V2108" s="94" t="e">
        <f>IF(C2108="",NA(),MATCH($B2108&amp;$C2108,'[2]Smelter Look-up'!$J:$J,0))</f>
        <v>#N/A</v>
      </c>
      <c r="X2108" s="58">
        <f t="shared" si="166"/>
        <v>0</v>
      </c>
      <c r="AB2108" s="95" t="str">
        <f t="shared" si="167"/>
        <v/>
      </c>
    </row>
    <row r="2109" spans="1:28" s="58" customFormat="1" ht="20.25">
      <c r="A2109" s="232"/>
      <c r="B2109" s="224" t="s">
        <v>242</v>
      </c>
      <c r="C2109" s="225" t="s">
        <v>242</v>
      </c>
      <c r="D2109" s="226"/>
      <c r="E2109" s="224" t="s">
        <v>242</v>
      </c>
      <c r="F2109" s="224" t="s">
        <v>242</v>
      </c>
      <c r="G2109" s="224" t="s">
        <v>242</v>
      </c>
      <c r="H2109" s="227" t="s">
        <v>242</v>
      </c>
      <c r="I2109" s="228" t="s">
        <v>242</v>
      </c>
      <c r="J2109" s="228" t="s">
        <v>242</v>
      </c>
      <c r="K2109" s="229"/>
      <c r="L2109" s="229"/>
      <c r="M2109" s="229"/>
      <c r="N2109" s="229"/>
      <c r="O2109" s="229"/>
      <c r="P2109" s="230"/>
      <c r="Q2109" s="231"/>
      <c r="R2109" s="224" t="s">
        <v>242</v>
      </c>
      <c r="S2109" s="232" t="str">
        <f t="shared" ca="1" si="170"/>
        <v/>
      </c>
      <c r="T2109" s="232" t="str">
        <f ca="1">IF(B2109="","",IF(ISERROR(MATCH($J2109,[2]SorP!$B$1:$B$6230,0)),"",INDIRECT("'SorP'!$A$"&amp;MATCH($J2109,[2]SorP!$B$1:$B$6230,0))))</f>
        <v/>
      </c>
      <c r="U2109" s="184"/>
      <c r="V2109" s="94" t="e">
        <f>IF(C2109="",NA(),MATCH($B2109&amp;$C2109,'[2]Smelter Look-up'!$J:$J,0))</f>
        <v>#N/A</v>
      </c>
      <c r="X2109" s="58">
        <f t="shared" si="166"/>
        <v>0</v>
      </c>
      <c r="AB2109" s="95" t="str">
        <f t="shared" si="167"/>
        <v/>
      </c>
    </row>
    <row r="2110" spans="1:28" s="58" customFormat="1" ht="20.25">
      <c r="A2110" s="232"/>
      <c r="B2110" s="224" t="s">
        <v>242</v>
      </c>
      <c r="C2110" s="225" t="s">
        <v>242</v>
      </c>
      <c r="D2110" s="226"/>
      <c r="E2110" s="224" t="s">
        <v>242</v>
      </c>
      <c r="F2110" s="224" t="s">
        <v>242</v>
      </c>
      <c r="G2110" s="224" t="s">
        <v>242</v>
      </c>
      <c r="H2110" s="227" t="s">
        <v>242</v>
      </c>
      <c r="I2110" s="228" t="s">
        <v>242</v>
      </c>
      <c r="J2110" s="228" t="s">
        <v>242</v>
      </c>
      <c r="K2110" s="229"/>
      <c r="L2110" s="229"/>
      <c r="M2110" s="229"/>
      <c r="N2110" s="229"/>
      <c r="O2110" s="229"/>
      <c r="P2110" s="230"/>
      <c r="Q2110" s="231"/>
      <c r="R2110" s="224" t="s">
        <v>242</v>
      </c>
      <c r="S2110" s="232" t="str">
        <f t="shared" ca="1" si="170"/>
        <v/>
      </c>
      <c r="T2110" s="232" t="str">
        <f ca="1">IF(B2110="","",IF(ISERROR(MATCH($J2110,[2]SorP!$B$1:$B$6230,0)),"",INDIRECT("'SorP'!$A$"&amp;MATCH($J2110,[2]SorP!$B$1:$B$6230,0))))</f>
        <v/>
      </c>
      <c r="U2110" s="184"/>
      <c r="V2110" s="94" t="e">
        <f>IF(C2110="",NA(),MATCH($B2110&amp;$C2110,'[2]Smelter Look-up'!$J:$J,0))</f>
        <v>#N/A</v>
      </c>
      <c r="X2110" s="58">
        <f t="shared" si="166"/>
        <v>0</v>
      </c>
      <c r="AB2110" s="95" t="str">
        <f t="shared" si="167"/>
        <v/>
      </c>
    </row>
    <row r="2111" spans="1:28" s="58" customFormat="1" ht="20.25">
      <c r="A2111" s="232"/>
      <c r="B2111" s="224" t="s">
        <v>242</v>
      </c>
      <c r="C2111" s="225" t="s">
        <v>242</v>
      </c>
      <c r="D2111" s="226"/>
      <c r="E2111" s="224" t="s">
        <v>242</v>
      </c>
      <c r="F2111" s="224" t="s">
        <v>242</v>
      </c>
      <c r="G2111" s="224" t="s">
        <v>242</v>
      </c>
      <c r="H2111" s="227" t="s">
        <v>242</v>
      </c>
      <c r="I2111" s="228" t="s">
        <v>242</v>
      </c>
      <c r="J2111" s="228" t="s">
        <v>242</v>
      </c>
      <c r="K2111" s="229"/>
      <c r="L2111" s="229"/>
      <c r="M2111" s="229"/>
      <c r="N2111" s="229"/>
      <c r="O2111" s="229"/>
      <c r="P2111" s="230"/>
      <c r="Q2111" s="231"/>
      <c r="R2111" s="224" t="s">
        <v>242</v>
      </c>
      <c r="S2111" s="232" t="str">
        <f t="shared" ca="1" si="170"/>
        <v/>
      </c>
      <c r="T2111" s="232" t="str">
        <f ca="1">IF(B2111="","",IF(ISERROR(MATCH($J2111,[2]SorP!$B$1:$B$6230,0)),"",INDIRECT("'SorP'!$A$"&amp;MATCH($J2111,[2]SorP!$B$1:$B$6230,0))))</f>
        <v/>
      </c>
      <c r="U2111" s="184"/>
      <c r="V2111" s="94" t="e">
        <f>IF(C2111="",NA(),MATCH($B2111&amp;$C2111,'[2]Smelter Look-up'!$J:$J,0))</f>
        <v>#N/A</v>
      </c>
      <c r="X2111" s="58">
        <f t="shared" si="166"/>
        <v>0</v>
      </c>
      <c r="AB2111" s="95" t="str">
        <f t="shared" si="167"/>
        <v/>
      </c>
    </row>
    <row r="2112" spans="1:28" s="58" customFormat="1" ht="20.25">
      <c r="A2112" s="232"/>
      <c r="B2112" s="224" t="s">
        <v>242</v>
      </c>
      <c r="C2112" s="225" t="s">
        <v>242</v>
      </c>
      <c r="D2112" s="226"/>
      <c r="E2112" s="224" t="s">
        <v>242</v>
      </c>
      <c r="F2112" s="224" t="s">
        <v>242</v>
      </c>
      <c r="G2112" s="224" t="s">
        <v>242</v>
      </c>
      <c r="H2112" s="227" t="s">
        <v>242</v>
      </c>
      <c r="I2112" s="228" t="s">
        <v>242</v>
      </c>
      <c r="J2112" s="228" t="s">
        <v>242</v>
      </c>
      <c r="K2112" s="229"/>
      <c r="L2112" s="229"/>
      <c r="M2112" s="229"/>
      <c r="N2112" s="229"/>
      <c r="O2112" s="229"/>
      <c r="P2112" s="230"/>
      <c r="Q2112" s="231"/>
      <c r="R2112" s="224" t="s">
        <v>242</v>
      </c>
      <c r="S2112" s="232" t="str">
        <f t="shared" ca="1" si="170"/>
        <v/>
      </c>
      <c r="T2112" s="232" t="str">
        <f ca="1">IF(B2112="","",IF(ISERROR(MATCH($J2112,[2]SorP!$B$1:$B$6230,0)),"",INDIRECT("'SorP'!$A$"&amp;MATCH($J2112,[2]SorP!$B$1:$B$6230,0))))</f>
        <v/>
      </c>
      <c r="U2112" s="184"/>
      <c r="V2112" s="94" t="e">
        <f>IF(C2112="",NA(),MATCH($B2112&amp;$C2112,'[2]Smelter Look-up'!$J:$J,0))</f>
        <v>#N/A</v>
      </c>
      <c r="X2112" s="58">
        <f t="shared" si="166"/>
        <v>0</v>
      </c>
      <c r="AB2112" s="95" t="str">
        <f t="shared" si="167"/>
        <v/>
      </c>
    </row>
    <row r="2113" spans="1:28" s="58" customFormat="1" ht="20.25">
      <c r="A2113" s="232"/>
      <c r="B2113" s="224" t="s">
        <v>242</v>
      </c>
      <c r="C2113" s="225" t="s">
        <v>242</v>
      </c>
      <c r="D2113" s="226"/>
      <c r="E2113" s="224" t="s">
        <v>242</v>
      </c>
      <c r="F2113" s="224" t="s">
        <v>242</v>
      </c>
      <c r="G2113" s="224" t="s">
        <v>242</v>
      </c>
      <c r="H2113" s="227" t="s">
        <v>242</v>
      </c>
      <c r="I2113" s="228" t="s">
        <v>242</v>
      </c>
      <c r="J2113" s="228" t="s">
        <v>242</v>
      </c>
      <c r="K2113" s="229"/>
      <c r="L2113" s="229"/>
      <c r="M2113" s="229"/>
      <c r="N2113" s="229"/>
      <c r="O2113" s="229"/>
      <c r="P2113" s="230"/>
      <c r="Q2113" s="231"/>
      <c r="R2113" s="224" t="s">
        <v>242</v>
      </c>
      <c r="S2113" s="232" t="str">
        <f t="shared" ca="1" si="170"/>
        <v/>
      </c>
      <c r="T2113" s="232" t="str">
        <f ca="1">IF(B2113="","",IF(ISERROR(MATCH($J2113,[2]SorP!$B$1:$B$6230,0)),"",INDIRECT("'SorP'!$A$"&amp;MATCH($J2113,[2]SorP!$B$1:$B$6230,0))))</f>
        <v/>
      </c>
      <c r="U2113" s="184"/>
      <c r="V2113" s="94" t="e">
        <f>IF(C2113="",NA(),MATCH($B2113&amp;$C2113,'[2]Smelter Look-up'!$J:$J,0))</f>
        <v>#N/A</v>
      </c>
      <c r="X2113" s="58">
        <f t="shared" si="166"/>
        <v>0</v>
      </c>
      <c r="AB2113" s="95" t="str">
        <f t="shared" si="167"/>
        <v/>
      </c>
    </row>
    <row r="2114" spans="1:28" s="58" customFormat="1" ht="20.25">
      <c r="A2114" s="232"/>
      <c r="B2114" s="224" t="s">
        <v>242</v>
      </c>
      <c r="C2114" s="225" t="s">
        <v>242</v>
      </c>
      <c r="D2114" s="226"/>
      <c r="E2114" s="224" t="s">
        <v>242</v>
      </c>
      <c r="F2114" s="224" t="s">
        <v>242</v>
      </c>
      <c r="G2114" s="224" t="s">
        <v>242</v>
      </c>
      <c r="H2114" s="227" t="s">
        <v>242</v>
      </c>
      <c r="I2114" s="228" t="s">
        <v>242</v>
      </c>
      <c r="J2114" s="228" t="s">
        <v>242</v>
      </c>
      <c r="K2114" s="229"/>
      <c r="L2114" s="229"/>
      <c r="M2114" s="229"/>
      <c r="N2114" s="229"/>
      <c r="O2114" s="229"/>
      <c r="P2114" s="230"/>
      <c r="Q2114" s="231"/>
      <c r="R2114" s="224" t="s">
        <v>242</v>
      </c>
      <c r="S2114" s="232" t="str">
        <f t="shared" ca="1" si="170"/>
        <v/>
      </c>
      <c r="T2114" s="232" t="str">
        <f ca="1">IF(B2114="","",IF(ISERROR(MATCH($J2114,[2]SorP!$B$1:$B$6230,0)),"",INDIRECT("'SorP'!$A$"&amp;MATCH($J2114,[2]SorP!$B$1:$B$6230,0))))</f>
        <v/>
      </c>
      <c r="U2114" s="184"/>
      <c r="V2114" s="94" t="e">
        <f>IF(C2114="",NA(),MATCH($B2114&amp;$C2114,'[2]Smelter Look-up'!$J:$J,0))</f>
        <v>#N/A</v>
      </c>
      <c r="X2114" s="58">
        <f t="shared" si="166"/>
        <v>0</v>
      </c>
      <c r="AB2114" s="95" t="str">
        <f t="shared" si="167"/>
        <v/>
      </c>
    </row>
    <row r="2115" spans="1:28" s="58" customFormat="1" ht="20.25">
      <c r="A2115" s="232"/>
      <c r="B2115" s="224" t="s">
        <v>242</v>
      </c>
      <c r="C2115" s="225" t="s">
        <v>242</v>
      </c>
      <c r="D2115" s="226"/>
      <c r="E2115" s="224" t="s">
        <v>242</v>
      </c>
      <c r="F2115" s="224" t="s">
        <v>242</v>
      </c>
      <c r="G2115" s="224" t="s">
        <v>242</v>
      </c>
      <c r="H2115" s="227" t="s">
        <v>242</v>
      </c>
      <c r="I2115" s="228" t="s">
        <v>242</v>
      </c>
      <c r="J2115" s="228" t="s">
        <v>242</v>
      </c>
      <c r="K2115" s="229"/>
      <c r="L2115" s="229"/>
      <c r="M2115" s="229"/>
      <c r="N2115" s="229"/>
      <c r="O2115" s="229"/>
      <c r="P2115" s="230"/>
      <c r="Q2115" s="231"/>
      <c r="R2115" s="224" t="s">
        <v>242</v>
      </c>
      <c r="S2115" s="232" t="str">
        <f t="shared" ca="1" si="170"/>
        <v/>
      </c>
      <c r="T2115" s="232" t="str">
        <f ca="1">IF(B2115="","",IF(ISERROR(MATCH($J2115,[2]SorP!$B$1:$B$6230,0)),"",INDIRECT("'SorP'!$A$"&amp;MATCH($J2115,[2]SorP!$B$1:$B$6230,0))))</f>
        <v/>
      </c>
      <c r="U2115" s="184"/>
      <c r="V2115" s="94" t="e">
        <f>IF(C2115="",NA(),MATCH($B2115&amp;$C2115,'[2]Smelter Look-up'!$J:$J,0))</f>
        <v>#N/A</v>
      </c>
      <c r="X2115" s="58">
        <f t="shared" si="166"/>
        <v>0</v>
      </c>
      <c r="AB2115" s="95" t="str">
        <f t="shared" si="167"/>
        <v/>
      </c>
    </row>
    <row r="2116" spans="1:28" s="58" customFormat="1" ht="20.25">
      <c r="A2116" s="232"/>
      <c r="B2116" s="224" t="s">
        <v>242</v>
      </c>
      <c r="C2116" s="225" t="s">
        <v>242</v>
      </c>
      <c r="D2116" s="226"/>
      <c r="E2116" s="224" t="s">
        <v>242</v>
      </c>
      <c r="F2116" s="224" t="s">
        <v>242</v>
      </c>
      <c r="G2116" s="224" t="s">
        <v>242</v>
      </c>
      <c r="H2116" s="227" t="s">
        <v>242</v>
      </c>
      <c r="I2116" s="228" t="s">
        <v>242</v>
      </c>
      <c r="J2116" s="228" t="s">
        <v>242</v>
      </c>
      <c r="K2116" s="229"/>
      <c r="L2116" s="229"/>
      <c r="M2116" s="229"/>
      <c r="N2116" s="229"/>
      <c r="O2116" s="229"/>
      <c r="P2116" s="230"/>
      <c r="Q2116" s="231"/>
      <c r="R2116" s="224" t="s">
        <v>242</v>
      </c>
      <c r="S2116" s="232" t="str">
        <f t="shared" ca="1" si="170"/>
        <v/>
      </c>
      <c r="T2116" s="232" t="str">
        <f ca="1">IF(B2116="","",IF(ISERROR(MATCH($J2116,[2]SorP!$B$1:$B$6230,0)),"",INDIRECT("'SorP'!$A$"&amp;MATCH($J2116,[2]SorP!$B$1:$B$6230,0))))</f>
        <v/>
      </c>
      <c r="U2116" s="184"/>
      <c r="V2116" s="94" t="e">
        <f>IF(C2116="",NA(),MATCH($B2116&amp;$C2116,'[2]Smelter Look-up'!$J:$J,0))</f>
        <v>#N/A</v>
      </c>
      <c r="X2116" s="58">
        <f t="shared" si="166"/>
        <v>0</v>
      </c>
      <c r="AB2116" s="95" t="str">
        <f t="shared" si="167"/>
        <v/>
      </c>
    </row>
    <row r="2117" spans="1:28" s="58" customFormat="1" ht="20.25">
      <c r="A2117" s="232"/>
      <c r="B2117" s="224" t="s">
        <v>242</v>
      </c>
      <c r="C2117" s="225" t="s">
        <v>242</v>
      </c>
      <c r="D2117" s="226"/>
      <c r="E2117" s="224" t="s">
        <v>242</v>
      </c>
      <c r="F2117" s="224" t="s">
        <v>242</v>
      </c>
      <c r="G2117" s="224" t="s">
        <v>242</v>
      </c>
      <c r="H2117" s="227" t="s">
        <v>242</v>
      </c>
      <c r="I2117" s="228" t="s">
        <v>242</v>
      </c>
      <c r="J2117" s="228" t="s">
        <v>242</v>
      </c>
      <c r="K2117" s="229"/>
      <c r="L2117" s="229"/>
      <c r="M2117" s="229"/>
      <c r="N2117" s="229"/>
      <c r="O2117" s="229"/>
      <c r="P2117" s="230"/>
      <c r="Q2117" s="231"/>
      <c r="R2117" s="224" t="s">
        <v>242</v>
      </c>
      <c r="S2117" s="232" t="str">
        <f t="shared" ca="1" si="170"/>
        <v/>
      </c>
      <c r="T2117" s="232" t="str">
        <f ca="1">IF(B2117="","",IF(ISERROR(MATCH($J2117,[2]SorP!$B$1:$B$6230,0)),"",INDIRECT("'SorP'!$A$"&amp;MATCH($J2117,[2]SorP!$B$1:$B$6230,0))))</f>
        <v/>
      </c>
      <c r="U2117" s="184"/>
      <c r="V2117" s="94" t="e">
        <f>IF(C2117="",NA(),MATCH($B2117&amp;$C2117,'[2]Smelter Look-up'!$J:$J,0))</f>
        <v>#N/A</v>
      </c>
      <c r="X2117" s="58">
        <f t="shared" si="166"/>
        <v>0</v>
      </c>
      <c r="AB2117" s="95" t="str">
        <f t="shared" si="167"/>
        <v/>
      </c>
    </row>
    <row r="2118" spans="1:28" s="58" customFormat="1" ht="20.25">
      <c r="A2118" s="232"/>
      <c r="B2118" s="224" t="s">
        <v>242</v>
      </c>
      <c r="C2118" s="225" t="s">
        <v>242</v>
      </c>
      <c r="D2118" s="226"/>
      <c r="E2118" s="224" t="s">
        <v>242</v>
      </c>
      <c r="F2118" s="224" t="s">
        <v>242</v>
      </c>
      <c r="G2118" s="224" t="s">
        <v>242</v>
      </c>
      <c r="H2118" s="227" t="s">
        <v>242</v>
      </c>
      <c r="I2118" s="228" t="s">
        <v>242</v>
      </c>
      <c r="J2118" s="228" t="s">
        <v>242</v>
      </c>
      <c r="K2118" s="229"/>
      <c r="L2118" s="229"/>
      <c r="M2118" s="229"/>
      <c r="N2118" s="229"/>
      <c r="O2118" s="229"/>
      <c r="P2118" s="230"/>
      <c r="Q2118" s="231"/>
      <c r="R2118" s="224" t="s">
        <v>242</v>
      </c>
      <c r="S2118" s="232" t="str">
        <f t="shared" ca="1" si="170"/>
        <v/>
      </c>
      <c r="T2118" s="232" t="str">
        <f ca="1">IF(B2118="","",IF(ISERROR(MATCH($J2118,[2]SorP!$B$1:$B$6230,0)),"",INDIRECT("'SorP'!$A$"&amp;MATCH($J2118,[2]SorP!$B$1:$B$6230,0))))</f>
        <v/>
      </c>
      <c r="U2118" s="184"/>
      <c r="V2118" s="94" t="e">
        <f>IF(C2118="",NA(),MATCH($B2118&amp;$C2118,'[2]Smelter Look-up'!$J:$J,0))</f>
        <v>#N/A</v>
      </c>
      <c r="X2118" s="58">
        <f t="shared" si="166"/>
        <v>0</v>
      </c>
      <c r="AB2118" s="95" t="str">
        <f t="shared" si="167"/>
        <v/>
      </c>
    </row>
    <row r="2119" spans="1:28" s="58" customFormat="1" ht="20.25">
      <c r="A2119" s="232"/>
      <c r="B2119" s="224" t="s">
        <v>242</v>
      </c>
      <c r="C2119" s="225" t="s">
        <v>242</v>
      </c>
      <c r="D2119" s="226"/>
      <c r="E2119" s="224" t="s">
        <v>242</v>
      </c>
      <c r="F2119" s="224" t="s">
        <v>242</v>
      </c>
      <c r="G2119" s="224" t="s">
        <v>242</v>
      </c>
      <c r="H2119" s="227" t="s">
        <v>242</v>
      </c>
      <c r="I2119" s="228" t="s">
        <v>242</v>
      </c>
      <c r="J2119" s="228" t="s">
        <v>242</v>
      </c>
      <c r="K2119" s="229"/>
      <c r="L2119" s="229"/>
      <c r="M2119" s="229"/>
      <c r="N2119" s="229"/>
      <c r="O2119" s="229"/>
      <c r="P2119" s="230"/>
      <c r="Q2119" s="231"/>
      <c r="R2119" s="224" t="s">
        <v>242</v>
      </c>
      <c r="S2119" s="232" t="str">
        <f t="shared" ca="1" si="170"/>
        <v/>
      </c>
      <c r="T2119" s="232" t="str">
        <f ca="1">IF(B2119="","",IF(ISERROR(MATCH($J2119,[2]SorP!$B$1:$B$6230,0)),"",INDIRECT("'SorP'!$A$"&amp;MATCH($J2119,[2]SorP!$B$1:$B$6230,0))))</f>
        <v/>
      </c>
      <c r="U2119" s="184"/>
      <c r="V2119" s="94" t="e">
        <f>IF(C2119="",NA(),MATCH($B2119&amp;$C2119,'[2]Smelter Look-up'!$J:$J,0))</f>
        <v>#N/A</v>
      </c>
      <c r="X2119" s="58">
        <f t="shared" si="166"/>
        <v>0</v>
      </c>
      <c r="AB2119" s="95" t="str">
        <f t="shared" si="167"/>
        <v/>
      </c>
    </row>
    <row r="2120" spans="1:28" s="58" customFormat="1" ht="20.25">
      <c r="A2120" s="232"/>
      <c r="B2120" s="224" t="s">
        <v>242</v>
      </c>
      <c r="C2120" s="225" t="s">
        <v>242</v>
      </c>
      <c r="D2120" s="226"/>
      <c r="E2120" s="224" t="s">
        <v>242</v>
      </c>
      <c r="F2120" s="224" t="s">
        <v>242</v>
      </c>
      <c r="G2120" s="224" t="s">
        <v>242</v>
      </c>
      <c r="H2120" s="227" t="s">
        <v>242</v>
      </c>
      <c r="I2120" s="228" t="s">
        <v>242</v>
      </c>
      <c r="J2120" s="228" t="s">
        <v>242</v>
      </c>
      <c r="K2120" s="229"/>
      <c r="L2120" s="229"/>
      <c r="M2120" s="229"/>
      <c r="N2120" s="229"/>
      <c r="O2120" s="229"/>
      <c r="P2120" s="230"/>
      <c r="Q2120" s="231"/>
      <c r="R2120" s="224" t="s">
        <v>242</v>
      </c>
      <c r="S2120" s="232" t="str">
        <f t="shared" ca="1" si="170"/>
        <v/>
      </c>
      <c r="T2120" s="232" t="str">
        <f ca="1">IF(B2120="","",IF(ISERROR(MATCH($J2120,[2]SorP!$B$1:$B$6230,0)),"",INDIRECT("'SorP'!$A$"&amp;MATCH($J2120,[2]SorP!$B$1:$B$6230,0))))</f>
        <v/>
      </c>
      <c r="U2120" s="184"/>
      <c r="V2120" s="94" t="e">
        <f>IF(C2120="",NA(),MATCH($B2120&amp;$C2120,'[2]Smelter Look-up'!$J:$J,0))</f>
        <v>#N/A</v>
      </c>
      <c r="X2120" s="58">
        <f t="shared" si="166"/>
        <v>0</v>
      </c>
      <c r="AB2120" s="95" t="str">
        <f t="shared" si="167"/>
        <v/>
      </c>
    </row>
    <row r="2121" spans="1:28" s="58" customFormat="1" ht="20.25">
      <c r="A2121" s="232"/>
      <c r="B2121" s="224" t="s">
        <v>242</v>
      </c>
      <c r="C2121" s="225" t="s">
        <v>242</v>
      </c>
      <c r="D2121" s="226"/>
      <c r="E2121" s="224" t="s">
        <v>242</v>
      </c>
      <c r="F2121" s="224" t="s">
        <v>242</v>
      </c>
      <c r="G2121" s="224" t="s">
        <v>242</v>
      </c>
      <c r="H2121" s="227" t="s">
        <v>242</v>
      </c>
      <c r="I2121" s="228" t="s">
        <v>242</v>
      </c>
      <c r="J2121" s="228" t="s">
        <v>242</v>
      </c>
      <c r="K2121" s="229"/>
      <c r="L2121" s="229"/>
      <c r="M2121" s="229"/>
      <c r="N2121" s="229"/>
      <c r="O2121" s="229"/>
      <c r="P2121" s="230"/>
      <c r="Q2121" s="231"/>
      <c r="R2121" s="224" t="s">
        <v>242</v>
      </c>
      <c r="S2121" s="232" t="str">
        <f t="shared" ca="1" si="170"/>
        <v/>
      </c>
      <c r="T2121" s="232" t="str">
        <f ca="1">IF(B2121="","",IF(ISERROR(MATCH($J2121,[2]SorP!$B$1:$B$6230,0)),"",INDIRECT("'SorP'!$A$"&amp;MATCH($J2121,[2]SorP!$B$1:$B$6230,0))))</f>
        <v/>
      </c>
      <c r="U2121" s="184"/>
      <c r="V2121" s="94" t="e">
        <f>IF(C2121="",NA(),MATCH($B2121&amp;$C2121,'[2]Smelter Look-up'!$J:$J,0))</f>
        <v>#N/A</v>
      </c>
      <c r="X2121" s="58">
        <f t="shared" si="166"/>
        <v>0</v>
      </c>
      <c r="AB2121" s="95" t="str">
        <f t="shared" si="167"/>
        <v/>
      </c>
    </row>
    <row r="2122" spans="1:28" s="58" customFormat="1" ht="20.25">
      <c r="A2122" s="232"/>
      <c r="B2122" s="224" t="s">
        <v>242</v>
      </c>
      <c r="C2122" s="225" t="s">
        <v>242</v>
      </c>
      <c r="D2122" s="226"/>
      <c r="E2122" s="224" t="s">
        <v>242</v>
      </c>
      <c r="F2122" s="224" t="s">
        <v>242</v>
      </c>
      <c r="G2122" s="224" t="s">
        <v>242</v>
      </c>
      <c r="H2122" s="227" t="s">
        <v>242</v>
      </c>
      <c r="I2122" s="228" t="s">
        <v>242</v>
      </c>
      <c r="J2122" s="228" t="s">
        <v>242</v>
      </c>
      <c r="K2122" s="229"/>
      <c r="L2122" s="229"/>
      <c r="M2122" s="229"/>
      <c r="N2122" s="229"/>
      <c r="O2122" s="229"/>
      <c r="P2122" s="230"/>
      <c r="Q2122" s="231"/>
      <c r="R2122" s="224" t="s">
        <v>242</v>
      </c>
      <c r="S2122" s="232" t="str">
        <f t="shared" ca="1" si="170"/>
        <v/>
      </c>
      <c r="T2122" s="232" t="str">
        <f ca="1">IF(B2122="","",IF(ISERROR(MATCH($J2122,[2]SorP!$B$1:$B$6230,0)),"",INDIRECT("'SorP'!$A$"&amp;MATCH($J2122,[2]SorP!$B$1:$B$6230,0))))</f>
        <v/>
      </c>
      <c r="U2122" s="184"/>
      <c r="V2122" s="94" t="e">
        <f>IF(C2122="",NA(),MATCH($B2122&amp;$C2122,'[2]Smelter Look-up'!$J:$J,0))</f>
        <v>#N/A</v>
      </c>
      <c r="X2122" s="58">
        <f t="shared" ref="X2122:X2185" si="171">IF(AND(C2122="Smelter not listed",OR(LEN(D2122)=0,LEN(E2122)=0)),1,0)</f>
        <v>0</v>
      </c>
      <c r="AB2122" s="95" t="str">
        <f t="shared" ref="AB2122:AB2185" si="172">B2122&amp;C2122</f>
        <v/>
      </c>
    </row>
    <row r="2123" spans="1:28" s="58" customFormat="1" ht="20.25">
      <c r="A2123" s="232"/>
      <c r="B2123" s="224" t="s">
        <v>242</v>
      </c>
      <c r="C2123" s="225" t="s">
        <v>242</v>
      </c>
      <c r="D2123" s="226"/>
      <c r="E2123" s="224" t="s">
        <v>242</v>
      </c>
      <c r="F2123" s="224" t="s">
        <v>242</v>
      </c>
      <c r="G2123" s="224" t="s">
        <v>242</v>
      </c>
      <c r="H2123" s="227" t="s">
        <v>242</v>
      </c>
      <c r="I2123" s="228" t="s">
        <v>242</v>
      </c>
      <c r="J2123" s="228" t="s">
        <v>242</v>
      </c>
      <c r="K2123" s="229"/>
      <c r="L2123" s="229"/>
      <c r="M2123" s="229"/>
      <c r="N2123" s="229"/>
      <c r="O2123" s="229"/>
      <c r="P2123" s="230"/>
      <c r="Q2123" s="231"/>
      <c r="R2123" s="224" t="s">
        <v>242</v>
      </c>
      <c r="S2123" s="232" t="str">
        <f t="shared" ca="1" si="170"/>
        <v/>
      </c>
      <c r="T2123" s="232" t="str">
        <f ca="1">IF(B2123="","",IF(ISERROR(MATCH($J2123,[2]SorP!$B$1:$B$6230,0)),"",INDIRECT("'SorP'!$A$"&amp;MATCH($J2123,[2]SorP!$B$1:$B$6230,0))))</f>
        <v/>
      </c>
      <c r="U2123" s="184"/>
      <c r="V2123" s="94" t="e">
        <f>IF(C2123="",NA(),MATCH($B2123&amp;$C2123,'[2]Smelter Look-up'!$J:$J,0))</f>
        <v>#N/A</v>
      </c>
      <c r="X2123" s="58">
        <f t="shared" si="171"/>
        <v>0</v>
      </c>
      <c r="AB2123" s="95" t="str">
        <f t="shared" si="172"/>
        <v/>
      </c>
    </row>
    <row r="2124" spans="1:28" s="58" customFormat="1" ht="20.25">
      <c r="A2124" s="232"/>
      <c r="B2124" s="224" t="s">
        <v>242</v>
      </c>
      <c r="C2124" s="225" t="s">
        <v>242</v>
      </c>
      <c r="D2124" s="226"/>
      <c r="E2124" s="224" t="s">
        <v>242</v>
      </c>
      <c r="F2124" s="224" t="s">
        <v>242</v>
      </c>
      <c r="G2124" s="224" t="s">
        <v>242</v>
      </c>
      <c r="H2124" s="227" t="s">
        <v>242</v>
      </c>
      <c r="I2124" s="228" t="s">
        <v>242</v>
      </c>
      <c r="J2124" s="228" t="s">
        <v>242</v>
      </c>
      <c r="K2124" s="229"/>
      <c r="L2124" s="229"/>
      <c r="M2124" s="229"/>
      <c r="N2124" s="229"/>
      <c r="O2124" s="229"/>
      <c r="P2124" s="230"/>
      <c r="Q2124" s="231"/>
      <c r="R2124" s="224" t="s">
        <v>242</v>
      </c>
      <c r="S2124" s="232" t="str">
        <f t="shared" ca="1" si="170"/>
        <v/>
      </c>
      <c r="T2124" s="232" t="str">
        <f ca="1">IF(B2124="","",IF(ISERROR(MATCH($J2124,[2]SorP!$B$1:$B$6230,0)),"",INDIRECT("'SorP'!$A$"&amp;MATCH($J2124,[2]SorP!$B$1:$B$6230,0))))</f>
        <v/>
      </c>
      <c r="U2124" s="184"/>
      <c r="V2124" s="94" t="e">
        <f>IF(C2124="",NA(),MATCH($B2124&amp;$C2124,'[2]Smelter Look-up'!$J:$J,0))</f>
        <v>#N/A</v>
      </c>
      <c r="X2124" s="58">
        <f t="shared" si="171"/>
        <v>0</v>
      </c>
      <c r="AB2124" s="95" t="str">
        <f t="shared" si="172"/>
        <v/>
      </c>
    </row>
    <row r="2125" spans="1:28" s="58" customFormat="1" ht="20.25">
      <c r="A2125" s="232"/>
      <c r="B2125" s="224" t="s">
        <v>242</v>
      </c>
      <c r="C2125" s="225" t="s">
        <v>242</v>
      </c>
      <c r="D2125" s="226"/>
      <c r="E2125" s="224" t="s">
        <v>242</v>
      </c>
      <c r="F2125" s="224" t="s">
        <v>242</v>
      </c>
      <c r="G2125" s="224" t="s">
        <v>242</v>
      </c>
      <c r="H2125" s="227" t="s">
        <v>242</v>
      </c>
      <c r="I2125" s="228" t="s">
        <v>242</v>
      </c>
      <c r="J2125" s="228" t="s">
        <v>242</v>
      </c>
      <c r="K2125" s="229"/>
      <c r="L2125" s="229"/>
      <c r="M2125" s="229"/>
      <c r="N2125" s="229"/>
      <c r="O2125" s="229"/>
      <c r="P2125" s="230"/>
      <c r="Q2125" s="231"/>
      <c r="R2125" s="224" t="s">
        <v>242</v>
      </c>
      <c r="S2125" s="232" t="str">
        <f t="shared" ca="1" si="170"/>
        <v/>
      </c>
      <c r="T2125" s="232" t="str">
        <f ca="1">IF(B2125="","",IF(ISERROR(MATCH($J2125,[2]SorP!$B$1:$B$6230,0)),"",INDIRECT("'SorP'!$A$"&amp;MATCH($J2125,[2]SorP!$B$1:$B$6230,0))))</f>
        <v/>
      </c>
      <c r="U2125" s="184"/>
      <c r="V2125" s="94" t="e">
        <f>IF(C2125="",NA(),MATCH($B2125&amp;$C2125,'[2]Smelter Look-up'!$J:$J,0))</f>
        <v>#N/A</v>
      </c>
      <c r="X2125" s="58">
        <f t="shared" si="171"/>
        <v>0</v>
      </c>
      <c r="AB2125" s="95" t="str">
        <f t="shared" si="172"/>
        <v/>
      </c>
    </row>
    <row r="2126" spans="1:28" s="58" customFormat="1" ht="20.25">
      <c r="A2126" s="232"/>
      <c r="B2126" s="224" t="s">
        <v>242</v>
      </c>
      <c r="C2126" s="225" t="s">
        <v>242</v>
      </c>
      <c r="D2126" s="226"/>
      <c r="E2126" s="224" t="s">
        <v>242</v>
      </c>
      <c r="F2126" s="224" t="s">
        <v>242</v>
      </c>
      <c r="G2126" s="224" t="s">
        <v>242</v>
      </c>
      <c r="H2126" s="227" t="s">
        <v>242</v>
      </c>
      <c r="I2126" s="228" t="s">
        <v>242</v>
      </c>
      <c r="J2126" s="228" t="s">
        <v>242</v>
      </c>
      <c r="K2126" s="229"/>
      <c r="L2126" s="229"/>
      <c r="M2126" s="229"/>
      <c r="N2126" s="229"/>
      <c r="O2126" s="229"/>
      <c r="P2126" s="230"/>
      <c r="Q2126" s="231"/>
      <c r="R2126" s="224" t="s">
        <v>242</v>
      </c>
      <c r="S2126" s="232" t="str">
        <f t="shared" ca="1" si="170"/>
        <v/>
      </c>
      <c r="T2126" s="232" t="str">
        <f ca="1">IF(B2126="","",IF(ISERROR(MATCH($J2126,[2]SorP!$B$1:$B$6230,0)),"",INDIRECT("'SorP'!$A$"&amp;MATCH($J2126,[2]SorP!$B$1:$B$6230,0))))</f>
        <v/>
      </c>
      <c r="U2126" s="184"/>
      <c r="V2126" s="94" t="e">
        <f>IF(C2126="",NA(),MATCH($B2126&amp;$C2126,'[2]Smelter Look-up'!$J:$J,0))</f>
        <v>#N/A</v>
      </c>
      <c r="X2126" s="58">
        <f t="shared" si="171"/>
        <v>0</v>
      </c>
      <c r="AB2126" s="95" t="str">
        <f t="shared" si="172"/>
        <v/>
      </c>
    </row>
    <row r="2127" spans="1:28" s="58" customFormat="1" ht="20.25">
      <c r="A2127" s="232"/>
      <c r="B2127" s="224" t="s">
        <v>242</v>
      </c>
      <c r="C2127" s="225" t="s">
        <v>242</v>
      </c>
      <c r="D2127" s="226"/>
      <c r="E2127" s="224" t="s">
        <v>242</v>
      </c>
      <c r="F2127" s="224" t="s">
        <v>242</v>
      </c>
      <c r="G2127" s="224" t="s">
        <v>242</v>
      </c>
      <c r="H2127" s="227" t="s">
        <v>242</v>
      </c>
      <c r="I2127" s="228" t="s">
        <v>242</v>
      </c>
      <c r="J2127" s="228" t="s">
        <v>242</v>
      </c>
      <c r="K2127" s="229"/>
      <c r="L2127" s="229"/>
      <c r="M2127" s="229"/>
      <c r="N2127" s="229"/>
      <c r="O2127" s="229"/>
      <c r="P2127" s="230"/>
      <c r="Q2127" s="231"/>
      <c r="R2127" s="224" t="s">
        <v>242</v>
      </c>
      <c r="S2127" s="232" t="str">
        <f t="shared" ca="1" si="170"/>
        <v/>
      </c>
      <c r="T2127" s="232" t="str">
        <f ca="1">IF(B2127="","",IF(ISERROR(MATCH($J2127,[2]SorP!$B$1:$B$6230,0)),"",INDIRECT("'SorP'!$A$"&amp;MATCH($J2127,[2]SorP!$B$1:$B$6230,0))))</f>
        <v/>
      </c>
      <c r="U2127" s="184"/>
      <c r="V2127" s="94" t="e">
        <f>IF(C2127="",NA(),MATCH($B2127&amp;$C2127,'[2]Smelter Look-up'!$J:$J,0))</f>
        <v>#N/A</v>
      </c>
      <c r="X2127" s="58">
        <f t="shared" si="171"/>
        <v>0</v>
      </c>
      <c r="AB2127" s="95" t="str">
        <f t="shared" si="172"/>
        <v/>
      </c>
    </row>
    <row r="2128" spans="1:28" s="58" customFormat="1" ht="20.25">
      <c r="A2128" s="232"/>
      <c r="B2128" s="224" t="s">
        <v>242</v>
      </c>
      <c r="C2128" s="225" t="s">
        <v>242</v>
      </c>
      <c r="D2128" s="226"/>
      <c r="E2128" s="224" t="s">
        <v>242</v>
      </c>
      <c r="F2128" s="224" t="s">
        <v>242</v>
      </c>
      <c r="G2128" s="224" t="s">
        <v>242</v>
      </c>
      <c r="H2128" s="227" t="s">
        <v>242</v>
      </c>
      <c r="I2128" s="228" t="s">
        <v>242</v>
      </c>
      <c r="J2128" s="228" t="s">
        <v>242</v>
      </c>
      <c r="K2128" s="229"/>
      <c r="L2128" s="229"/>
      <c r="M2128" s="229"/>
      <c r="N2128" s="229"/>
      <c r="O2128" s="229"/>
      <c r="P2128" s="230"/>
      <c r="Q2128" s="231"/>
      <c r="R2128" s="224" t="s">
        <v>242</v>
      </c>
      <c r="S2128" s="232" t="str">
        <f t="shared" ca="1" si="170"/>
        <v/>
      </c>
      <c r="T2128" s="232" t="str">
        <f ca="1">IF(B2128="","",IF(ISERROR(MATCH($J2128,[2]SorP!$B$1:$B$6230,0)),"",INDIRECT("'SorP'!$A$"&amp;MATCH($J2128,[2]SorP!$B$1:$B$6230,0))))</f>
        <v/>
      </c>
      <c r="U2128" s="184"/>
      <c r="V2128" s="94" t="e">
        <f>IF(C2128="",NA(),MATCH($B2128&amp;$C2128,'[2]Smelter Look-up'!$J:$J,0))</f>
        <v>#N/A</v>
      </c>
      <c r="X2128" s="58">
        <f t="shared" si="171"/>
        <v>0</v>
      </c>
      <c r="AB2128" s="95" t="str">
        <f t="shared" si="172"/>
        <v/>
      </c>
    </row>
    <row r="2129" spans="1:28" s="58" customFormat="1" ht="20.25">
      <c r="A2129" s="232"/>
      <c r="B2129" s="224" t="s">
        <v>242</v>
      </c>
      <c r="C2129" s="225" t="s">
        <v>242</v>
      </c>
      <c r="D2129" s="226"/>
      <c r="E2129" s="224" t="s">
        <v>242</v>
      </c>
      <c r="F2129" s="224" t="s">
        <v>242</v>
      </c>
      <c r="G2129" s="224" t="s">
        <v>242</v>
      </c>
      <c r="H2129" s="227" t="s">
        <v>242</v>
      </c>
      <c r="I2129" s="228" t="s">
        <v>242</v>
      </c>
      <c r="J2129" s="228" t="s">
        <v>242</v>
      </c>
      <c r="K2129" s="229"/>
      <c r="L2129" s="229"/>
      <c r="M2129" s="229"/>
      <c r="N2129" s="229"/>
      <c r="O2129" s="229"/>
      <c r="P2129" s="230"/>
      <c r="Q2129" s="231"/>
      <c r="R2129" s="224" t="s">
        <v>242</v>
      </c>
      <c r="S2129" s="232" t="str">
        <f t="shared" ca="1" si="170"/>
        <v/>
      </c>
      <c r="T2129" s="232" t="str">
        <f ca="1">IF(B2129="","",IF(ISERROR(MATCH($J2129,[2]SorP!$B$1:$B$6230,0)),"",INDIRECT("'SorP'!$A$"&amp;MATCH($J2129,[2]SorP!$B$1:$B$6230,0))))</f>
        <v/>
      </c>
      <c r="U2129" s="184"/>
      <c r="V2129" s="94" t="e">
        <f>IF(C2129="",NA(),MATCH($B2129&amp;$C2129,'[2]Smelter Look-up'!$J:$J,0))</f>
        <v>#N/A</v>
      </c>
      <c r="X2129" s="58">
        <f t="shared" si="171"/>
        <v>0</v>
      </c>
      <c r="AB2129" s="95" t="str">
        <f t="shared" si="172"/>
        <v/>
      </c>
    </row>
    <row r="2130" spans="1:28" s="58" customFormat="1" ht="20.25">
      <c r="A2130" s="232"/>
      <c r="B2130" s="224" t="s">
        <v>242</v>
      </c>
      <c r="C2130" s="225" t="s">
        <v>242</v>
      </c>
      <c r="D2130" s="226"/>
      <c r="E2130" s="224" t="s">
        <v>242</v>
      </c>
      <c r="F2130" s="224" t="s">
        <v>242</v>
      </c>
      <c r="G2130" s="224" t="s">
        <v>242</v>
      </c>
      <c r="H2130" s="227" t="s">
        <v>242</v>
      </c>
      <c r="I2130" s="228" t="s">
        <v>242</v>
      </c>
      <c r="J2130" s="228" t="s">
        <v>242</v>
      </c>
      <c r="K2130" s="229"/>
      <c r="L2130" s="229"/>
      <c r="M2130" s="229"/>
      <c r="N2130" s="229"/>
      <c r="O2130" s="229"/>
      <c r="P2130" s="230"/>
      <c r="Q2130" s="231"/>
      <c r="R2130" s="224" t="s">
        <v>242</v>
      </c>
      <c r="S2130" s="232" t="str">
        <f t="shared" ca="1" si="170"/>
        <v/>
      </c>
      <c r="T2130" s="232" t="str">
        <f ca="1">IF(B2130="","",IF(ISERROR(MATCH($J2130,[2]SorP!$B$1:$B$6230,0)),"",INDIRECT("'SorP'!$A$"&amp;MATCH($J2130,[2]SorP!$B$1:$B$6230,0))))</f>
        <v/>
      </c>
      <c r="U2130" s="184"/>
      <c r="V2130" s="94" t="e">
        <f>IF(C2130="",NA(),MATCH($B2130&amp;$C2130,'[2]Smelter Look-up'!$J:$J,0))</f>
        <v>#N/A</v>
      </c>
      <c r="X2130" s="58">
        <f t="shared" si="171"/>
        <v>0</v>
      </c>
      <c r="AB2130" s="95" t="str">
        <f t="shared" si="172"/>
        <v/>
      </c>
    </row>
    <row r="2131" spans="1:28" s="58" customFormat="1" ht="20.25">
      <c r="A2131" s="232"/>
      <c r="B2131" s="224" t="s">
        <v>242</v>
      </c>
      <c r="C2131" s="225" t="s">
        <v>242</v>
      </c>
      <c r="D2131" s="226"/>
      <c r="E2131" s="224" t="s">
        <v>242</v>
      </c>
      <c r="F2131" s="224" t="s">
        <v>242</v>
      </c>
      <c r="G2131" s="224" t="s">
        <v>242</v>
      </c>
      <c r="H2131" s="227" t="s">
        <v>242</v>
      </c>
      <c r="I2131" s="228" t="s">
        <v>242</v>
      </c>
      <c r="J2131" s="228" t="s">
        <v>242</v>
      </c>
      <c r="K2131" s="229"/>
      <c r="L2131" s="229"/>
      <c r="M2131" s="229"/>
      <c r="N2131" s="229"/>
      <c r="O2131" s="229"/>
      <c r="P2131" s="230"/>
      <c r="Q2131" s="231"/>
      <c r="R2131" s="224" t="s">
        <v>242</v>
      </c>
      <c r="S2131" s="232" t="str">
        <f t="shared" ca="1" si="170"/>
        <v/>
      </c>
      <c r="T2131" s="232" t="str">
        <f ca="1">IF(B2131="","",IF(ISERROR(MATCH($J2131,[2]SorP!$B$1:$B$6230,0)),"",INDIRECT("'SorP'!$A$"&amp;MATCH($J2131,[2]SorP!$B$1:$B$6230,0))))</f>
        <v/>
      </c>
      <c r="U2131" s="184"/>
      <c r="V2131" s="94" t="e">
        <f>IF(C2131="",NA(),MATCH($B2131&amp;$C2131,'[2]Smelter Look-up'!$J:$J,0))</f>
        <v>#N/A</v>
      </c>
      <c r="X2131" s="58">
        <f t="shared" si="171"/>
        <v>0</v>
      </c>
      <c r="AB2131" s="95" t="str">
        <f t="shared" si="172"/>
        <v/>
      </c>
    </row>
    <row r="2132" spans="1:28" s="58" customFormat="1" ht="20.25">
      <c r="A2132" s="232"/>
      <c r="B2132" s="224" t="s">
        <v>242</v>
      </c>
      <c r="C2132" s="225" t="s">
        <v>242</v>
      </c>
      <c r="D2132" s="226"/>
      <c r="E2132" s="224" t="s">
        <v>242</v>
      </c>
      <c r="F2132" s="224" t="s">
        <v>242</v>
      </c>
      <c r="G2132" s="224" t="s">
        <v>242</v>
      </c>
      <c r="H2132" s="227" t="s">
        <v>242</v>
      </c>
      <c r="I2132" s="228" t="s">
        <v>242</v>
      </c>
      <c r="J2132" s="228" t="s">
        <v>242</v>
      </c>
      <c r="K2132" s="229"/>
      <c r="L2132" s="229"/>
      <c r="M2132" s="229"/>
      <c r="N2132" s="229"/>
      <c r="O2132" s="229"/>
      <c r="P2132" s="230"/>
      <c r="Q2132" s="231"/>
      <c r="R2132" s="224" t="s">
        <v>242</v>
      </c>
      <c r="S2132" s="232" t="str">
        <f t="shared" ca="1" si="170"/>
        <v/>
      </c>
      <c r="T2132" s="232" t="str">
        <f ca="1">IF(B2132="","",IF(ISERROR(MATCH($J2132,[2]SorP!$B$1:$B$6230,0)),"",INDIRECT("'SorP'!$A$"&amp;MATCH($J2132,[2]SorP!$B$1:$B$6230,0))))</f>
        <v/>
      </c>
      <c r="U2132" s="184"/>
      <c r="V2132" s="94" t="e">
        <f>IF(C2132="",NA(),MATCH($B2132&amp;$C2132,'[2]Smelter Look-up'!$J:$J,0))</f>
        <v>#N/A</v>
      </c>
      <c r="X2132" s="58">
        <f t="shared" si="171"/>
        <v>0</v>
      </c>
      <c r="AB2132" s="95" t="str">
        <f t="shared" si="172"/>
        <v/>
      </c>
    </row>
    <row r="2133" spans="1:28" s="58" customFormat="1" ht="20.25">
      <c r="A2133" s="232"/>
      <c r="B2133" s="224" t="s">
        <v>242</v>
      </c>
      <c r="C2133" s="225" t="s">
        <v>242</v>
      </c>
      <c r="D2133" s="226"/>
      <c r="E2133" s="224" t="s">
        <v>242</v>
      </c>
      <c r="F2133" s="224" t="s">
        <v>242</v>
      </c>
      <c r="G2133" s="224" t="s">
        <v>242</v>
      </c>
      <c r="H2133" s="227" t="s">
        <v>242</v>
      </c>
      <c r="I2133" s="228" t="s">
        <v>242</v>
      </c>
      <c r="J2133" s="228" t="s">
        <v>242</v>
      </c>
      <c r="K2133" s="229"/>
      <c r="L2133" s="229"/>
      <c r="M2133" s="229"/>
      <c r="N2133" s="229"/>
      <c r="O2133" s="229"/>
      <c r="P2133" s="230"/>
      <c r="Q2133" s="231"/>
      <c r="R2133" s="224" t="s">
        <v>242</v>
      </c>
      <c r="S2133" s="232" t="str">
        <f t="shared" ca="1" si="170"/>
        <v/>
      </c>
      <c r="T2133" s="232" t="str">
        <f ca="1">IF(B2133="","",IF(ISERROR(MATCH($J2133,[2]SorP!$B$1:$B$6230,0)),"",INDIRECT("'SorP'!$A$"&amp;MATCH($J2133,[2]SorP!$B$1:$B$6230,0))))</f>
        <v/>
      </c>
      <c r="U2133" s="184"/>
      <c r="V2133" s="94" t="e">
        <f>IF(C2133="",NA(),MATCH($B2133&amp;$C2133,'[2]Smelter Look-up'!$J:$J,0))</f>
        <v>#N/A</v>
      </c>
      <c r="X2133" s="58">
        <f t="shared" si="171"/>
        <v>0</v>
      </c>
      <c r="AB2133" s="95" t="str">
        <f t="shared" si="172"/>
        <v/>
      </c>
    </row>
    <row r="2134" spans="1:28" s="58" customFormat="1" ht="20.25">
      <c r="A2134" s="232"/>
      <c r="B2134" s="224" t="s">
        <v>242</v>
      </c>
      <c r="C2134" s="225" t="s">
        <v>242</v>
      </c>
      <c r="D2134" s="226"/>
      <c r="E2134" s="224" t="s">
        <v>242</v>
      </c>
      <c r="F2134" s="224" t="s">
        <v>242</v>
      </c>
      <c r="G2134" s="224" t="s">
        <v>242</v>
      </c>
      <c r="H2134" s="227" t="s">
        <v>242</v>
      </c>
      <c r="I2134" s="228" t="s">
        <v>242</v>
      </c>
      <c r="J2134" s="228" t="s">
        <v>242</v>
      </c>
      <c r="K2134" s="229"/>
      <c r="L2134" s="229"/>
      <c r="M2134" s="229"/>
      <c r="N2134" s="229"/>
      <c r="O2134" s="229"/>
      <c r="P2134" s="230"/>
      <c r="Q2134" s="231"/>
      <c r="R2134" s="224" t="s">
        <v>242</v>
      </c>
      <c r="S2134" s="232" t="str">
        <f t="shared" ca="1" si="170"/>
        <v/>
      </c>
      <c r="T2134" s="232" t="str">
        <f ca="1">IF(B2134="","",IF(ISERROR(MATCH($J2134,[2]SorP!$B$1:$B$6230,0)),"",INDIRECT("'SorP'!$A$"&amp;MATCH($J2134,[2]SorP!$B$1:$B$6230,0))))</f>
        <v/>
      </c>
      <c r="U2134" s="184"/>
      <c r="V2134" s="94" t="e">
        <f>IF(C2134="",NA(),MATCH($B2134&amp;$C2134,'[2]Smelter Look-up'!$J:$J,0))</f>
        <v>#N/A</v>
      </c>
      <c r="X2134" s="58">
        <f t="shared" si="171"/>
        <v>0</v>
      </c>
      <c r="AB2134" s="95" t="str">
        <f t="shared" si="172"/>
        <v/>
      </c>
    </row>
    <row r="2135" spans="1:28" s="58" customFormat="1" ht="20.25">
      <c r="A2135" s="232"/>
      <c r="B2135" s="224" t="s">
        <v>242</v>
      </c>
      <c r="C2135" s="225" t="s">
        <v>242</v>
      </c>
      <c r="D2135" s="226"/>
      <c r="E2135" s="224" t="s">
        <v>242</v>
      </c>
      <c r="F2135" s="224" t="s">
        <v>242</v>
      </c>
      <c r="G2135" s="224" t="s">
        <v>242</v>
      </c>
      <c r="H2135" s="227" t="s">
        <v>242</v>
      </c>
      <c r="I2135" s="228" t="s">
        <v>242</v>
      </c>
      <c r="J2135" s="228" t="s">
        <v>242</v>
      </c>
      <c r="K2135" s="229"/>
      <c r="L2135" s="229"/>
      <c r="M2135" s="229"/>
      <c r="N2135" s="229"/>
      <c r="O2135" s="229"/>
      <c r="P2135" s="230"/>
      <c r="Q2135" s="231"/>
      <c r="R2135" s="224" t="s">
        <v>242</v>
      </c>
      <c r="S2135" s="232" t="str">
        <f t="shared" ca="1" si="170"/>
        <v/>
      </c>
      <c r="T2135" s="232" t="str">
        <f ca="1">IF(B2135="","",IF(ISERROR(MATCH($J2135,[2]SorP!$B$1:$B$6230,0)),"",INDIRECT("'SorP'!$A$"&amp;MATCH($J2135,[2]SorP!$B$1:$B$6230,0))))</f>
        <v/>
      </c>
      <c r="U2135" s="184"/>
      <c r="V2135" s="94" t="e">
        <f>IF(C2135="",NA(),MATCH($B2135&amp;$C2135,'[2]Smelter Look-up'!$J:$J,0))</f>
        <v>#N/A</v>
      </c>
      <c r="X2135" s="58">
        <f t="shared" si="171"/>
        <v>0</v>
      </c>
      <c r="AB2135" s="95" t="str">
        <f t="shared" si="172"/>
        <v/>
      </c>
    </row>
    <row r="2136" spans="1:28" s="58" customFormat="1" ht="20.25">
      <c r="A2136" s="232"/>
      <c r="B2136" s="224" t="s">
        <v>242</v>
      </c>
      <c r="C2136" s="225" t="s">
        <v>242</v>
      </c>
      <c r="D2136" s="226"/>
      <c r="E2136" s="224" t="s">
        <v>242</v>
      </c>
      <c r="F2136" s="224" t="s">
        <v>242</v>
      </c>
      <c r="G2136" s="224" t="s">
        <v>242</v>
      </c>
      <c r="H2136" s="227" t="s">
        <v>242</v>
      </c>
      <c r="I2136" s="228" t="s">
        <v>242</v>
      </c>
      <c r="J2136" s="228" t="s">
        <v>242</v>
      </c>
      <c r="K2136" s="229"/>
      <c r="L2136" s="229"/>
      <c r="M2136" s="229"/>
      <c r="N2136" s="229"/>
      <c r="O2136" s="229"/>
      <c r="P2136" s="230"/>
      <c r="Q2136" s="231"/>
      <c r="R2136" s="224" t="s">
        <v>242</v>
      </c>
      <c r="S2136" s="232" t="str">
        <f t="shared" ca="1" si="170"/>
        <v/>
      </c>
      <c r="T2136" s="232" t="str">
        <f ca="1">IF(B2136="","",IF(ISERROR(MATCH($J2136,[2]SorP!$B$1:$B$6230,0)),"",INDIRECT("'SorP'!$A$"&amp;MATCH($J2136,[2]SorP!$B$1:$B$6230,0))))</f>
        <v/>
      </c>
      <c r="U2136" s="184"/>
      <c r="V2136" s="94" t="e">
        <f>IF(C2136="",NA(),MATCH($B2136&amp;$C2136,'[2]Smelter Look-up'!$J:$J,0))</f>
        <v>#N/A</v>
      </c>
      <c r="X2136" s="58">
        <f t="shared" si="171"/>
        <v>0</v>
      </c>
      <c r="AB2136" s="95" t="str">
        <f t="shared" si="172"/>
        <v/>
      </c>
    </row>
    <row r="2137" spans="1:28" s="58" customFormat="1" ht="20.25">
      <c r="A2137" s="232"/>
      <c r="B2137" s="224" t="s">
        <v>242</v>
      </c>
      <c r="C2137" s="225" t="s">
        <v>242</v>
      </c>
      <c r="D2137" s="226"/>
      <c r="E2137" s="224" t="s">
        <v>242</v>
      </c>
      <c r="F2137" s="224" t="s">
        <v>242</v>
      </c>
      <c r="G2137" s="224" t="s">
        <v>242</v>
      </c>
      <c r="H2137" s="227" t="s">
        <v>242</v>
      </c>
      <c r="I2137" s="228" t="s">
        <v>242</v>
      </c>
      <c r="J2137" s="228" t="s">
        <v>242</v>
      </c>
      <c r="K2137" s="229"/>
      <c r="L2137" s="229"/>
      <c r="M2137" s="229"/>
      <c r="N2137" s="229"/>
      <c r="O2137" s="229"/>
      <c r="P2137" s="230"/>
      <c r="Q2137" s="231"/>
      <c r="R2137" s="224" t="s">
        <v>242</v>
      </c>
      <c r="S2137" s="232" t="str">
        <f t="shared" ca="1" si="170"/>
        <v/>
      </c>
      <c r="T2137" s="232" t="str">
        <f ca="1">IF(B2137="","",IF(ISERROR(MATCH($J2137,[2]SorP!$B$1:$B$6230,0)),"",INDIRECT("'SorP'!$A$"&amp;MATCH($J2137,[2]SorP!$B$1:$B$6230,0))))</f>
        <v/>
      </c>
      <c r="U2137" s="184"/>
      <c r="V2137" s="94" t="e">
        <f>IF(C2137="",NA(),MATCH($B2137&amp;$C2137,'[2]Smelter Look-up'!$J:$J,0))</f>
        <v>#N/A</v>
      </c>
      <c r="X2137" s="58">
        <f t="shared" si="171"/>
        <v>0</v>
      </c>
      <c r="AB2137" s="95" t="str">
        <f t="shared" si="172"/>
        <v/>
      </c>
    </row>
    <row r="2138" spans="1:28" s="58" customFormat="1" ht="20.25">
      <c r="A2138" s="232"/>
      <c r="B2138" s="224" t="s">
        <v>242</v>
      </c>
      <c r="C2138" s="225" t="s">
        <v>242</v>
      </c>
      <c r="D2138" s="226"/>
      <c r="E2138" s="224" t="s">
        <v>242</v>
      </c>
      <c r="F2138" s="224" t="s">
        <v>242</v>
      </c>
      <c r="G2138" s="224" t="s">
        <v>242</v>
      </c>
      <c r="H2138" s="227" t="s">
        <v>242</v>
      </c>
      <c r="I2138" s="228" t="s">
        <v>242</v>
      </c>
      <c r="J2138" s="228" t="s">
        <v>242</v>
      </c>
      <c r="K2138" s="229"/>
      <c r="L2138" s="229"/>
      <c r="M2138" s="229"/>
      <c r="N2138" s="229"/>
      <c r="O2138" s="229"/>
      <c r="P2138" s="230"/>
      <c r="Q2138" s="231"/>
      <c r="R2138" s="224" t="s">
        <v>242</v>
      </c>
      <c r="S2138" s="232" t="str">
        <f t="shared" ca="1" si="170"/>
        <v/>
      </c>
      <c r="T2138" s="232" t="str">
        <f ca="1">IF(B2138="","",IF(ISERROR(MATCH($J2138,[2]SorP!$B$1:$B$6230,0)),"",INDIRECT("'SorP'!$A$"&amp;MATCH($J2138,[2]SorP!$B$1:$B$6230,0))))</f>
        <v/>
      </c>
      <c r="U2138" s="184"/>
      <c r="V2138" s="94" t="e">
        <f>IF(C2138="",NA(),MATCH($B2138&amp;$C2138,'[2]Smelter Look-up'!$J:$J,0))</f>
        <v>#N/A</v>
      </c>
      <c r="X2138" s="58">
        <f t="shared" si="171"/>
        <v>0</v>
      </c>
      <c r="AB2138" s="95" t="str">
        <f t="shared" si="172"/>
        <v/>
      </c>
    </row>
    <row r="2139" spans="1:28" s="58" customFormat="1" ht="20.25">
      <c r="A2139" s="232"/>
      <c r="B2139" s="224" t="s">
        <v>242</v>
      </c>
      <c r="C2139" s="225" t="s">
        <v>242</v>
      </c>
      <c r="D2139" s="226"/>
      <c r="E2139" s="224" t="s">
        <v>242</v>
      </c>
      <c r="F2139" s="224" t="s">
        <v>242</v>
      </c>
      <c r="G2139" s="224" t="s">
        <v>242</v>
      </c>
      <c r="H2139" s="227" t="s">
        <v>242</v>
      </c>
      <c r="I2139" s="228" t="s">
        <v>242</v>
      </c>
      <c r="J2139" s="228" t="s">
        <v>242</v>
      </c>
      <c r="K2139" s="229"/>
      <c r="L2139" s="229"/>
      <c r="M2139" s="229"/>
      <c r="N2139" s="229"/>
      <c r="O2139" s="229"/>
      <c r="P2139" s="230"/>
      <c r="Q2139" s="231"/>
      <c r="R2139" s="224" t="s">
        <v>242</v>
      </c>
      <c r="S2139" s="232" t="str">
        <f t="shared" ca="1" si="170"/>
        <v/>
      </c>
      <c r="T2139" s="232" t="str">
        <f ca="1">IF(B2139="","",IF(ISERROR(MATCH($J2139,[2]SorP!$B$1:$B$6230,0)),"",INDIRECT("'SorP'!$A$"&amp;MATCH($J2139,[2]SorP!$B$1:$B$6230,0))))</f>
        <v/>
      </c>
      <c r="U2139" s="184"/>
      <c r="V2139" s="94" t="e">
        <f>IF(C2139="",NA(),MATCH($B2139&amp;$C2139,'[2]Smelter Look-up'!$J:$J,0))</f>
        <v>#N/A</v>
      </c>
      <c r="X2139" s="58">
        <f t="shared" si="171"/>
        <v>0</v>
      </c>
      <c r="AB2139" s="95" t="str">
        <f t="shared" si="172"/>
        <v/>
      </c>
    </row>
    <row r="2140" spans="1:28" s="58" customFormat="1" ht="20.25">
      <c r="A2140" s="232"/>
      <c r="B2140" s="224" t="s">
        <v>242</v>
      </c>
      <c r="C2140" s="225" t="s">
        <v>242</v>
      </c>
      <c r="D2140" s="226"/>
      <c r="E2140" s="224" t="s">
        <v>242</v>
      </c>
      <c r="F2140" s="224" t="s">
        <v>242</v>
      </c>
      <c r="G2140" s="224" t="s">
        <v>242</v>
      </c>
      <c r="H2140" s="227" t="s">
        <v>242</v>
      </c>
      <c r="I2140" s="228" t="s">
        <v>242</v>
      </c>
      <c r="J2140" s="228" t="s">
        <v>242</v>
      </c>
      <c r="K2140" s="229"/>
      <c r="L2140" s="229"/>
      <c r="M2140" s="229"/>
      <c r="N2140" s="229"/>
      <c r="O2140" s="229"/>
      <c r="P2140" s="230"/>
      <c r="Q2140" s="231"/>
      <c r="R2140" s="224" t="s">
        <v>242</v>
      </c>
      <c r="S2140" s="232" t="str">
        <f t="shared" ref="S2140:S2170" ca="1" si="173">IF(B2140="","",IF(ISERROR(MATCH($E2140,CL,0)),"Unknown",INDIRECT("'C'!$A$"&amp;MATCH($E2140,CL,0)+1)))</f>
        <v/>
      </c>
      <c r="T2140" s="232" t="str">
        <f ca="1">IF(B2140="","",IF(ISERROR(MATCH($J2140,[2]SorP!$B$1:$B$6230,0)),"",INDIRECT("'SorP'!$A$"&amp;MATCH($J2140,[2]SorP!$B$1:$B$6230,0))))</f>
        <v/>
      </c>
      <c r="U2140" s="184"/>
      <c r="V2140" s="94" t="e">
        <f>IF(C2140="",NA(),MATCH($B2140&amp;$C2140,'[2]Smelter Look-up'!$J:$J,0))</f>
        <v>#N/A</v>
      </c>
      <c r="X2140" s="58">
        <f t="shared" si="171"/>
        <v>0</v>
      </c>
      <c r="AB2140" s="95" t="str">
        <f t="shared" si="172"/>
        <v/>
      </c>
    </row>
    <row r="2141" spans="1:28" s="58" customFormat="1" ht="20.25">
      <c r="A2141" s="232"/>
      <c r="B2141" s="224" t="s">
        <v>242</v>
      </c>
      <c r="C2141" s="225" t="s">
        <v>242</v>
      </c>
      <c r="D2141" s="226"/>
      <c r="E2141" s="224" t="s">
        <v>242</v>
      </c>
      <c r="F2141" s="224" t="s">
        <v>242</v>
      </c>
      <c r="G2141" s="224" t="s">
        <v>242</v>
      </c>
      <c r="H2141" s="227" t="s">
        <v>242</v>
      </c>
      <c r="I2141" s="228" t="s">
        <v>242</v>
      </c>
      <c r="J2141" s="228" t="s">
        <v>242</v>
      </c>
      <c r="K2141" s="229"/>
      <c r="L2141" s="229"/>
      <c r="M2141" s="229"/>
      <c r="N2141" s="229"/>
      <c r="O2141" s="229"/>
      <c r="P2141" s="230"/>
      <c r="Q2141" s="231"/>
      <c r="R2141" s="224" t="s">
        <v>242</v>
      </c>
      <c r="S2141" s="232" t="str">
        <f t="shared" ca="1" si="173"/>
        <v/>
      </c>
      <c r="T2141" s="232" t="str">
        <f ca="1">IF(B2141="","",IF(ISERROR(MATCH($J2141,[2]SorP!$B$1:$B$6230,0)),"",INDIRECT("'SorP'!$A$"&amp;MATCH($J2141,[2]SorP!$B$1:$B$6230,0))))</f>
        <v/>
      </c>
      <c r="U2141" s="184"/>
      <c r="V2141" s="94" t="e">
        <f>IF(C2141="",NA(),MATCH($B2141&amp;$C2141,'[2]Smelter Look-up'!$J:$J,0))</f>
        <v>#N/A</v>
      </c>
      <c r="X2141" s="58">
        <f t="shared" si="171"/>
        <v>0</v>
      </c>
      <c r="AB2141" s="95" t="str">
        <f t="shared" si="172"/>
        <v/>
      </c>
    </row>
    <row r="2142" spans="1:28" s="58" customFormat="1" ht="20.25">
      <c r="A2142" s="232"/>
      <c r="B2142" s="224" t="s">
        <v>242</v>
      </c>
      <c r="C2142" s="225" t="s">
        <v>242</v>
      </c>
      <c r="D2142" s="226"/>
      <c r="E2142" s="224" t="s">
        <v>242</v>
      </c>
      <c r="F2142" s="224" t="s">
        <v>242</v>
      </c>
      <c r="G2142" s="224" t="s">
        <v>242</v>
      </c>
      <c r="H2142" s="227" t="s">
        <v>242</v>
      </c>
      <c r="I2142" s="228" t="s">
        <v>242</v>
      </c>
      <c r="J2142" s="228" t="s">
        <v>242</v>
      </c>
      <c r="K2142" s="229"/>
      <c r="L2142" s="229"/>
      <c r="M2142" s="229"/>
      <c r="N2142" s="229"/>
      <c r="O2142" s="229"/>
      <c r="P2142" s="230"/>
      <c r="Q2142" s="231"/>
      <c r="R2142" s="224" t="s">
        <v>242</v>
      </c>
      <c r="S2142" s="232" t="str">
        <f t="shared" ca="1" si="173"/>
        <v/>
      </c>
      <c r="T2142" s="232" t="str">
        <f ca="1">IF(B2142="","",IF(ISERROR(MATCH($J2142,[2]SorP!$B$1:$B$6230,0)),"",INDIRECT("'SorP'!$A$"&amp;MATCH($J2142,[2]SorP!$B$1:$B$6230,0))))</f>
        <v/>
      </c>
      <c r="U2142" s="184"/>
      <c r="V2142" s="94" t="e">
        <f>IF(C2142="",NA(),MATCH($B2142&amp;$C2142,'[2]Smelter Look-up'!$J:$J,0))</f>
        <v>#N/A</v>
      </c>
      <c r="X2142" s="58">
        <f t="shared" si="171"/>
        <v>0</v>
      </c>
      <c r="AB2142" s="95" t="str">
        <f t="shared" si="172"/>
        <v/>
      </c>
    </row>
    <row r="2143" spans="1:28" s="58" customFormat="1" ht="20.25">
      <c r="A2143" s="232"/>
      <c r="B2143" s="224" t="s">
        <v>242</v>
      </c>
      <c r="C2143" s="225" t="s">
        <v>242</v>
      </c>
      <c r="D2143" s="226"/>
      <c r="E2143" s="224" t="s">
        <v>242</v>
      </c>
      <c r="F2143" s="224" t="s">
        <v>242</v>
      </c>
      <c r="G2143" s="224" t="s">
        <v>242</v>
      </c>
      <c r="H2143" s="227" t="s">
        <v>242</v>
      </c>
      <c r="I2143" s="228" t="s">
        <v>242</v>
      </c>
      <c r="J2143" s="228" t="s">
        <v>242</v>
      </c>
      <c r="K2143" s="229"/>
      <c r="L2143" s="229"/>
      <c r="M2143" s="229"/>
      <c r="N2143" s="229"/>
      <c r="O2143" s="229"/>
      <c r="P2143" s="230"/>
      <c r="Q2143" s="231"/>
      <c r="R2143" s="224" t="s">
        <v>242</v>
      </c>
      <c r="S2143" s="232" t="str">
        <f t="shared" ca="1" si="173"/>
        <v/>
      </c>
      <c r="T2143" s="232" t="str">
        <f ca="1">IF(B2143="","",IF(ISERROR(MATCH($J2143,[2]SorP!$B$1:$B$6230,0)),"",INDIRECT("'SorP'!$A$"&amp;MATCH($J2143,[2]SorP!$B$1:$B$6230,0))))</f>
        <v/>
      </c>
      <c r="U2143" s="184"/>
      <c r="V2143" s="94" t="e">
        <f>IF(C2143="",NA(),MATCH($B2143&amp;$C2143,'[2]Smelter Look-up'!$J:$J,0))</f>
        <v>#N/A</v>
      </c>
      <c r="X2143" s="58">
        <f t="shared" si="171"/>
        <v>0</v>
      </c>
      <c r="AB2143" s="95" t="str">
        <f t="shared" si="172"/>
        <v/>
      </c>
    </row>
    <row r="2144" spans="1:28" s="58" customFormat="1" ht="20.25">
      <c r="A2144" s="232"/>
      <c r="B2144" s="224" t="s">
        <v>242</v>
      </c>
      <c r="C2144" s="225" t="s">
        <v>242</v>
      </c>
      <c r="D2144" s="226"/>
      <c r="E2144" s="224" t="s">
        <v>242</v>
      </c>
      <c r="F2144" s="224" t="s">
        <v>242</v>
      </c>
      <c r="G2144" s="224" t="s">
        <v>242</v>
      </c>
      <c r="H2144" s="227" t="s">
        <v>242</v>
      </c>
      <c r="I2144" s="228" t="s">
        <v>242</v>
      </c>
      <c r="J2144" s="228" t="s">
        <v>242</v>
      </c>
      <c r="K2144" s="229"/>
      <c r="L2144" s="229"/>
      <c r="M2144" s="229"/>
      <c r="N2144" s="229"/>
      <c r="O2144" s="229"/>
      <c r="P2144" s="230"/>
      <c r="Q2144" s="231"/>
      <c r="R2144" s="224" t="s">
        <v>242</v>
      </c>
      <c r="S2144" s="232" t="str">
        <f t="shared" ca="1" si="173"/>
        <v/>
      </c>
      <c r="T2144" s="232" t="str">
        <f ca="1">IF(B2144="","",IF(ISERROR(MATCH($J2144,[2]SorP!$B$1:$B$6230,0)),"",INDIRECT("'SorP'!$A$"&amp;MATCH($J2144,[2]SorP!$B$1:$B$6230,0))))</f>
        <v/>
      </c>
      <c r="U2144" s="184"/>
      <c r="V2144" s="94" t="e">
        <f>IF(C2144="",NA(),MATCH($B2144&amp;$C2144,'[2]Smelter Look-up'!$J:$J,0))</f>
        <v>#N/A</v>
      </c>
      <c r="X2144" s="58">
        <f t="shared" si="171"/>
        <v>0</v>
      </c>
      <c r="AB2144" s="95" t="str">
        <f t="shared" si="172"/>
        <v/>
      </c>
    </row>
    <row r="2145" spans="1:28" s="58" customFormat="1" ht="20.25">
      <c r="A2145" s="232"/>
      <c r="B2145" s="224" t="s">
        <v>242</v>
      </c>
      <c r="C2145" s="225" t="s">
        <v>242</v>
      </c>
      <c r="D2145" s="226"/>
      <c r="E2145" s="224" t="s">
        <v>242</v>
      </c>
      <c r="F2145" s="224" t="s">
        <v>242</v>
      </c>
      <c r="G2145" s="224" t="s">
        <v>242</v>
      </c>
      <c r="H2145" s="227" t="s">
        <v>242</v>
      </c>
      <c r="I2145" s="228" t="s">
        <v>242</v>
      </c>
      <c r="J2145" s="228" t="s">
        <v>242</v>
      </c>
      <c r="K2145" s="229"/>
      <c r="L2145" s="229"/>
      <c r="M2145" s="229"/>
      <c r="N2145" s="229"/>
      <c r="O2145" s="229"/>
      <c r="P2145" s="230"/>
      <c r="Q2145" s="231"/>
      <c r="R2145" s="224" t="s">
        <v>242</v>
      </c>
      <c r="S2145" s="232" t="str">
        <f t="shared" ca="1" si="173"/>
        <v/>
      </c>
      <c r="T2145" s="232" t="str">
        <f ca="1">IF(B2145="","",IF(ISERROR(MATCH($J2145,[2]SorP!$B$1:$B$6230,0)),"",INDIRECT("'SorP'!$A$"&amp;MATCH($J2145,[2]SorP!$B$1:$B$6230,0))))</f>
        <v/>
      </c>
      <c r="U2145" s="184"/>
      <c r="V2145" s="94" t="e">
        <f>IF(C2145="",NA(),MATCH($B2145&amp;$C2145,'[2]Smelter Look-up'!$J:$J,0))</f>
        <v>#N/A</v>
      </c>
      <c r="X2145" s="58">
        <f t="shared" si="171"/>
        <v>0</v>
      </c>
      <c r="AB2145" s="95" t="str">
        <f t="shared" si="172"/>
        <v/>
      </c>
    </row>
    <row r="2146" spans="1:28" s="58" customFormat="1" ht="20.25">
      <c r="A2146" s="232"/>
      <c r="B2146" s="224" t="s">
        <v>242</v>
      </c>
      <c r="C2146" s="225" t="s">
        <v>242</v>
      </c>
      <c r="D2146" s="226"/>
      <c r="E2146" s="224" t="s">
        <v>242</v>
      </c>
      <c r="F2146" s="224" t="s">
        <v>242</v>
      </c>
      <c r="G2146" s="224" t="s">
        <v>242</v>
      </c>
      <c r="H2146" s="227" t="s">
        <v>242</v>
      </c>
      <c r="I2146" s="228" t="s">
        <v>242</v>
      </c>
      <c r="J2146" s="228" t="s">
        <v>242</v>
      </c>
      <c r="K2146" s="229"/>
      <c r="L2146" s="229"/>
      <c r="M2146" s="229"/>
      <c r="N2146" s="229"/>
      <c r="O2146" s="229"/>
      <c r="P2146" s="230"/>
      <c r="Q2146" s="231"/>
      <c r="R2146" s="224" t="s">
        <v>242</v>
      </c>
      <c r="S2146" s="232" t="str">
        <f t="shared" ca="1" si="173"/>
        <v/>
      </c>
      <c r="T2146" s="232" t="str">
        <f ca="1">IF(B2146="","",IF(ISERROR(MATCH($J2146,[2]SorP!$B$1:$B$6230,0)),"",INDIRECT("'SorP'!$A$"&amp;MATCH($J2146,[2]SorP!$B$1:$B$6230,0))))</f>
        <v/>
      </c>
      <c r="U2146" s="184"/>
      <c r="V2146" s="94" t="e">
        <f>IF(C2146="",NA(),MATCH($B2146&amp;$C2146,'[2]Smelter Look-up'!$J:$J,0))</f>
        <v>#N/A</v>
      </c>
      <c r="X2146" s="58">
        <f t="shared" si="171"/>
        <v>0</v>
      </c>
      <c r="AB2146" s="95" t="str">
        <f t="shared" si="172"/>
        <v/>
      </c>
    </row>
    <row r="2147" spans="1:28" s="58" customFormat="1" ht="20.25">
      <c r="A2147" s="232"/>
      <c r="B2147" s="224" t="s">
        <v>242</v>
      </c>
      <c r="C2147" s="225" t="s">
        <v>242</v>
      </c>
      <c r="D2147" s="226"/>
      <c r="E2147" s="224" t="s">
        <v>242</v>
      </c>
      <c r="F2147" s="224" t="s">
        <v>242</v>
      </c>
      <c r="G2147" s="224" t="s">
        <v>242</v>
      </c>
      <c r="H2147" s="227" t="s">
        <v>242</v>
      </c>
      <c r="I2147" s="228" t="s">
        <v>242</v>
      </c>
      <c r="J2147" s="228" t="s">
        <v>242</v>
      </c>
      <c r="K2147" s="229"/>
      <c r="L2147" s="229"/>
      <c r="M2147" s="229"/>
      <c r="N2147" s="229"/>
      <c r="O2147" s="229"/>
      <c r="P2147" s="230"/>
      <c r="Q2147" s="231"/>
      <c r="R2147" s="224" t="s">
        <v>242</v>
      </c>
      <c r="S2147" s="232" t="str">
        <f t="shared" ca="1" si="173"/>
        <v/>
      </c>
      <c r="T2147" s="232" t="str">
        <f ca="1">IF(B2147="","",IF(ISERROR(MATCH($J2147,[2]SorP!$B$1:$B$6230,0)),"",INDIRECT("'SorP'!$A$"&amp;MATCH($J2147,[2]SorP!$B$1:$B$6230,0))))</f>
        <v/>
      </c>
      <c r="U2147" s="184"/>
      <c r="V2147" s="94" t="e">
        <f>IF(C2147="",NA(),MATCH($B2147&amp;$C2147,'[2]Smelter Look-up'!$J:$J,0))</f>
        <v>#N/A</v>
      </c>
      <c r="X2147" s="58">
        <f t="shared" si="171"/>
        <v>0</v>
      </c>
      <c r="AB2147" s="95" t="str">
        <f t="shared" si="172"/>
        <v/>
      </c>
    </row>
    <row r="2148" spans="1:28" s="58" customFormat="1" ht="20.25">
      <c r="A2148" s="232"/>
      <c r="B2148" s="224" t="s">
        <v>242</v>
      </c>
      <c r="C2148" s="225" t="s">
        <v>242</v>
      </c>
      <c r="D2148" s="226"/>
      <c r="E2148" s="224" t="s">
        <v>242</v>
      </c>
      <c r="F2148" s="224" t="s">
        <v>242</v>
      </c>
      <c r="G2148" s="224" t="s">
        <v>242</v>
      </c>
      <c r="H2148" s="227" t="s">
        <v>242</v>
      </c>
      <c r="I2148" s="228" t="s">
        <v>242</v>
      </c>
      <c r="J2148" s="228" t="s">
        <v>242</v>
      </c>
      <c r="K2148" s="229"/>
      <c r="L2148" s="229"/>
      <c r="M2148" s="229"/>
      <c r="N2148" s="229"/>
      <c r="O2148" s="229"/>
      <c r="P2148" s="230"/>
      <c r="Q2148" s="231"/>
      <c r="R2148" s="224" t="s">
        <v>242</v>
      </c>
      <c r="S2148" s="232" t="str">
        <f t="shared" ca="1" si="173"/>
        <v/>
      </c>
      <c r="T2148" s="232" t="str">
        <f ca="1">IF(B2148="","",IF(ISERROR(MATCH($J2148,[2]SorP!$B$1:$B$6230,0)),"",INDIRECT("'SorP'!$A$"&amp;MATCH($J2148,[2]SorP!$B$1:$B$6230,0))))</f>
        <v/>
      </c>
      <c r="U2148" s="184"/>
      <c r="V2148" s="94" t="e">
        <f>IF(C2148="",NA(),MATCH($B2148&amp;$C2148,'[2]Smelter Look-up'!$J:$J,0))</f>
        <v>#N/A</v>
      </c>
      <c r="X2148" s="58">
        <f t="shared" si="171"/>
        <v>0</v>
      </c>
      <c r="AB2148" s="95" t="str">
        <f t="shared" si="172"/>
        <v/>
      </c>
    </row>
    <row r="2149" spans="1:28" s="58" customFormat="1" ht="20.25">
      <c r="A2149" s="232"/>
      <c r="B2149" s="224" t="s">
        <v>242</v>
      </c>
      <c r="C2149" s="225" t="s">
        <v>242</v>
      </c>
      <c r="D2149" s="226"/>
      <c r="E2149" s="224" t="s">
        <v>242</v>
      </c>
      <c r="F2149" s="224" t="s">
        <v>242</v>
      </c>
      <c r="G2149" s="224" t="s">
        <v>242</v>
      </c>
      <c r="H2149" s="227" t="s">
        <v>242</v>
      </c>
      <c r="I2149" s="228" t="s">
        <v>242</v>
      </c>
      <c r="J2149" s="228" t="s">
        <v>242</v>
      </c>
      <c r="K2149" s="229"/>
      <c r="L2149" s="229"/>
      <c r="M2149" s="229"/>
      <c r="N2149" s="229"/>
      <c r="O2149" s="229"/>
      <c r="P2149" s="230"/>
      <c r="Q2149" s="231"/>
      <c r="R2149" s="224" t="s">
        <v>242</v>
      </c>
      <c r="S2149" s="232" t="str">
        <f t="shared" ca="1" si="173"/>
        <v/>
      </c>
      <c r="T2149" s="232" t="str">
        <f ca="1">IF(B2149="","",IF(ISERROR(MATCH($J2149,[2]SorP!$B$1:$B$6230,0)),"",INDIRECT("'SorP'!$A$"&amp;MATCH($J2149,[2]SorP!$B$1:$B$6230,0))))</f>
        <v/>
      </c>
      <c r="U2149" s="184"/>
      <c r="V2149" s="94" t="e">
        <f>IF(C2149="",NA(),MATCH($B2149&amp;$C2149,'[2]Smelter Look-up'!$J:$J,0))</f>
        <v>#N/A</v>
      </c>
      <c r="X2149" s="58">
        <f t="shared" si="171"/>
        <v>0</v>
      </c>
      <c r="AB2149" s="95" t="str">
        <f t="shared" si="172"/>
        <v/>
      </c>
    </row>
    <row r="2150" spans="1:28" s="58" customFormat="1" ht="20.25">
      <c r="A2150" s="232"/>
      <c r="B2150" s="224" t="s">
        <v>242</v>
      </c>
      <c r="C2150" s="225" t="s">
        <v>242</v>
      </c>
      <c r="D2150" s="226"/>
      <c r="E2150" s="224" t="s">
        <v>242</v>
      </c>
      <c r="F2150" s="224" t="s">
        <v>242</v>
      </c>
      <c r="G2150" s="224" t="s">
        <v>242</v>
      </c>
      <c r="H2150" s="227" t="s">
        <v>242</v>
      </c>
      <c r="I2150" s="228" t="s">
        <v>242</v>
      </c>
      <c r="J2150" s="228" t="s">
        <v>242</v>
      </c>
      <c r="K2150" s="229"/>
      <c r="L2150" s="229"/>
      <c r="M2150" s="229"/>
      <c r="N2150" s="229"/>
      <c r="O2150" s="229"/>
      <c r="P2150" s="230"/>
      <c r="Q2150" s="231"/>
      <c r="R2150" s="224" t="s">
        <v>242</v>
      </c>
      <c r="S2150" s="232" t="str">
        <f t="shared" ca="1" si="173"/>
        <v/>
      </c>
      <c r="T2150" s="232" t="str">
        <f ca="1">IF(B2150="","",IF(ISERROR(MATCH($J2150,[2]SorP!$B$1:$B$6230,0)),"",INDIRECT("'SorP'!$A$"&amp;MATCH($J2150,[2]SorP!$B$1:$B$6230,0))))</f>
        <v/>
      </c>
      <c r="U2150" s="184"/>
      <c r="V2150" s="94" t="e">
        <f>IF(C2150="",NA(),MATCH($B2150&amp;$C2150,'[2]Smelter Look-up'!$J:$J,0))</f>
        <v>#N/A</v>
      </c>
      <c r="X2150" s="58">
        <f t="shared" si="171"/>
        <v>0</v>
      </c>
      <c r="AB2150" s="95" t="str">
        <f t="shared" si="172"/>
        <v/>
      </c>
    </row>
    <row r="2151" spans="1:28" s="58" customFormat="1" ht="20.25">
      <c r="A2151" s="232"/>
      <c r="B2151" s="224" t="s">
        <v>242</v>
      </c>
      <c r="C2151" s="225" t="s">
        <v>242</v>
      </c>
      <c r="D2151" s="226"/>
      <c r="E2151" s="224" t="s">
        <v>242</v>
      </c>
      <c r="F2151" s="224" t="s">
        <v>242</v>
      </c>
      <c r="G2151" s="224" t="s">
        <v>242</v>
      </c>
      <c r="H2151" s="227" t="s">
        <v>242</v>
      </c>
      <c r="I2151" s="228" t="s">
        <v>242</v>
      </c>
      <c r="J2151" s="228" t="s">
        <v>242</v>
      </c>
      <c r="K2151" s="229"/>
      <c r="L2151" s="229"/>
      <c r="M2151" s="229"/>
      <c r="N2151" s="229"/>
      <c r="O2151" s="229"/>
      <c r="P2151" s="230"/>
      <c r="Q2151" s="231"/>
      <c r="R2151" s="224" t="s">
        <v>242</v>
      </c>
      <c r="S2151" s="232" t="str">
        <f t="shared" ca="1" si="173"/>
        <v/>
      </c>
      <c r="T2151" s="232" t="str">
        <f ca="1">IF(B2151="","",IF(ISERROR(MATCH($J2151,[2]SorP!$B$1:$B$6230,0)),"",INDIRECT("'SorP'!$A$"&amp;MATCH($J2151,[2]SorP!$B$1:$B$6230,0))))</f>
        <v/>
      </c>
      <c r="U2151" s="184"/>
      <c r="V2151" s="94" t="e">
        <f>IF(C2151="",NA(),MATCH($B2151&amp;$C2151,'[2]Smelter Look-up'!$J:$J,0))</f>
        <v>#N/A</v>
      </c>
      <c r="X2151" s="58">
        <f t="shared" si="171"/>
        <v>0</v>
      </c>
      <c r="AB2151" s="95" t="str">
        <f t="shared" si="172"/>
        <v/>
      </c>
    </row>
    <row r="2152" spans="1:28" s="58" customFormat="1" ht="20.25">
      <c r="A2152" s="232"/>
      <c r="B2152" s="224" t="s">
        <v>242</v>
      </c>
      <c r="C2152" s="225" t="s">
        <v>242</v>
      </c>
      <c r="D2152" s="226"/>
      <c r="E2152" s="224" t="s">
        <v>242</v>
      </c>
      <c r="F2152" s="224" t="s">
        <v>242</v>
      </c>
      <c r="G2152" s="224" t="s">
        <v>242</v>
      </c>
      <c r="H2152" s="227" t="s">
        <v>242</v>
      </c>
      <c r="I2152" s="228" t="s">
        <v>242</v>
      </c>
      <c r="J2152" s="228" t="s">
        <v>242</v>
      </c>
      <c r="K2152" s="229"/>
      <c r="L2152" s="229"/>
      <c r="M2152" s="229"/>
      <c r="N2152" s="229"/>
      <c r="O2152" s="229"/>
      <c r="P2152" s="230"/>
      <c r="Q2152" s="231"/>
      <c r="R2152" s="224" t="s">
        <v>242</v>
      </c>
      <c r="S2152" s="232" t="str">
        <f t="shared" ca="1" si="173"/>
        <v/>
      </c>
      <c r="T2152" s="232" t="str">
        <f ca="1">IF(B2152="","",IF(ISERROR(MATCH($J2152,[2]SorP!$B$1:$B$6230,0)),"",INDIRECT("'SorP'!$A$"&amp;MATCH($J2152,[2]SorP!$B$1:$B$6230,0))))</f>
        <v/>
      </c>
      <c r="U2152" s="184"/>
      <c r="V2152" s="94" t="e">
        <f>IF(C2152="",NA(),MATCH($B2152&amp;$C2152,'[2]Smelter Look-up'!$J:$J,0))</f>
        <v>#N/A</v>
      </c>
      <c r="X2152" s="58">
        <f t="shared" si="171"/>
        <v>0</v>
      </c>
      <c r="AB2152" s="95" t="str">
        <f t="shared" si="172"/>
        <v/>
      </c>
    </row>
    <row r="2153" spans="1:28" s="58" customFormat="1" ht="20.25">
      <c r="A2153" s="232"/>
      <c r="B2153" s="224" t="s">
        <v>242</v>
      </c>
      <c r="C2153" s="225" t="s">
        <v>242</v>
      </c>
      <c r="D2153" s="226"/>
      <c r="E2153" s="224" t="s">
        <v>242</v>
      </c>
      <c r="F2153" s="224" t="s">
        <v>242</v>
      </c>
      <c r="G2153" s="224" t="s">
        <v>242</v>
      </c>
      <c r="H2153" s="227" t="s">
        <v>242</v>
      </c>
      <c r="I2153" s="228" t="s">
        <v>242</v>
      </c>
      <c r="J2153" s="228" t="s">
        <v>242</v>
      </c>
      <c r="K2153" s="229"/>
      <c r="L2153" s="229"/>
      <c r="M2153" s="229"/>
      <c r="N2153" s="229"/>
      <c r="O2153" s="229"/>
      <c r="P2153" s="230"/>
      <c r="Q2153" s="231"/>
      <c r="R2153" s="224" t="s">
        <v>242</v>
      </c>
      <c r="S2153" s="232" t="str">
        <f t="shared" ca="1" si="173"/>
        <v/>
      </c>
      <c r="T2153" s="232" t="str">
        <f ca="1">IF(B2153="","",IF(ISERROR(MATCH($J2153,[2]SorP!$B$1:$B$6230,0)),"",INDIRECT("'SorP'!$A$"&amp;MATCH($J2153,[2]SorP!$B$1:$B$6230,0))))</f>
        <v/>
      </c>
      <c r="U2153" s="184"/>
      <c r="V2153" s="94" t="e">
        <f>IF(C2153="",NA(),MATCH($B2153&amp;$C2153,'[2]Smelter Look-up'!$J:$J,0))</f>
        <v>#N/A</v>
      </c>
      <c r="X2153" s="58">
        <f t="shared" si="171"/>
        <v>0</v>
      </c>
      <c r="AB2153" s="95" t="str">
        <f t="shared" si="172"/>
        <v/>
      </c>
    </row>
    <row r="2154" spans="1:28" s="58" customFormat="1" ht="20.25">
      <c r="A2154" s="232"/>
      <c r="B2154" s="224" t="s">
        <v>242</v>
      </c>
      <c r="C2154" s="225" t="s">
        <v>242</v>
      </c>
      <c r="D2154" s="226"/>
      <c r="E2154" s="224" t="s">
        <v>242</v>
      </c>
      <c r="F2154" s="224" t="s">
        <v>242</v>
      </c>
      <c r="G2154" s="224" t="s">
        <v>242</v>
      </c>
      <c r="H2154" s="227" t="s">
        <v>242</v>
      </c>
      <c r="I2154" s="228" t="s">
        <v>242</v>
      </c>
      <c r="J2154" s="228" t="s">
        <v>242</v>
      </c>
      <c r="K2154" s="229"/>
      <c r="L2154" s="229"/>
      <c r="M2154" s="229"/>
      <c r="N2154" s="229"/>
      <c r="O2154" s="229"/>
      <c r="P2154" s="230"/>
      <c r="Q2154" s="231"/>
      <c r="R2154" s="224" t="s">
        <v>242</v>
      </c>
      <c r="S2154" s="232" t="str">
        <f t="shared" ca="1" si="173"/>
        <v/>
      </c>
      <c r="T2154" s="232" t="str">
        <f ca="1">IF(B2154="","",IF(ISERROR(MATCH($J2154,[2]SorP!$B$1:$B$6230,0)),"",INDIRECT("'SorP'!$A$"&amp;MATCH($J2154,[2]SorP!$B$1:$B$6230,0))))</f>
        <v/>
      </c>
      <c r="U2154" s="184"/>
      <c r="V2154" s="94" t="e">
        <f>IF(C2154="",NA(),MATCH($B2154&amp;$C2154,'[2]Smelter Look-up'!$J:$J,0))</f>
        <v>#N/A</v>
      </c>
      <c r="X2154" s="58">
        <f t="shared" si="171"/>
        <v>0</v>
      </c>
      <c r="AB2154" s="95" t="str">
        <f t="shared" si="172"/>
        <v/>
      </c>
    </row>
    <row r="2155" spans="1:28" s="58" customFormat="1" ht="20.25">
      <c r="A2155" s="232"/>
      <c r="B2155" s="224" t="s">
        <v>242</v>
      </c>
      <c r="C2155" s="225" t="s">
        <v>242</v>
      </c>
      <c r="D2155" s="226"/>
      <c r="E2155" s="224" t="s">
        <v>242</v>
      </c>
      <c r="F2155" s="224" t="s">
        <v>242</v>
      </c>
      <c r="G2155" s="224" t="s">
        <v>242</v>
      </c>
      <c r="H2155" s="227" t="s">
        <v>242</v>
      </c>
      <c r="I2155" s="228" t="s">
        <v>242</v>
      </c>
      <c r="J2155" s="228" t="s">
        <v>242</v>
      </c>
      <c r="K2155" s="229"/>
      <c r="L2155" s="229"/>
      <c r="M2155" s="229"/>
      <c r="N2155" s="229"/>
      <c r="O2155" s="229"/>
      <c r="P2155" s="230"/>
      <c r="Q2155" s="231"/>
      <c r="R2155" s="224" t="s">
        <v>242</v>
      </c>
      <c r="S2155" s="232" t="str">
        <f t="shared" ca="1" si="173"/>
        <v/>
      </c>
      <c r="T2155" s="232" t="str">
        <f ca="1">IF(B2155="","",IF(ISERROR(MATCH($J2155,[2]SorP!$B$1:$B$6230,0)),"",INDIRECT("'SorP'!$A$"&amp;MATCH($J2155,[2]SorP!$B$1:$B$6230,0))))</f>
        <v/>
      </c>
      <c r="U2155" s="184"/>
      <c r="V2155" s="94" t="e">
        <f>IF(C2155="",NA(),MATCH($B2155&amp;$C2155,'[2]Smelter Look-up'!$J:$J,0))</f>
        <v>#N/A</v>
      </c>
      <c r="X2155" s="58">
        <f t="shared" si="171"/>
        <v>0</v>
      </c>
      <c r="AB2155" s="95" t="str">
        <f t="shared" si="172"/>
        <v/>
      </c>
    </row>
    <row r="2156" spans="1:28" s="58" customFormat="1" ht="20.25">
      <c r="A2156" s="232"/>
      <c r="B2156" s="224" t="s">
        <v>242</v>
      </c>
      <c r="C2156" s="225" t="s">
        <v>242</v>
      </c>
      <c r="D2156" s="226"/>
      <c r="E2156" s="224" t="s">
        <v>242</v>
      </c>
      <c r="F2156" s="224" t="s">
        <v>242</v>
      </c>
      <c r="G2156" s="224" t="s">
        <v>242</v>
      </c>
      <c r="H2156" s="227" t="s">
        <v>242</v>
      </c>
      <c r="I2156" s="228" t="s">
        <v>242</v>
      </c>
      <c r="J2156" s="228" t="s">
        <v>242</v>
      </c>
      <c r="K2156" s="229"/>
      <c r="L2156" s="229"/>
      <c r="M2156" s="229"/>
      <c r="N2156" s="229"/>
      <c r="O2156" s="229"/>
      <c r="P2156" s="230"/>
      <c r="Q2156" s="231"/>
      <c r="R2156" s="224" t="s">
        <v>242</v>
      </c>
      <c r="S2156" s="232" t="str">
        <f t="shared" ca="1" si="173"/>
        <v/>
      </c>
      <c r="T2156" s="232" t="str">
        <f ca="1">IF(B2156="","",IF(ISERROR(MATCH($J2156,[2]SorP!$B$1:$B$6230,0)),"",INDIRECT("'SorP'!$A$"&amp;MATCH($J2156,[2]SorP!$B$1:$B$6230,0))))</f>
        <v/>
      </c>
      <c r="U2156" s="184"/>
      <c r="V2156" s="94" t="e">
        <f>IF(C2156="",NA(),MATCH($B2156&amp;$C2156,'[2]Smelter Look-up'!$J:$J,0))</f>
        <v>#N/A</v>
      </c>
      <c r="X2156" s="58">
        <f t="shared" si="171"/>
        <v>0</v>
      </c>
      <c r="AB2156" s="95" t="str">
        <f t="shared" si="172"/>
        <v/>
      </c>
    </row>
    <row r="2157" spans="1:28" s="58" customFormat="1" ht="20.25">
      <c r="A2157" s="232"/>
      <c r="B2157" s="224" t="s">
        <v>242</v>
      </c>
      <c r="C2157" s="225" t="s">
        <v>242</v>
      </c>
      <c r="D2157" s="226"/>
      <c r="E2157" s="224" t="s">
        <v>242</v>
      </c>
      <c r="F2157" s="224" t="s">
        <v>242</v>
      </c>
      <c r="G2157" s="224" t="s">
        <v>242</v>
      </c>
      <c r="H2157" s="227" t="s">
        <v>242</v>
      </c>
      <c r="I2157" s="228" t="s">
        <v>242</v>
      </c>
      <c r="J2157" s="228" t="s">
        <v>242</v>
      </c>
      <c r="K2157" s="229"/>
      <c r="L2157" s="229"/>
      <c r="M2157" s="229"/>
      <c r="N2157" s="229"/>
      <c r="O2157" s="229"/>
      <c r="P2157" s="230"/>
      <c r="Q2157" s="231"/>
      <c r="R2157" s="224" t="s">
        <v>242</v>
      </c>
      <c r="S2157" s="232" t="str">
        <f t="shared" ca="1" si="173"/>
        <v/>
      </c>
      <c r="T2157" s="232" t="str">
        <f ca="1">IF(B2157="","",IF(ISERROR(MATCH($J2157,[2]SorP!$B$1:$B$6230,0)),"",INDIRECT("'SorP'!$A$"&amp;MATCH($J2157,[2]SorP!$B$1:$B$6230,0))))</f>
        <v/>
      </c>
      <c r="U2157" s="184"/>
      <c r="V2157" s="94" t="e">
        <f>IF(C2157="",NA(),MATCH($B2157&amp;$C2157,'[2]Smelter Look-up'!$J:$J,0))</f>
        <v>#N/A</v>
      </c>
      <c r="X2157" s="58">
        <f t="shared" si="171"/>
        <v>0</v>
      </c>
      <c r="AB2157" s="95" t="str">
        <f t="shared" si="172"/>
        <v/>
      </c>
    </row>
    <row r="2158" spans="1:28" s="58" customFormat="1" ht="20.25">
      <c r="A2158" s="232"/>
      <c r="B2158" s="224" t="s">
        <v>242</v>
      </c>
      <c r="C2158" s="225" t="s">
        <v>242</v>
      </c>
      <c r="D2158" s="226"/>
      <c r="E2158" s="224" t="s">
        <v>242</v>
      </c>
      <c r="F2158" s="224" t="s">
        <v>242</v>
      </c>
      <c r="G2158" s="224" t="s">
        <v>242</v>
      </c>
      <c r="H2158" s="227" t="s">
        <v>242</v>
      </c>
      <c r="I2158" s="228" t="s">
        <v>242</v>
      </c>
      <c r="J2158" s="228" t="s">
        <v>242</v>
      </c>
      <c r="K2158" s="229"/>
      <c r="L2158" s="229"/>
      <c r="M2158" s="229"/>
      <c r="N2158" s="229"/>
      <c r="O2158" s="229"/>
      <c r="P2158" s="230"/>
      <c r="Q2158" s="231"/>
      <c r="R2158" s="224" t="s">
        <v>242</v>
      </c>
      <c r="S2158" s="232" t="str">
        <f t="shared" ca="1" si="173"/>
        <v/>
      </c>
      <c r="T2158" s="232" t="str">
        <f ca="1">IF(B2158="","",IF(ISERROR(MATCH($J2158,[2]SorP!$B$1:$B$6230,0)),"",INDIRECT("'SorP'!$A$"&amp;MATCH($J2158,[2]SorP!$B$1:$B$6230,0))))</f>
        <v/>
      </c>
      <c r="U2158" s="184"/>
      <c r="V2158" s="94" t="e">
        <f>IF(C2158="",NA(),MATCH($B2158&amp;$C2158,'[2]Smelter Look-up'!$J:$J,0))</f>
        <v>#N/A</v>
      </c>
      <c r="X2158" s="58">
        <f t="shared" si="171"/>
        <v>0</v>
      </c>
      <c r="AB2158" s="95" t="str">
        <f t="shared" si="172"/>
        <v/>
      </c>
    </row>
    <row r="2159" spans="1:28" s="58" customFormat="1" ht="20.25">
      <c r="A2159" s="232"/>
      <c r="B2159" s="224" t="s">
        <v>242</v>
      </c>
      <c r="C2159" s="225" t="s">
        <v>242</v>
      </c>
      <c r="D2159" s="226"/>
      <c r="E2159" s="224" t="s">
        <v>242</v>
      </c>
      <c r="F2159" s="224" t="s">
        <v>242</v>
      </c>
      <c r="G2159" s="224" t="s">
        <v>242</v>
      </c>
      <c r="H2159" s="227" t="s">
        <v>242</v>
      </c>
      <c r="I2159" s="228" t="s">
        <v>242</v>
      </c>
      <c r="J2159" s="228" t="s">
        <v>242</v>
      </c>
      <c r="K2159" s="229"/>
      <c r="L2159" s="229"/>
      <c r="M2159" s="229"/>
      <c r="N2159" s="229"/>
      <c r="O2159" s="229"/>
      <c r="P2159" s="230"/>
      <c r="Q2159" s="231"/>
      <c r="R2159" s="224" t="s">
        <v>242</v>
      </c>
      <c r="S2159" s="232" t="str">
        <f t="shared" ca="1" si="173"/>
        <v/>
      </c>
      <c r="T2159" s="232" t="str">
        <f ca="1">IF(B2159="","",IF(ISERROR(MATCH($J2159,[2]SorP!$B$1:$B$6230,0)),"",INDIRECT("'SorP'!$A$"&amp;MATCH($J2159,[2]SorP!$B$1:$B$6230,0))))</f>
        <v/>
      </c>
      <c r="U2159" s="184"/>
      <c r="V2159" s="94" t="e">
        <f>IF(C2159="",NA(),MATCH($B2159&amp;$C2159,'[2]Smelter Look-up'!$J:$J,0))</f>
        <v>#N/A</v>
      </c>
      <c r="X2159" s="58">
        <f t="shared" si="171"/>
        <v>0</v>
      </c>
      <c r="AB2159" s="95" t="str">
        <f t="shared" si="172"/>
        <v/>
      </c>
    </row>
    <row r="2160" spans="1:28" s="58" customFormat="1" ht="20.25">
      <c r="A2160" s="232"/>
      <c r="B2160" s="224" t="s">
        <v>242</v>
      </c>
      <c r="C2160" s="225" t="s">
        <v>242</v>
      </c>
      <c r="D2160" s="226"/>
      <c r="E2160" s="224" t="s">
        <v>242</v>
      </c>
      <c r="F2160" s="224" t="s">
        <v>242</v>
      </c>
      <c r="G2160" s="224" t="s">
        <v>242</v>
      </c>
      <c r="H2160" s="227" t="s">
        <v>242</v>
      </c>
      <c r="I2160" s="228" t="s">
        <v>242</v>
      </c>
      <c r="J2160" s="228" t="s">
        <v>242</v>
      </c>
      <c r="K2160" s="229"/>
      <c r="L2160" s="229"/>
      <c r="M2160" s="229"/>
      <c r="N2160" s="229"/>
      <c r="O2160" s="229"/>
      <c r="P2160" s="230"/>
      <c r="Q2160" s="231"/>
      <c r="R2160" s="224" t="s">
        <v>242</v>
      </c>
      <c r="S2160" s="232" t="str">
        <f t="shared" ca="1" si="173"/>
        <v/>
      </c>
      <c r="T2160" s="232" t="str">
        <f ca="1">IF(B2160="","",IF(ISERROR(MATCH($J2160,[2]SorP!$B$1:$B$6230,0)),"",INDIRECT("'SorP'!$A$"&amp;MATCH($J2160,[2]SorP!$B$1:$B$6230,0))))</f>
        <v/>
      </c>
      <c r="U2160" s="184"/>
      <c r="V2160" s="94" t="e">
        <f>IF(C2160="",NA(),MATCH($B2160&amp;$C2160,'[2]Smelter Look-up'!$J:$J,0))</f>
        <v>#N/A</v>
      </c>
      <c r="X2160" s="58">
        <f t="shared" si="171"/>
        <v>0</v>
      </c>
      <c r="AB2160" s="95" t="str">
        <f t="shared" si="172"/>
        <v/>
      </c>
    </row>
    <row r="2161" spans="1:28" s="58" customFormat="1" ht="20.25">
      <c r="A2161" s="232"/>
      <c r="B2161" s="224" t="s">
        <v>242</v>
      </c>
      <c r="C2161" s="225" t="s">
        <v>242</v>
      </c>
      <c r="D2161" s="226"/>
      <c r="E2161" s="224" t="s">
        <v>242</v>
      </c>
      <c r="F2161" s="224" t="s">
        <v>242</v>
      </c>
      <c r="G2161" s="224" t="s">
        <v>242</v>
      </c>
      <c r="H2161" s="227" t="s">
        <v>242</v>
      </c>
      <c r="I2161" s="228" t="s">
        <v>242</v>
      </c>
      <c r="J2161" s="228" t="s">
        <v>242</v>
      </c>
      <c r="K2161" s="229"/>
      <c r="L2161" s="229"/>
      <c r="M2161" s="229"/>
      <c r="N2161" s="229"/>
      <c r="O2161" s="229"/>
      <c r="P2161" s="230"/>
      <c r="Q2161" s="231"/>
      <c r="R2161" s="224" t="s">
        <v>242</v>
      </c>
      <c r="S2161" s="232" t="str">
        <f t="shared" ca="1" si="173"/>
        <v/>
      </c>
      <c r="T2161" s="232" t="str">
        <f ca="1">IF(B2161="","",IF(ISERROR(MATCH($J2161,[2]SorP!$B$1:$B$6230,0)),"",INDIRECT("'SorP'!$A$"&amp;MATCH($J2161,[2]SorP!$B$1:$B$6230,0))))</f>
        <v/>
      </c>
      <c r="U2161" s="184"/>
      <c r="V2161" s="94" t="e">
        <f>IF(C2161="",NA(),MATCH($B2161&amp;$C2161,'[2]Smelter Look-up'!$J:$J,0))</f>
        <v>#N/A</v>
      </c>
      <c r="X2161" s="58">
        <f t="shared" si="171"/>
        <v>0</v>
      </c>
      <c r="AB2161" s="95" t="str">
        <f t="shared" si="172"/>
        <v/>
      </c>
    </row>
    <row r="2162" spans="1:28" s="58" customFormat="1" ht="20.25">
      <c r="A2162" s="232"/>
      <c r="B2162" s="224" t="s">
        <v>242</v>
      </c>
      <c r="C2162" s="225" t="s">
        <v>242</v>
      </c>
      <c r="D2162" s="226"/>
      <c r="E2162" s="224" t="s">
        <v>242</v>
      </c>
      <c r="F2162" s="224" t="s">
        <v>242</v>
      </c>
      <c r="G2162" s="224" t="s">
        <v>242</v>
      </c>
      <c r="H2162" s="227" t="s">
        <v>242</v>
      </c>
      <c r="I2162" s="228" t="s">
        <v>242</v>
      </c>
      <c r="J2162" s="228" t="s">
        <v>242</v>
      </c>
      <c r="K2162" s="229"/>
      <c r="L2162" s="229"/>
      <c r="M2162" s="229"/>
      <c r="N2162" s="229"/>
      <c r="O2162" s="229"/>
      <c r="P2162" s="230"/>
      <c r="Q2162" s="231"/>
      <c r="R2162" s="224" t="s">
        <v>242</v>
      </c>
      <c r="S2162" s="232" t="str">
        <f t="shared" ca="1" si="173"/>
        <v/>
      </c>
      <c r="T2162" s="232" t="str">
        <f ca="1">IF(B2162="","",IF(ISERROR(MATCH($J2162,[2]SorP!$B$1:$B$6230,0)),"",INDIRECT("'SorP'!$A$"&amp;MATCH($J2162,[2]SorP!$B$1:$B$6230,0))))</f>
        <v/>
      </c>
      <c r="U2162" s="184"/>
      <c r="V2162" s="94" t="e">
        <f>IF(C2162="",NA(),MATCH($B2162&amp;$C2162,'[2]Smelter Look-up'!$J:$J,0))</f>
        <v>#N/A</v>
      </c>
      <c r="X2162" s="58">
        <f t="shared" si="171"/>
        <v>0</v>
      </c>
      <c r="AB2162" s="95" t="str">
        <f t="shared" si="172"/>
        <v/>
      </c>
    </row>
    <row r="2163" spans="1:28" s="58" customFormat="1" ht="20.25">
      <c r="A2163" s="232"/>
      <c r="B2163" s="224" t="s">
        <v>242</v>
      </c>
      <c r="C2163" s="225" t="s">
        <v>242</v>
      </c>
      <c r="D2163" s="226"/>
      <c r="E2163" s="224" t="s">
        <v>242</v>
      </c>
      <c r="F2163" s="224" t="s">
        <v>242</v>
      </c>
      <c r="G2163" s="224" t="s">
        <v>242</v>
      </c>
      <c r="H2163" s="227" t="s">
        <v>242</v>
      </c>
      <c r="I2163" s="228" t="s">
        <v>242</v>
      </c>
      <c r="J2163" s="228" t="s">
        <v>242</v>
      </c>
      <c r="K2163" s="229"/>
      <c r="L2163" s="229"/>
      <c r="M2163" s="229"/>
      <c r="N2163" s="229"/>
      <c r="O2163" s="229"/>
      <c r="P2163" s="230"/>
      <c r="Q2163" s="231"/>
      <c r="R2163" s="224" t="s">
        <v>242</v>
      </c>
      <c r="S2163" s="232" t="str">
        <f t="shared" ca="1" si="173"/>
        <v/>
      </c>
      <c r="T2163" s="232" t="str">
        <f ca="1">IF(B2163="","",IF(ISERROR(MATCH($J2163,[2]SorP!$B$1:$B$6230,0)),"",INDIRECT("'SorP'!$A$"&amp;MATCH($J2163,[2]SorP!$B$1:$B$6230,0))))</f>
        <v/>
      </c>
      <c r="U2163" s="184"/>
      <c r="V2163" s="94" t="e">
        <f>IF(C2163="",NA(),MATCH($B2163&amp;$C2163,'[2]Smelter Look-up'!$J:$J,0))</f>
        <v>#N/A</v>
      </c>
      <c r="X2163" s="58">
        <f t="shared" si="171"/>
        <v>0</v>
      </c>
      <c r="AB2163" s="95" t="str">
        <f t="shared" si="172"/>
        <v/>
      </c>
    </row>
    <row r="2164" spans="1:28" s="58" customFormat="1" ht="20.25">
      <c r="A2164" s="232"/>
      <c r="B2164" s="224" t="s">
        <v>242</v>
      </c>
      <c r="C2164" s="225" t="s">
        <v>242</v>
      </c>
      <c r="D2164" s="226"/>
      <c r="E2164" s="224" t="s">
        <v>242</v>
      </c>
      <c r="F2164" s="224" t="s">
        <v>242</v>
      </c>
      <c r="G2164" s="224" t="s">
        <v>242</v>
      </c>
      <c r="H2164" s="227" t="s">
        <v>242</v>
      </c>
      <c r="I2164" s="228" t="s">
        <v>242</v>
      </c>
      <c r="J2164" s="228" t="s">
        <v>242</v>
      </c>
      <c r="K2164" s="229"/>
      <c r="L2164" s="229"/>
      <c r="M2164" s="229"/>
      <c r="N2164" s="229"/>
      <c r="O2164" s="229"/>
      <c r="P2164" s="230"/>
      <c r="Q2164" s="231"/>
      <c r="R2164" s="224" t="s">
        <v>242</v>
      </c>
      <c r="S2164" s="232" t="str">
        <f t="shared" ca="1" si="173"/>
        <v/>
      </c>
      <c r="T2164" s="232" t="str">
        <f ca="1">IF(B2164="","",IF(ISERROR(MATCH($J2164,[2]SorP!$B$1:$B$6230,0)),"",INDIRECT("'SorP'!$A$"&amp;MATCH($J2164,[2]SorP!$B$1:$B$6230,0))))</f>
        <v/>
      </c>
      <c r="U2164" s="184"/>
      <c r="V2164" s="94" t="e">
        <f>IF(C2164="",NA(),MATCH($B2164&amp;$C2164,'[2]Smelter Look-up'!$J:$J,0))</f>
        <v>#N/A</v>
      </c>
      <c r="X2164" s="58">
        <f t="shared" si="171"/>
        <v>0</v>
      </c>
      <c r="AB2164" s="95" t="str">
        <f t="shared" si="172"/>
        <v/>
      </c>
    </row>
    <row r="2165" spans="1:28" s="58" customFormat="1" ht="20.25">
      <c r="A2165" s="232"/>
      <c r="B2165" s="224" t="s">
        <v>242</v>
      </c>
      <c r="C2165" s="225" t="s">
        <v>242</v>
      </c>
      <c r="D2165" s="226"/>
      <c r="E2165" s="224" t="s">
        <v>242</v>
      </c>
      <c r="F2165" s="224" t="s">
        <v>242</v>
      </c>
      <c r="G2165" s="224" t="s">
        <v>242</v>
      </c>
      <c r="H2165" s="227" t="s">
        <v>242</v>
      </c>
      <c r="I2165" s="228" t="s">
        <v>242</v>
      </c>
      <c r="J2165" s="228" t="s">
        <v>242</v>
      </c>
      <c r="K2165" s="229"/>
      <c r="L2165" s="229"/>
      <c r="M2165" s="229"/>
      <c r="N2165" s="229"/>
      <c r="O2165" s="229"/>
      <c r="P2165" s="230"/>
      <c r="Q2165" s="231"/>
      <c r="R2165" s="224" t="s">
        <v>242</v>
      </c>
      <c r="S2165" s="232" t="str">
        <f t="shared" ca="1" si="173"/>
        <v/>
      </c>
      <c r="T2165" s="232" t="str">
        <f ca="1">IF(B2165="","",IF(ISERROR(MATCH($J2165,[2]SorP!$B$1:$B$6230,0)),"",INDIRECT("'SorP'!$A$"&amp;MATCH($J2165,[2]SorP!$B$1:$B$6230,0))))</f>
        <v/>
      </c>
      <c r="U2165" s="184"/>
      <c r="V2165" s="94" t="e">
        <f>IF(C2165="",NA(),MATCH($B2165&amp;$C2165,'[2]Smelter Look-up'!$J:$J,0))</f>
        <v>#N/A</v>
      </c>
      <c r="X2165" s="58">
        <f t="shared" si="171"/>
        <v>0</v>
      </c>
      <c r="AB2165" s="95" t="str">
        <f t="shared" si="172"/>
        <v/>
      </c>
    </row>
    <row r="2166" spans="1:28" s="58" customFormat="1" ht="20.25">
      <c r="A2166" s="232"/>
      <c r="B2166" s="224" t="s">
        <v>242</v>
      </c>
      <c r="C2166" s="225" t="s">
        <v>242</v>
      </c>
      <c r="D2166" s="226"/>
      <c r="E2166" s="224" t="s">
        <v>242</v>
      </c>
      <c r="F2166" s="224" t="s">
        <v>242</v>
      </c>
      <c r="G2166" s="224" t="s">
        <v>242</v>
      </c>
      <c r="H2166" s="227" t="s">
        <v>242</v>
      </c>
      <c r="I2166" s="228" t="s">
        <v>242</v>
      </c>
      <c r="J2166" s="228" t="s">
        <v>242</v>
      </c>
      <c r="K2166" s="229"/>
      <c r="L2166" s="229"/>
      <c r="M2166" s="229"/>
      <c r="N2166" s="229"/>
      <c r="O2166" s="229"/>
      <c r="P2166" s="230"/>
      <c r="Q2166" s="231"/>
      <c r="R2166" s="224" t="s">
        <v>242</v>
      </c>
      <c r="S2166" s="232" t="str">
        <f t="shared" ca="1" si="173"/>
        <v/>
      </c>
      <c r="T2166" s="232" t="str">
        <f ca="1">IF(B2166="","",IF(ISERROR(MATCH($J2166,[2]SorP!$B$1:$B$6230,0)),"",INDIRECT("'SorP'!$A$"&amp;MATCH($J2166,[2]SorP!$B$1:$B$6230,0))))</f>
        <v/>
      </c>
      <c r="U2166" s="184"/>
      <c r="V2166" s="94" t="e">
        <f>IF(C2166="",NA(),MATCH($B2166&amp;$C2166,'[2]Smelter Look-up'!$J:$J,0))</f>
        <v>#N/A</v>
      </c>
      <c r="X2166" s="58">
        <f t="shared" si="171"/>
        <v>0</v>
      </c>
      <c r="AB2166" s="95" t="str">
        <f t="shared" si="172"/>
        <v/>
      </c>
    </row>
    <row r="2167" spans="1:28" s="58" customFormat="1" ht="20.25">
      <c r="A2167" s="232"/>
      <c r="B2167" s="224" t="s">
        <v>242</v>
      </c>
      <c r="C2167" s="225" t="s">
        <v>242</v>
      </c>
      <c r="D2167" s="226"/>
      <c r="E2167" s="224" t="s">
        <v>242</v>
      </c>
      <c r="F2167" s="224" t="s">
        <v>242</v>
      </c>
      <c r="G2167" s="224" t="s">
        <v>242</v>
      </c>
      <c r="H2167" s="227" t="s">
        <v>242</v>
      </c>
      <c r="I2167" s="228" t="s">
        <v>242</v>
      </c>
      <c r="J2167" s="228" t="s">
        <v>242</v>
      </c>
      <c r="K2167" s="229"/>
      <c r="L2167" s="229"/>
      <c r="M2167" s="229"/>
      <c r="N2167" s="229"/>
      <c r="O2167" s="229"/>
      <c r="P2167" s="230"/>
      <c r="Q2167" s="231"/>
      <c r="R2167" s="224" t="s">
        <v>242</v>
      </c>
      <c r="S2167" s="232" t="str">
        <f t="shared" ca="1" si="173"/>
        <v/>
      </c>
      <c r="T2167" s="232" t="str">
        <f ca="1">IF(B2167="","",IF(ISERROR(MATCH($J2167,[2]SorP!$B$1:$B$6230,0)),"",INDIRECT("'SorP'!$A$"&amp;MATCH($J2167,[2]SorP!$B$1:$B$6230,0))))</f>
        <v/>
      </c>
      <c r="U2167" s="184"/>
      <c r="V2167" s="94" t="e">
        <f>IF(C2167="",NA(),MATCH($B2167&amp;$C2167,'[2]Smelter Look-up'!$J:$J,0))</f>
        <v>#N/A</v>
      </c>
      <c r="X2167" s="58">
        <f t="shared" si="171"/>
        <v>0</v>
      </c>
      <c r="AB2167" s="95" t="str">
        <f t="shared" si="172"/>
        <v/>
      </c>
    </row>
    <row r="2168" spans="1:28" s="58" customFormat="1" ht="20.25">
      <c r="A2168" s="232"/>
      <c r="B2168" s="224" t="s">
        <v>242</v>
      </c>
      <c r="C2168" s="225" t="s">
        <v>242</v>
      </c>
      <c r="D2168" s="226"/>
      <c r="E2168" s="224" t="s">
        <v>242</v>
      </c>
      <c r="F2168" s="224" t="s">
        <v>242</v>
      </c>
      <c r="G2168" s="224" t="s">
        <v>242</v>
      </c>
      <c r="H2168" s="227" t="s">
        <v>242</v>
      </c>
      <c r="I2168" s="228" t="s">
        <v>242</v>
      </c>
      <c r="J2168" s="228" t="s">
        <v>242</v>
      </c>
      <c r="K2168" s="229"/>
      <c r="L2168" s="229"/>
      <c r="M2168" s="229"/>
      <c r="N2168" s="229"/>
      <c r="O2168" s="229"/>
      <c r="P2168" s="230"/>
      <c r="Q2168" s="231"/>
      <c r="R2168" s="224" t="s">
        <v>242</v>
      </c>
      <c r="S2168" s="232" t="str">
        <f t="shared" ca="1" si="173"/>
        <v/>
      </c>
      <c r="T2168" s="232" t="str">
        <f ca="1">IF(B2168="","",IF(ISERROR(MATCH($J2168,[2]SorP!$B$1:$B$6230,0)),"",INDIRECT("'SorP'!$A$"&amp;MATCH($J2168,[2]SorP!$B$1:$B$6230,0))))</f>
        <v/>
      </c>
      <c r="U2168" s="184"/>
      <c r="V2168" s="94" t="e">
        <f>IF(C2168="",NA(),MATCH($B2168&amp;$C2168,'[2]Smelter Look-up'!$J:$J,0))</f>
        <v>#N/A</v>
      </c>
      <c r="X2168" s="58">
        <f t="shared" si="171"/>
        <v>0</v>
      </c>
      <c r="AB2168" s="95" t="str">
        <f t="shared" si="172"/>
        <v/>
      </c>
    </row>
    <row r="2169" spans="1:28" s="58" customFormat="1" ht="20.25">
      <c r="A2169" s="232"/>
      <c r="B2169" s="224" t="s">
        <v>242</v>
      </c>
      <c r="C2169" s="225" t="s">
        <v>242</v>
      </c>
      <c r="D2169" s="226"/>
      <c r="E2169" s="224" t="s">
        <v>242</v>
      </c>
      <c r="F2169" s="224" t="s">
        <v>242</v>
      </c>
      <c r="G2169" s="224" t="s">
        <v>242</v>
      </c>
      <c r="H2169" s="227" t="s">
        <v>242</v>
      </c>
      <c r="I2169" s="228" t="s">
        <v>242</v>
      </c>
      <c r="J2169" s="228" t="s">
        <v>242</v>
      </c>
      <c r="K2169" s="229"/>
      <c r="L2169" s="229"/>
      <c r="M2169" s="229"/>
      <c r="N2169" s="229"/>
      <c r="O2169" s="229"/>
      <c r="P2169" s="230"/>
      <c r="Q2169" s="231"/>
      <c r="R2169" s="224" t="s">
        <v>242</v>
      </c>
      <c r="S2169" s="232" t="str">
        <f t="shared" ca="1" si="173"/>
        <v/>
      </c>
      <c r="T2169" s="232" t="str">
        <f ca="1">IF(B2169="","",IF(ISERROR(MATCH($J2169,[2]SorP!$B$1:$B$6230,0)),"",INDIRECT("'SorP'!$A$"&amp;MATCH($J2169,[2]SorP!$B$1:$B$6230,0))))</f>
        <v/>
      </c>
      <c r="U2169" s="184"/>
      <c r="V2169" s="94" t="e">
        <f>IF(C2169="",NA(),MATCH($B2169&amp;$C2169,'[2]Smelter Look-up'!$J:$J,0))</f>
        <v>#N/A</v>
      </c>
      <c r="X2169" s="58">
        <f t="shared" si="171"/>
        <v>0</v>
      </c>
      <c r="AB2169" s="95" t="str">
        <f t="shared" si="172"/>
        <v/>
      </c>
    </row>
    <row r="2170" spans="1:28" s="58" customFormat="1" ht="20.25">
      <c r="A2170" s="232"/>
      <c r="B2170" s="224" t="s">
        <v>242</v>
      </c>
      <c r="C2170" s="225" t="s">
        <v>242</v>
      </c>
      <c r="D2170" s="226"/>
      <c r="E2170" s="224" t="s">
        <v>242</v>
      </c>
      <c r="F2170" s="224" t="s">
        <v>242</v>
      </c>
      <c r="G2170" s="224" t="s">
        <v>242</v>
      </c>
      <c r="H2170" s="227" t="s">
        <v>242</v>
      </c>
      <c r="I2170" s="228" t="s">
        <v>242</v>
      </c>
      <c r="J2170" s="228" t="s">
        <v>242</v>
      </c>
      <c r="K2170" s="229"/>
      <c r="L2170" s="229"/>
      <c r="M2170" s="229"/>
      <c r="N2170" s="229"/>
      <c r="O2170" s="229"/>
      <c r="P2170" s="230"/>
      <c r="Q2170" s="231"/>
      <c r="R2170" s="224" t="s">
        <v>242</v>
      </c>
      <c r="S2170" s="232" t="str">
        <f t="shared" ca="1" si="173"/>
        <v/>
      </c>
      <c r="T2170" s="232" t="str">
        <f ca="1">IF(B2170="","",IF(ISERROR(MATCH($J2170,[2]SorP!$B$1:$B$6230,0)),"",INDIRECT("'SorP'!$A$"&amp;MATCH($J2170,[2]SorP!$B$1:$B$6230,0))))</f>
        <v/>
      </c>
      <c r="U2170" s="184"/>
      <c r="V2170" s="94" t="e">
        <f>IF(C2170="",NA(),MATCH($B2170&amp;$C2170,'[2]Smelter Look-up'!$J:$J,0))</f>
        <v>#N/A</v>
      </c>
      <c r="X2170" s="58">
        <f t="shared" si="171"/>
        <v>0</v>
      </c>
      <c r="AB2170" s="95" t="str">
        <f t="shared" si="172"/>
        <v/>
      </c>
    </row>
    <row r="2171" spans="1:28" s="58" customFormat="1" ht="20.25">
      <c r="A2171" s="232"/>
      <c r="B2171" s="224" t="s">
        <v>242</v>
      </c>
      <c r="C2171" s="225" t="s">
        <v>242</v>
      </c>
      <c r="D2171" s="226"/>
      <c r="E2171" s="224" t="s">
        <v>242</v>
      </c>
      <c r="F2171" s="224" t="s">
        <v>242</v>
      </c>
      <c r="G2171" s="224" t="s">
        <v>242</v>
      </c>
      <c r="H2171" s="227" t="s">
        <v>242</v>
      </c>
      <c r="I2171" s="228" t="s">
        <v>242</v>
      </c>
      <c r="J2171" s="228" t="s">
        <v>242</v>
      </c>
      <c r="K2171" s="229"/>
      <c r="L2171" s="229"/>
      <c r="M2171" s="229"/>
      <c r="N2171" s="229"/>
      <c r="O2171" s="229"/>
      <c r="P2171" s="230"/>
      <c r="Q2171" s="231"/>
      <c r="R2171" s="224" t="s">
        <v>242</v>
      </c>
      <c r="S2171" s="232" t="str">
        <f t="shared" ref="S2171" ca="1" si="174">IF(B2171="","",IF(ISERROR(MATCH($E2171,CL,0)),"Unknown",INDIRECT("'C'!$A$"&amp;MATCH($E2171,CL,0)+1)))</f>
        <v/>
      </c>
      <c r="T2171" s="232" t="str">
        <f ca="1">IF(B2171="","",IF(ISERROR(MATCH($J2171,[2]SorP!$B$1:$B$6230,0)),"",INDIRECT("'SorP'!$A$"&amp;MATCH($J2171,[2]SorP!$B$1:$B$6230,0))))</f>
        <v/>
      </c>
      <c r="U2171" s="184"/>
      <c r="V2171" s="94" t="e">
        <f>IF(C2171="",NA(),MATCH($B2171&amp;$C2171,'[2]Smelter Look-up'!$J:$J,0))</f>
        <v>#N/A</v>
      </c>
      <c r="X2171" s="58">
        <f t="shared" si="171"/>
        <v>0</v>
      </c>
      <c r="AB2171" s="95" t="str">
        <f t="shared" si="172"/>
        <v/>
      </c>
    </row>
    <row r="2172" spans="1:28" s="58" customFormat="1" ht="20.25">
      <c r="A2172" s="232"/>
      <c r="B2172" s="224" t="s">
        <v>242</v>
      </c>
      <c r="C2172" s="225" t="s">
        <v>242</v>
      </c>
      <c r="D2172" s="226"/>
      <c r="E2172" s="224" t="s">
        <v>242</v>
      </c>
      <c r="F2172" s="224" t="s">
        <v>242</v>
      </c>
      <c r="G2172" s="224" t="s">
        <v>242</v>
      </c>
      <c r="H2172" s="227" t="s">
        <v>242</v>
      </c>
      <c r="I2172" s="228" t="s">
        <v>242</v>
      </c>
      <c r="J2172" s="228" t="s">
        <v>242</v>
      </c>
      <c r="K2172" s="229"/>
      <c r="L2172" s="229"/>
      <c r="M2172" s="229"/>
      <c r="N2172" s="229"/>
      <c r="O2172" s="229"/>
      <c r="P2172" s="230"/>
      <c r="Q2172" s="231"/>
      <c r="R2172" s="224" t="s">
        <v>242</v>
      </c>
      <c r="S2172" s="232" t="str">
        <f t="shared" ref="S2172:S2203" ca="1" si="175">IF(B2172="","",IF(ISERROR(MATCH($E2172,CL,0)),"Unknown",INDIRECT("'C'!$A$"&amp;MATCH($E2172,CL,0)+1)))</f>
        <v/>
      </c>
      <c r="T2172" s="232" t="str">
        <f ca="1">IF(B2172="","",IF(ISERROR(MATCH($J2172,[2]SorP!$B$1:$B$6230,0)),"",INDIRECT("'SorP'!$A$"&amp;MATCH($J2172,[2]SorP!$B$1:$B$6230,0))))</f>
        <v/>
      </c>
      <c r="U2172" s="184"/>
      <c r="V2172" s="94" t="e">
        <f>IF(C2172="",NA(),MATCH($B2172&amp;$C2172,'[2]Smelter Look-up'!$J:$J,0))</f>
        <v>#N/A</v>
      </c>
      <c r="X2172" s="58">
        <f t="shared" si="171"/>
        <v>0</v>
      </c>
      <c r="AB2172" s="95" t="str">
        <f t="shared" si="172"/>
        <v/>
      </c>
    </row>
    <row r="2173" spans="1:28" s="58" customFormat="1" ht="20.25">
      <c r="A2173" s="232"/>
      <c r="B2173" s="224" t="s">
        <v>242</v>
      </c>
      <c r="C2173" s="225" t="s">
        <v>242</v>
      </c>
      <c r="D2173" s="226"/>
      <c r="E2173" s="224" t="s">
        <v>242</v>
      </c>
      <c r="F2173" s="224" t="s">
        <v>242</v>
      </c>
      <c r="G2173" s="224" t="s">
        <v>242</v>
      </c>
      <c r="H2173" s="227" t="s">
        <v>242</v>
      </c>
      <c r="I2173" s="228" t="s">
        <v>242</v>
      </c>
      <c r="J2173" s="228" t="s">
        <v>242</v>
      </c>
      <c r="K2173" s="229"/>
      <c r="L2173" s="229"/>
      <c r="M2173" s="229"/>
      <c r="N2173" s="229"/>
      <c r="O2173" s="229"/>
      <c r="P2173" s="230"/>
      <c r="Q2173" s="231"/>
      <c r="R2173" s="224" t="s">
        <v>242</v>
      </c>
      <c r="S2173" s="232" t="str">
        <f t="shared" ca="1" si="175"/>
        <v/>
      </c>
      <c r="T2173" s="232" t="str">
        <f ca="1">IF(B2173="","",IF(ISERROR(MATCH($J2173,[2]SorP!$B$1:$B$6230,0)),"",INDIRECT("'SorP'!$A$"&amp;MATCH($J2173,[2]SorP!$B$1:$B$6230,0))))</f>
        <v/>
      </c>
      <c r="U2173" s="184"/>
      <c r="V2173" s="94" t="e">
        <f>IF(C2173="",NA(),MATCH($B2173&amp;$C2173,'[2]Smelter Look-up'!$J:$J,0))</f>
        <v>#N/A</v>
      </c>
      <c r="X2173" s="58">
        <f t="shared" si="171"/>
        <v>0</v>
      </c>
      <c r="AB2173" s="95" t="str">
        <f t="shared" si="172"/>
        <v/>
      </c>
    </row>
    <row r="2174" spans="1:28" s="58" customFormat="1" ht="20.25">
      <c r="A2174" s="232"/>
      <c r="B2174" s="224" t="s">
        <v>242</v>
      </c>
      <c r="C2174" s="225" t="s">
        <v>242</v>
      </c>
      <c r="D2174" s="226"/>
      <c r="E2174" s="224" t="s">
        <v>242</v>
      </c>
      <c r="F2174" s="224" t="s">
        <v>242</v>
      </c>
      <c r="G2174" s="224" t="s">
        <v>242</v>
      </c>
      <c r="H2174" s="227" t="s">
        <v>242</v>
      </c>
      <c r="I2174" s="228" t="s">
        <v>242</v>
      </c>
      <c r="J2174" s="228" t="s">
        <v>242</v>
      </c>
      <c r="K2174" s="229"/>
      <c r="L2174" s="229"/>
      <c r="M2174" s="229"/>
      <c r="N2174" s="229"/>
      <c r="O2174" s="229"/>
      <c r="P2174" s="230"/>
      <c r="Q2174" s="231"/>
      <c r="R2174" s="224" t="s">
        <v>242</v>
      </c>
      <c r="S2174" s="232" t="str">
        <f t="shared" ca="1" si="175"/>
        <v/>
      </c>
      <c r="T2174" s="232" t="str">
        <f ca="1">IF(B2174="","",IF(ISERROR(MATCH($J2174,[2]SorP!$B$1:$B$6230,0)),"",INDIRECT("'SorP'!$A$"&amp;MATCH($J2174,[2]SorP!$B$1:$B$6230,0))))</f>
        <v/>
      </c>
      <c r="U2174" s="184"/>
      <c r="V2174" s="94" t="e">
        <f>IF(C2174="",NA(),MATCH($B2174&amp;$C2174,'[2]Smelter Look-up'!$J:$J,0))</f>
        <v>#N/A</v>
      </c>
      <c r="X2174" s="58">
        <f t="shared" si="171"/>
        <v>0</v>
      </c>
      <c r="AB2174" s="95" t="str">
        <f t="shared" si="172"/>
        <v/>
      </c>
    </row>
    <row r="2175" spans="1:28" s="58" customFormat="1" ht="20.25">
      <c r="A2175" s="232"/>
      <c r="B2175" s="224" t="s">
        <v>242</v>
      </c>
      <c r="C2175" s="225" t="s">
        <v>242</v>
      </c>
      <c r="D2175" s="226"/>
      <c r="E2175" s="224" t="s">
        <v>242</v>
      </c>
      <c r="F2175" s="224" t="s">
        <v>242</v>
      </c>
      <c r="G2175" s="224" t="s">
        <v>242</v>
      </c>
      <c r="H2175" s="227" t="s">
        <v>242</v>
      </c>
      <c r="I2175" s="228" t="s">
        <v>242</v>
      </c>
      <c r="J2175" s="228" t="s">
        <v>242</v>
      </c>
      <c r="K2175" s="229"/>
      <c r="L2175" s="229"/>
      <c r="M2175" s="229"/>
      <c r="N2175" s="229"/>
      <c r="O2175" s="229"/>
      <c r="P2175" s="230"/>
      <c r="Q2175" s="231"/>
      <c r="R2175" s="224" t="s">
        <v>242</v>
      </c>
      <c r="S2175" s="232" t="str">
        <f t="shared" ca="1" si="175"/>
        <v/>
      </c>
      <c r="T2175" s="232" t="str">
        <f ca="1">IF(B2175="","",IF(ISERROR(MATCH($J2175,[2]SorP!$B$1:$B$6230,0)),"",INDIRECT("'SorP'!$A$"&amp;MATCH($J2175,[2]SorP!$B$1:$B$6230,0))))</f>
        <v/>
      </c>
      <c r="U2175" s="184"/>
      <c r="V2175" s="94" t="e">
        <f>IF(C2175="",NA(),MATCH($B2175&amp;$C2175,'[2]Smelter Look-up'!$J:$J,0))</f>
        <v>#N/A</v>
      </c>
      <c r="X2175" s="58">
        <f t="shared" si="171"/>
        <v>0</v>
      </c>
      <c r="AB2175" s="95" t="str">
        <f t="shared" si="172"/>
        <v/>
      </c>
    </row>
    <row r="2176" spans="1:28" s="58" customFormat="1" ht="20.25">
      <c r="A2176" s="232"/>
      <c r="B2176" s="224" t="s">
        <v>242</v>
      </c>
      <c r="C2176" s="225" t="s">
        <v>242</v>
      </c>
      <c r="D2176" s="226"/>
      <c r="E2176" s="224" t="s">
        <v>242</v>
      </c>
      <c r="F2176" s="224" t="s">
        <v>242</v>
      </c>
      <c r="G2176" s="224" t="s">
        <v>242</v>
      </c>
      <c r="H2176" s="227" t="s">
        <v>242</v>
      </c>
      <c r="I2176" s="228" t="s">
        <v>242</v>
      </c>
      <c r="J2176" s="228" t="s">
        <v>242</v>
      </c>
      <c r="K2176" s="229"/>
      <c r="L2176" s="229"/>
      <c r="M2176" s="229"/>
      <c r="N2176" s="229"/>
      <c r="O2176" s="229"/>
      <c r="P2176" s="230"/>
      <c r="Q2176" s="231"/>
      <c r="R2176" s="224" t="s">
        <v>242</v>
      </c>
      <c r="S2176" s="232" t="str">
        <f t="shared" ca="1" si="175"/>
        <v/>
      </c>
      <c r="T2176" s="232" t="str">
        <f ca="1">IF(B2176="","",IF(ISERROR(MATCH($J2176,[2]SorP!$B$1:$B$6230,0)),"",INDIRECT("'SorP'!$A$"&amp;MATCH($J2176,[2]SorP!$B$1:$B$6230,0))))</f>
        <v/>
      </c>
      <c r="U2176" s="184"/>
      <c r="V2176" s="94" t="e">
        <f>IF(C2176="",NA(),MATCH($B2176&amp;$C2176,'[2]Smelter Look-up'!$J:$J,0))</f>
        <v>#N/A</v>
      </c>
      <c r="X2176" s="58">
        <f t="shared" si="171"/>
        <v>0</v>
      </c>
      <c r="AB2176" s="95" t="str">
        <f t="shared" si="172"/>
        <v/>
      </c>
    </row>
    <row r="2177" spans="1:28" s="58" customFormat="1" ht="20.25">
      <c r="A2177" s="232"/>
      <c r="B2177" s="224" t="s">
        <v>242</v>
      </c>
      <c r="C2177" s="225" t="s">
        <v>242</v>
      </c>
      <c r="D2177" s="226"/>
      <c r="E2177" s="224" t="s">
        <v>242</v>
      </c>
      <c r="F2177" s="224" t="s">
        <v>242</v>
      </c>
      <c r="G2177" s="224" t="s">
        <v>242</v>
      </c>
      <c r="H2177" s="227" t="s">
        <v>242</v>
      </c>
      <c r="I2177" s="228" t="s">
        <v>242</v>
      </c>
      <c r="J2177" s="228" t="s">
        <v>242</v>
      </c>
      <c r="K2177" s="229"/>
      <c r="L2177" s="229"/>
      <c r="M2177" s="229"/>
      <c r="N2177" s="229"/>
      <c r="O2177" s="229"/>
      <c r="P2177" s="230"/>
      <c r="Q2177" s="231"/>
      <c r="R2177" s="224" t="s">
        <v>242</v>
      </c>
      <c r="S2177" s="232" t="str">
        <f t="shared" ca="1" si="175"/>
        <v/>
      </c>
      <c r="T2177" s="232" t="str">
        <f ca="1">IF(B2177="","",IF(ISERROR(MATCH($J2177,[2]SorP!$B$1:$B$6230,0)),"",INDIRECT("'SorP'!$A$"&amp;MATCH($J2177,[2]SorP!$B$1:$B$6230,0))))</f>
        <v/>
      </c>
      <c r="U2177" s="184"/>
      <c r="V2177" s="94" t="e">
        <f>IF(C2177="",NA(),MATCH($B2177&amp;$C2177,'[2]Smelter Look-up'!$J:$J,0))</f>
        <v>#N/A</v>
      </c>
      <c r="X2177" s="58">
        <f t="shared" si="171"/>
        <v>0</v>
      </c>
      <c r="AB2177" s="95" t="str">
        <f t="shared" si="172"/>
        <v/>
      </c>
    </row>
    <row r="2178" spans="1:28" s="58" customFormat="1" ht="20.25">
      <c r="A2178" s="232"/>
      <c r="B2178" s="224" t="s">
        <v>242</v>
      </c>
      <c r="C2178" s="225" t="s">
        <v>242</v>
      </c>
      <c r="D2178" s="226"/>
      <c r="E2178" s="224" t="s">
        <v>242</v>
      </c>
      <c r="F2178" s="224" t="s">
        <v>242</v>
      </c>
      <c r="G2178" s="224" t="s">
        <v>242</v>
      </c>
      <c r="H2178" s="227" t="s">
        <v>242</v>
      </c>
      <c r="I2178" s="228" t="s">
        <v>242</v>
      </c>
      <c r="J2178" s="228" t="s">
        <v>242</v>
      </c>
      <c r="K2178" s="229"/>
      <c r="L2178" s="229"/>
      <c r="M2178" s="229"/>
      <c r="N2178" s="229"/>
      <c r="O2178" s="229"/>
      <c r="P2178" s="230"/>
      <c r="Q2178" s="231"/>
      <c r="R2178" s="224" t="s">
        <v>242</v>
      </c>
      <c r="S2178" s="232" t="str">
        <f t="shared" ca="1" si="175"/>
        <v/>
      </c>
      <c r="T2178" s="232" t="str">
        <f ca="1">IF(B2178="","",IF(ISERROR(MATCH($J2178,[2]SorP!$B$1:$B$6230,0)),"",INDIRECT("'SorP'!$A$"&amp;MATCH($J2178,[2]SorP!$B$1:$B$6230,0))))</f>
        <v/>
      </c>
      <c r="U2178" s="184"/>
      <c r="V2178" s="94" t="e">
        <f>IF(C2178="",NA(),MATCH($B2178&amp;$C2178,'[2]Smelter Look-up'!$J:$J,0))</f>
        <v>#N/A</v>
      </c>
      <c r="X2178" s="58">
        <f t="shared" si="171"/>
        <v>0</v>
      </c>
      <c r="AB2178" s="95" t="str">
        <f t="shared" si="172"/>
        <v/>
      </c>
    </row>
    <row r="2179" spans="1:28" s="58" customFormat="1" ht="20.25">
      <c r="A2179" s="232"/>
      <c r="B2179" s="224" t="s">
        <v>242</v>
      </c>
      <c r="C2179" s="225" t="s">
        <v>242</v>
      </c>
      <c r="D2179" s="226"/>
      <c r="E2179" s="224" t="s">
        <v>242</v>
      </c>
      <c r="F2179" s="224" t="s">
        <v>242</v>
      </c>
      <c r="G2179" s="224" t="s">
        <v>242</v>
      </c>
      <c r="H2179" s="227" t="s">
        <v>242</v>
      </c>
      <c r="I2179" s="228" t="s">
        <v>242</v>
      </c>
      <c r="J2179" s="228" t="s">
        <v>242</v>
      </c>
      <c r="K2179" s="229"/>
      <c r="L2179" s="229"/>
      <c r="M2179" s="229"/>
      <c r="N2179" s="229"/>
      <c r="O2179" s="229"/>
      <c r="P2179" s="230"/>
      <c r="Q2179" s="231"/>
      <c r="R2179" s="224" t="s">
        <v>242</v>
      </c>
      <c r="S2179" s="232" t="str">
        <f t="shared" ca="1" si="175"/>
        <v/>
      </c>
      <c r="T2179" s="232" t="str">
        <f ca="1">IF(B2179="","",IF(ISERROR(MATCH($J2179,[2]SorP!$B$1:$B$6230,0)),"",INDIRECT("'SorP'!$A$"&amp;MATCH($J2179,[2]SorP!$B$1:$B$6230,0))))</f>
        <v/>
      </c>
      <c r="U2179" s="184"/>
      <c r="V2179" s="94" t="e">
        <f>IF(C2179="",NA(),MATCH($B2179&amp;$C2179,'[2]Smelter Look-up'!$J:$J,0))</f>
        <v>#N/A</v>
      </c>
      <c r="X2179" s="58">
        <f t="shared" si="171"/>
        <v>0</v>
      </c>
      <c r="AB2179" s="95" t="str">
        <f t="shared" si="172"/>
        <v/>
      </c>
    </row>
    <row r="2180" spans="1:28" s="58" customFormat="1" ht="20.25">
      <c r="A2180" s="232"/>
      <c r="B2180" s="224" t="s">
        <v>242</v>
      </c>
      <c r="C2180" s="225" t="s">
        <v>242</v>
      </c>
      <c r="D2180" s="226"/>
      <c r="E2180" s="224" t="s">
        <v>242</v>
      </c>
      <c r="F2180" s="224" t="s">
        <v>242</v>
      </c>
      <c r="G2180" s="224" t="s">
        <v>242</v>
      </c>
      <c r="H2180" s="227" t="s">
        <v>242</v>
      </c>
      <c r="I2180" s="228" t="s">
        <v>242</v>
      </c>
      <c r="J2180" s="228" t="s">
        <v>242</v>
      </c>
      <c r="K2180" s="229"/>
      <c r="L2180" s="229"/>
      <c r="M2180" s="229"/>
      <c r="N2180" s="229"/>
      <c r="O2180" s="229"/>
      <c r="P2180" s="230"/>
      <c r="Q2180" s="231"/>
      <c r="R2180" s="224" t="s">
        <v>242</v>
      </c>
      <c r="S2180" s="232" t="str">
        <f t="shared" ca="1" si="175"/>
        <v/>
      </c>
      <c r="T2180" s="232" t="str">
        <f ca="1">IF(B2180="","",IF(ISERROR(MATCH($J2180,[2]SorP!$B$1:$B$6230,0)),"",INDIRECT("'SorP'!$A$"&amp;MATCH($J2180,[2]SorP!$B$1:$B$6230,0))))</f>
        <v/>
      </c>
      <c r="U2180" s="184"/>
      <c r="V2180" s="94" t="e">
        <f>IF(C2180="",NA(),MATCH($B2180&amp;$C2180,'[2]Smelter Look-up'!$J:$J,0))</f>
        <v>#N/A</v>
      </c>
      <c r="X2180" s="58">
        <f t="shared" si="171"/>
        <v>0</v>
      </c>
      <c r="AB2180" s="95" t="str">
        <f t="shared" si="172"/>
        <v/>
      </c>
    </row>
    <row r="2181" spans="1:28" s="58" customFormat="1" ht="20.25">
      <c r="A2181" s="232"/>
      <c r="B2181" s="224" t="s">
        <v>242</v>
      </c>
      <c r="C2181" s="225" t="s">
        <v>242</v>
      </c>
      <c r="D2181" s="226"/>
      <c r="E2181" s="224" t="s">
        <v>242</v>
      </c>
      <c r="F2181" s="224" t="s">
        <v>242</v>
      </c>
      <c r="G2181" s="224" t="s">
        <v>242</v>
      </c>
      <c r="H2181" s="227" t="s">
        <v>242</v>
      </c>
      <c r="I2181" s="228" t="s">
        <v>242</v>
      </c>
      <c r="J2181" s="228" t="s">
        <v>242</v>
      </c>
      <c r="K2181" s="229"/>
      <c r="L2181" s="229"/>
      <c r="M2181" s="229"/>
      <c r="N2181" s="229"/>
      <c r="O2181" s="229"/>
      <c r="P2181" s="230"/>
      <c r="Q2181" s="231"/>
      <c r="R2181" s="224" t="s">
        <v>242</v>
      </c>
      <c r="S2181" s="232" t="str">
        <f t="shared" ca="1" si="175"/>
        <v/>
      </c>
      <c r="T2181" s="232" t="str">
        <f ca="1">IF(B2181="","",IF(ISERROR(MATCH($J2181,[2]SorP!$B$1:$B$6230,0)),"",INDIRECT("'SorP'!$A$"&amp;MATCH($J2181,[2]SorP!$B$1:$B$6230,0))))</f>
        <v/>
      </c>
      <c r="U2181" s="184"/>
      <c r="V2181" s="94" t="e">
        <f>IF(C2181="",NA(),MATCH($B2181&amp;$C2181,'[2]Smelter Look-up'!$J:$J,0))</f>
        <v>#N/A</v>
      </c>
      <c r="X2181" s="58">
        <f t="shared" si="171"/>
        <v>0</v>
      </c>
      <c r="AB2181" s="95" t="str">
        <f t="shared" si="172"/>
        <v/>
      </c>
    </row>
    <row r="2182" spans="1:28" s="58" customFormat="1" ht="20.25">
      <c r="A2182" s="232"/>
      <c r="B2182" s="224" t="s">
        <v>242</v>
      </c>
      <c r="C2182" s="225" t="s">
        <v>242</v>
      </c>
      <c r="D2182" s="226"/>
      <c r="E2182" s="224" t="s">
        <v>242</v>
      </c>
      <c r="F2182" s="224" t="s">
        <v>242</v>
      </c>
      <c r="G2182" s="224" t="s">
        <v>242</v>
      </c>
      <c r="H2182" s="227" t="s">
        <v>242</v>
      </c>
      <c r="I2182" s="228" t="s">
        <v>242</v>
      </c>
      <c r="J2182" s="228" t="s">
        <v>242</v>
      </c>
      <c r="K2182" s="229"/>
      <c r="L2182" s="229"/>
      <c r="M2182" s="229"/>
      <c r="N2182" s="229"/>
      <c r="O2182" s="229"/>
      <c r="P2182" s="230"/>
      <c r="Q2182" s="231"/>
      <c r="R2182" s="224" t="s">
        <v>242</v>
      </c>
      <c r="S2182" s="232" t="str">
        <f t="shared" ca="1" si="175"/>
        <v/>
      </c>
      <c r="T2182" s="232" t="str">
        <f ca="1">IF(B2182="","",IF(ISERROR(MATCH($J2182,[2]SorP!$B$1:$B$6230,0)),"",INDIRECT("'SorP'!$A$"&amp;MATCH($J2182,[2]SorP!$B$1:$B$6230,0))))</f>
        <v/>
      </c>
      <c r="U2182" s="184"/>
      <c r="V2182" s="94" t="e">
        <f>IF(C2182="",NA(),MATCH($B2182&amp;$C2182,'[2]Smelter Look-up'!$J:$J,0))</f>
        <v>#N/A</v>
      </c>
      <c r="X2182" s="58">
        <f t="shared" si="171"/>
        <v>0</v>
      </c>
      <c r="AB2182" s="95" t="str">
        <f t="shared" si="172"/>
        <v/>
      </c>
    </row>
    <row r="2183" spans="1:28" s="58" customFormat="1" ht="20.25">
      <c r="A2183" s="232"/>
      <c r="B2183" s="224" t="s">
        <v>242</v>
      </c>
      <c r="C2183" s="225" t="s">
        <v>242</v>
      </c>
      <c r="D2183" s="226"/>
      <c r="E2183" s="224" t="s">
        <v>242</v>
      </c>
      <c r="F2183" s="224" t="s">
        <v>242</v>
      </c>
      <c r="G2183" s="224" t="s">
        <v>242</v>
      </c>
      <c r="H2183" s="227" t="s">
        <v>242</v>
      </c>
      <c r="I2183" s="228" t="s">
        <v>242</v>
      </c>
      <c r="J2183" s="228" t="s">
        <v>242</v>
      </c>
      <c r="K2183" s="229"/>
      <c r="L2183" s="229"/>
      <c r="M2183" s="229"/>
      <c r="N2183" s="229"/>
      <c r="O2183" s="229"/>
      <c r="P2183" s="230"/>
      <c r="Q2183" s="231"/>
      <c r="R2183" s="224" t="s">
        <v>242</v>
      </c>
      <c r="S2183" s="232" t="str">
        <f t="shared" ca="1" si="175"/>
        <v/>
      </c>
      <c r="T2183" s="232" t="str">
        <f ca="1">IF(B2183="","",IF(ISERROR(MATCH($J2183,[2]SorP!$B$1:$B$6230,0)),"",INDIRECT("'SorP'!$A$"&amp;MATCH($J2183,[2]SorP!$B$1:$B$6230,0))))</f>
        <v/>
      </c>
      <c r="U2183" s="184"/>
      <c r="V2183" s="94" t="e">
        <f>IF(C2183="",NA(),MATCH($B2183&amp;$C2183,'[2]Smelter Look-up'!$J:$J,0))</f>
        <v>#N/A</v>
      </c>
      <c r="X2183" s="58">
        <f t="shared" si="171"/>
        <v>0</v>
      </c>
      <c r="AB2183" s="95" t="str">
        <f t="shared" si="172"/>
        <v/>
      </c>
    </row>
    <row r="2184" spans="1:28" s="58" customFormat="1" ht="20.25">
      <c r="A2184" s="232"/>
      <c r="B2184" s="224" t="s">
        <v>242</v>
      </c>
      <c r="C2184" s="225" t="s">
        <v>242</v>
      </c>
      <c r="D2184" s="226"/>
      <c r="E2184" s="224" t="s">
        <v>242</v>
      </c>
      <c r="F2184" s="224" t="s">
        <v>242</v>
      </c>
      <c r="G2184" s="224" t="s">
        <v>242</v>
      </c>
      <c r="H2184" s="227" t="s">
        <v>242</v>
      </c>
      <c r="I2184" s="228" t="s">
        <v>242</v>
      </c>
      <c r="J2184" s="228" t="s">
        <v>242</v>
      </c>
      <c r="K2184" s="229"/>
      <c r="L2184" s="229"/>
      <c r="M2184" s="229"/>
      <c r="N2184" s="229"/>
      <c r="O2184" s="229"/>
      <c r="P2184" s="230"/>
      <c r="Q2184" s="231"/>
      <c r="R2184" s="224" t="s">
        <v>242</v>
      </c>
      <c r="S2184" s="232" t="str">
        <f t="shared" ca="1" si="175"/>
        <v/>
      </c>
      <c r="T2184" s="232" t="str">
        <f ca="1">IF(B2184="","",IF(ISERROR(MATCH($J2184,[2]SorP!$B$1:$B$6230,0)),"",INDIRECT("'SorP'!$A$"&amp;MATCH($J2184,[2]SorP!$B$1:$B$6230,0))))</f>
        <v/>
      </c>
      <c r="U2184" s="184"/>
      <c r="V2184" s="94" t="e">
        <f>IF(C2184="",NA(),MATCH($B2184&amp;$C2184,'[2]Smelter Look-up'!$J:$J,0))</f>
        <v>#N/A</v>
      </c>
      <c r="X2184" s="58">
        <f t="shared" si="171"/>
        <v>0</v>
      </c>
      <c r="AB2184" s="95" t="str">
        <f t="shared" si="172"/>
        <v/>
      </c>
    </row>
    <row r="2185" spans="1:28" s="58" customFormat="1" ht="20.25">
      <c r="A2185" s="232"/>
      <c r="B2185" s="224" t="s">
        <v>242</v>
      </c>
      <c r="C2185" s="225" t="s">
        <v>242</v>
      </c>
      <c r="D2185" s="226"/>
      <c r="E2185" s="224" t="s">
        <v>242</v>
      </c>
      <c r="F2185" s="224" t="s">
        <v>242</v>
      </c>
      <c r="G2185" s="224" t="s">
        <v>242</v>
      </c>
      <c r="H2185" s="227" t="s">
        <v>242</v>
      </c>
      <c r="I2185" s="228" t="s">
        <v>242</v>
      </c>
      <c r="J2185" s="228" t="s">
        <v>242</v>
      </c>
      <c r="K2185" s="229"/>
      <c r="L2185" s="229"/>
      <c r="M2185" s="229"/>
      <c r="N2185" s="229"/>
      <c r="O2185" s="229"/>
      <c r="P2185" s="230"/>
      <c r="Q2185" s="231"/>
      <c r="R2185" s="224" t="s">
        <v>242</v>
      </c>
      <c r="S2185" s="232" t="str">
        <f t="shared" ca="1" si="175"/>
        <v/>
      </c>
      <c r="T2185" s="232" t="str">
        <f ca="1">IF(B2185="","",IF(ISERROR(MATCH($J2185,[2]SorP!$B$1:$B$6230,0)),"",INDIRECT("'SorP'!$A$"&amp;MATCH($J2185,[2]SorP!$B$1:$B$6230,0))))</f>
        <v/>
      </c>
      <c r="U2185" s="184"/>
      <c r="V2185" s="94" t="e">
        <f>IF(C2185="",NA(),MATCH($B2185&amp;$C2185,'[2]Smelter Look-up'!$J:$J,0))</f>
        <v>#N/A</v>
      </c>
      <c r="X2185" s="58">
        <f t="shared" si="171"/>
        <v>0</v>
      </c>
      <c r="AB2185" s="95" t="str">
        <f t="shared" si="172"/>
        <v/>
      </c>
    </row>
    <row r="2186" spans="1:28" s="58" customFormat="1" ht="20.25">
      <c r="A2186" s="232"/>
      <c r="B2186" s="224" t="s">
        <v>242</v>
      </c>
      <c r="C2186" s="225" t="s">
        <v>242</v>
      </c>
      <c r="D2186" s="226"/>
      <c r="E2186" s="224" t="s">
        <v>242</v>
      </c>
      <c r="F2186" s="224" t="s">
        <v>242</v>
      </c>
      <c r="G2186" s="224" t="s">
        <v>242</v>
      </c>
      <c r="H2186" s="227" t="s">
        <v>242</v>
      </c>
      <c r="I2186" s="228" t="s">
        <v>242</v>
      </c>
      <c r="J2186" s="228" t="s">
        <v>242</v>
      </c>
      <c r="K2186" s="229"/>
      <c r="L2186" s="229"/>
      <c r="M2186" s="229"/>
      <c r="N2186" s="229"/>
      <c r="O2186" s="229"/>
      <c r="P2186" s="230"/>
      <c r="Q2186" s="231"/>
      <c r="R2186" s="224" t="s">
        <v>242</v>
      </c>
      <c r="S2186" s="232" t="str">
        <f t="shared" ca="1" si="175"/>
        <v/>
      </c>
      <c r="T2186" s="232" t="str">
        <f ca="1">IF(B2186="","",IF(ISERROR(MATCH($J2186,[2]SorP!$B$1:$B$6230,0)),"",INDIRECT("'SorP'!$A$"&amp;MATCH($J2186,[2]SorP!$B$1:$B$6230,0))))</f>
        <v/>
      </c>
      <c r="U2186" s="184"/>
      <c r="V2186" s="94" t="e">
        <f>IF(C2186="",NA(),MATCH($B2186&amp;$C2186,'[2]Smelter Look-up'!$J:$J,0))</f>
        <v>#N/A</v>
      </c>
      <c r="X2186" s="58">
        <f t="shared" ref="X2186:X2249" si="176">IF(AND(C2186="Smelter not listed",OR(LEN(D2186)=0,LEN(E2186)=0)),1,0)</f>
        <v>0</v>
      </c>
      <c r="AB2186" s="95" t="str">
        <f t="shared" ref="AB2186:AB2249" si="177">B2186&amp;C2186</f>
        <v/>
      </c>
    </row>
    <row r="2187" spans="1:28" s="58" customFormat="1" ht="20.25">
      <c r="A2187" s="232"/>
      <c r="B2187" s="224" t="s">
        <v>242</v>
      </c>
      <c r="C2187" s="225" t="s">
        <v>242</v>
      </c>
      <c r="D2187" s="226"/>
      <c r="E2187" s="224" t="s">
        <v>242</v>
      </c>
      <c r="F2187" s="224" t="s">
        <v>242</v>
      </c>
      <c r="G2187" s="224" t="s">
        <v>242</v>
      </c>
      <c r="H2187" s="227" t="s">
        <v>242</v>
      </c>
      <c r="I2187" s="228" t="s">
        <v>242</v>
      </c>
      <c r="J2187" s="228" t="s">
        <v>242</v>
      </c>
      <c r="K2187" s="229"/>
      <c r="L2187" s="229"/>
      <c r="M2187" s="229"/>
      <c r="N2187" s="229"/>
      <c r="O2187" s="229"/>
      <c r="P2187" s="230"/>
      <c r="Q2187" s="231"/>
      <c r="R2187" s="224" t="s">
        <v>242</v>
      </c>
      <c r="S2187" s="232" t="str">
        <f t="shared" ca="1" si="175"/>
        <v/>
      </c>
      <c r="T2187" s="232" t="str">
        <f ca="1">IF(B2187="","",IF(ISERROR(MATCH($J2187,[2]SorP!$B$1:$B$6230,0)),"",INDIRECT("'SorP'!$A$"&amp;MATCH($J2187,[2]SorP!$B$1:$B$6230,0))))</f>
        <v/>
      </c>
      <c r="U2187" s="184"/>
      <c r="V2187" s="94" t="e">
        <f>IF(C2187="",NA(),MATCH($B2187&amp;$C2187,'[2]Smelter Look-up'!$J:$J,0))</f>
        <v>#N/A</v>
      </c>
      <c r="X2187" s="58">
        <f t="shared" si="176"/>
        <v>0</v>
      </c>
      <c r="AB2187" s="95" t="str">
        <f t="shared" si="177"/>
        <v/>
      </c>
    </row>
    <row r="2188" spans="1:28" s="58" customFormat="1" ht="20.25">
      <c r="A2188" s="232"/>
      <c r="B2188" s="224" t="s">
        <v>242</v>
      </c>
      <c r="C2188" s="225" t="s">
        <v>242</v>
      </c>
      <c r="D2188" s="226"/>
      <c r="E2188" s="224" t="s">
        <v>242</v>
      </c>
      <c r="F2188" s="224" t="s">
        <v>242</v>
      </c>
      <c r="G2188" s="224" t="s">
        <v>242</v>
      </c>
      <c r="H2188" s="227" t="s">
        <v>242</v>
      </c>
      <c r="I2188" s="228" t="s">
        <v>242</v>
      </c>
      <c r="J2188" s="228" t="s">
        <v>242</v>
      </c>
      <c r="K2188" s="229"/>
      <c r="L2188" s="229"/>
      <c r="M2188" s="229"/>
      <c r="N2188" s="229"/>
      <c r="O2188" s="229"/>
      <c r="P2188" s="230"/>
      <c r="Q2188" s="231"/>
      <c r="R2188" s="224" t="s">
        <v>242</v>
      </c>
      <c r="S2188" s="232" t="str">
        <f t="shared" ca="1" si="175"/>
        <v/>
      </c>
      <c r="T2188" s="232" t="str">
        <f ca="1">IF(B2188="","",IF(ISERROR(MATCH($J2188,[2]SorP!$B$1:$B$6230,0)),"",INDIRECT("'SorP'!$A$"&amp;MATCH($J2188,[2]SorP!$B$1:$B$6230,0))))</f>
        <v/>
      </c>
      <c r="U2188" s="184"/>
      <c r="V2188" s="94" t="e">
        <f>IF(C2188="",NA(),MATCH($B2188&amp;$C2188,'[2]Smelter Look-up'!$J:$J,0))</f>
        <v>#N/A</v>
      </c>
      <c r="X2188" s="58">
        <f t="shared" si="176"/>
        <v>0</v>
      </c>
      <c r="AB2188" s="95" t="str">
        <f t="shared" si="177"/>
        <v/>
      </c>
    </row>
    <row r="2189" spans="1:28" s="58" customFormat="1" ht="20.25">
      <c r="A2189" s="232"/>
      <c r="B2189" s="224" t="s">
        <v>242</v>
      </c>
      <c r="C2189" s="225" t="s">
        <v>242</v>
      </c>
      <c r="D2189" s="226"/>
      <c r="E2189" s="224" t="s">
        <v>242</v>
      </c>
      <c r="F2189" s="224" t="s">
        <v>242</v>
      </c>
      <c r="G2189" s="224" t="s">
        <v>242</v>
      </c>
      <c r="H2189" s="227" t="s">
        <v>242</v>
      </c>
      <c r="I2189" s="228" t="s">
        <v>242</v>
      </c>
      <c r="J2189" s="228" t="s">
        <v>242</v>
      </c>
      <c r="K2189" s="229"/>
      <c r="L2189" s="229"/>
      <c r="M2189" s="229"/>
      <c r="N2189" s="229"/>
      <c r="O2189" s="229"/>
      <c r="P2189" s="230"/>
      <c r="Q2189" s="231"/>
      <c r="R2189" s="224" t="s">
        <v>242</v>
      </c>
      <c r="S2189" s="232" t="str">
        <f t="shared" ca="1" si="175"/>
        <v/>
      </c>
      <c r="T2189" s="232" t="str">
        <f ca="1">IF(B2189="","",IF(ISERROR(MATCH($J2189,[2]SorP!$B$1:$B$6230,0)),"",INDIRECT("'SorP'!$A$"&amp;MATCH($J2189,[2]SorP!$B$1:$B$6230,0))))</f>
        <v/>
      </c>
      <c r="U2189" s="184"/>
      <c r="V2189" s="94" t="e">
        <f>IF(C2189="",NA(),MATCH($B2189&amp;$C2189,'[2]Smelter Look-up'!$J:$J,0))</f>
        <v>#N/A</v>
      </c>
      <c r="X2189" s="58">
        <f t="shared" si="176"/>
        <v>0</v>
      </c>
      <c r="AB2189" s="95" t="str">
        <f t="shared" si="177"/>
        <v/>
      </c>
    </row>
    <row r="2190" spans="1:28" s="58" customFormat="1" ht="20.25">
      <c r="A2190" s="232"/>
      <c r="B2190" s="224" t="s">
        <v>242</v>
      </c>
      <c r="C2190" s="225" t="s">
        <v>242</v>
      </c>
      <c r="D2190" s="226"/>
      <c r="E2190" s="224" t="s">
        <v>242</v>
      </c>
      <c r="F2190" s="224" t="s">
        <v>242</v>
      </c>
      <c r="G2190" s="224" t="s">
        <v>242</v>
      </c>
      <c r="H2190" s="227" t="s">
        <v>242</v>
      </c>
      <c r="I2190" s="228" t="s">
        <v>242</v>
      </c>
      <c r="J2190" s="228" t="s">
        <v>242</v>
      </c>
      <c r="K2190" s="229"/>
      <c r="L2190" s="229"/>
      <c r="M2190" s="229"/>
      <c r="N2190" s="229"/>
      <c r="O2190" s="229"/>
      <c r="P2190" s="230"/>
      <c r="Q2190" s="231"/>
      <c r="R2190" s="224" t="s">
        <v>242</v>
      </c>
      <c r="S2190" s="232" t="str">
        <f t="shared" ca="1" si="175"/>
        <v/>
      </c>
      <c r="T2190" s="232" t="str">
        <f ca="1">IF(B2190="","",IF(ISERROR(MATCH($J2190,[2]SorP!$B$1:$B$6230,0)),"",INDIRECT("'SorP'!$A$"&amp;MATCH($J2190,[2]SorP!$B$1:$B$6230,0))))</f>
        <v/>
      </c>
      <c r="U2190" s="184"/>
      <c r="V2190" s="94" t="e">
        <f>IF(C2190="",NA(),MATCH($B2190&amp;$C2190,'[2]Smelter Look-up'!$J:$J,0))</f>
        <v>#N/A</v>
      </c>
      <c r="X2190" s="58">
        <f t="shared" si="176"/>
        <v>0</v>
      </c>
      <c r="AB2190" s="95" t="str">
        <f t="shared" si="177"/>
        <v/>
      </c>
    </row>
    <row r="2191" spans="1:28" s="58" customFormat="1" ht="20.25">
      <c r="A2191" s="232"/>
      <c r="B2191" s="224" t="s">
        <v>242</v>
      </c>
      <c r="C2191" s="225" t="s">
        <v>242</v>
      </c>
      <c r="D2191" s="226"/>
      <c r="E2191" s="224" t="s">
        <v>242</v>
      </c>
      <c r="F2191" s="224" t="s">
        <v>242</v>
      </c>
      <c r="G2191" s="224" t="s">
        <v>242</v>
      </c>
      <c r="H2191" s="227" t="s">
        <v>242</v>
      </c>
      <c r="I2191" s="228" t="s">
        <v>242</v>
      </c>
      <c r="J2191" s="228" t="s">
        <v>242</v>
      </c>
      <c r="K2191" s="229"/>
      <c r="L2191" s="229"/>
      <c r="M2191" s="229"/>
      <c r="N2191" s="229"/>
      <c r="O2191" s="229"/>
      <c r="P2191" s="230"/>
      <c r="Q2191" s="231"/>
      <c r="R2191" s="224" t="s">
        <v>242</v>
      </c>
      <c r="S2191" s="232" t="str">
        <f t="shared" ca="1" si="175"/>
        <v/>
      </c>
      <c r="T2191" s="232" t="str">
        <f ca="1">IF(B2191="","",IF(ISERROR(MATCH($J2191,[2]SorP!$B$1:$B$6230,0)),"",INDIRECT("'SorP'!$A$"&amp;MATCH($J2191,[2]SorP!$B$1:$B$6230,0))))</f>
        <v/>
      </c>
      <c r="U2191" s="184"/>
      <c r="V2191" s="94" t="e">
        <f>IF(C2191="",NA(),MATCH($B2191&amp;$C2191,'[2]Smelter Look-up'!$J:$J,0))</f>
        <v>#N/A</v>
      </c>
      <c r="X2191" s="58">
        <f t="shared" si="176"/>
        <v>0</v>
      </c>
      <c r="AB2191" s="95" t="str">
        <f t="shared" si="177"/>
        <v/>
      </c>
    </row>
    <row r="2192" spans="1:28" s="58" customFormat="1" ht="20.25">
      <c r="A2192" s="232"/>
      <c r="B2192" s="224" t="s">
        <v>242</v>
      </c>
      <c r="C2192" s="225" t="s">
        <v>242</v>
      </c>
      <c r="D2192" s="226"/>
      <c r="E2192" s="224" t="s">
        <v>242</v>
      </c>
      <c r="F2192" s="224" t="s">
        <v>242</v>
      </c>
      <c r="G2192" s="224" t="s">
        <v>242</v>
      </c>
      <c r="H2192" s="227" t="s">
        <v>242</v>
      </c>
      <c r="I2192" s="228" t="s">
        <v>242</v>
      </c>
      <c r="J2192" s="228" t="s">
        <v>242</v>
      </c>
      <c r="K2192" s="229"/>
      <c r="L2192" s="229"/>
      <c r="M2192" s="229"/>
      <c r="N2192" s="229"/>
      <c r="O2192" s="229"/>
      <c r="P2192" s="230"/>
      <c r="Q2192" s="231"/>
      <c r="R2192" s="224" t="s">
        <v>242</v>
      </c>
      <c r="S2192" s="232" t="str">
        <f t="shared" ca="1" si="175"/>
        <v/>
      </c>
      <c r="T2192" s="232" t="str">
        <f ca="1">IF(B2192="","",IF(ISERROR(MATCH($J2192,[2]SorP!$B$1:$B$6230,0)),"",INDIRECT("'SorP'!$A$"&amp;MATCH($J2192,[2]SorP!$B$1:$B$6230,0))))</f>
        <v/>
      </c>
      <c r="U2192" s="184"/>
      <c r="V2192" s="94" t="e">
        <f>IF(C2192="",NA(),MATCH($B2192&amp;$C2192,'[2]Smelter Look-up'!$J:$J,0))</f>
        <v>#N/A</v>
      </c>
      <c r="X2192" s="58">
        <f t="shared" si="176"/>
        <v>0</v>
      </c>
      <c r="AB2192" s="95" t="str">
        <f t="shared" si="177"/>
        <v/>
      </c>
    </row>
    <row r="2193" spans="1:28" s="58" customFormat="1" ht="20.25">
      <c r="A2193" s="232"/>
      <c r="B2193" s="224" t="s">
        <v>242</v>
      </c>
      <c r="C2193" s="225" t="s">
        <v>242</v>
      </c>
      <c r="D2193" s="226"/>
      <c r="E2193" s="224" t="s">
        <v>242</v>
      </c>
      <c r="F2193" s="224" t="s">
        <v>242</v>
      </c>
      <c r="G2193" s="224" t="s">
        <v>242</v>
      </c>
      <c r="H2193" s="227" t="s">
        <v>242</v>
      </c>
      <c r="I2193" s="228" t="s">
        <v>242</v>
      </c>
      <c r="J2193" s="228" t="s">
        <v>242</v>
      </c>
      <c r="K2193" s="229"/>
      <c r="L2193" s="229"/>
      <c r="M2193" s="229"/>
      <c r="N2193" s="229"/>
      <c r="O2193" s="229"/>
      <c r="P2193" s="230"/>
      <c r="Q2193" s="231"/>
      <c r="R2193" s="224" t="s">
        <v>242</v>
      </c>
      <c r="S2193" s="232" t="str">
        <f t="shared" ca="1" si="175"/>
        <v/>
      </c>
      <c r="T2193" s="232" t="str">
        <f ca="1">IF(B2193="","",IF(ISERROR(MATCH($J2193,[2]SorP!$B$1:$B$6230,0)),"",INDIRECT("'SorP'!$A$"&amp;MATCH($J2193,[2]SorP!$B$1:$B$6230,0))))</f>
        <v/>
      </c>
      <c r="U2193" s="184"/>
      <c r="V2193" s="94" t="e">
        <f>IF(C2193="",NA(),MATCH($B2193&amp;$C2193,'[2]Smelter Look-up'!$J:$J,0))</f>
        <v>#N/A</v>
      </c>
      <c r="X2193" s="58">
        <f t="shared" si="176"/>
        <v>0</v>
      </c>
      <c r="AB2193" s="95" t="str">
        <f t="shared" si="177"/>
        <v/>
      </c>
    </row>
    <row r="2194" spans="1:28" s="58" customFormat="1" ht="20.25">
      <c r="A2194" s="232"/>
      <c r="B2194" s="224" t="s">
        <v>242</v>
      </c>
      <c r="C2194" s="225" t="s">
        <v>242</v>
      </c>
      <c r="D2194" s="226"/>
      <c r="E2194" s="224" t="s">
        <v>242</v>
      </c>
      <c r="F2194" s="224" t="s">
        <v>242</v>
      </c>
      <c r="G2194" s="224" t="s">
        <v>242</v>
      </c>
      <c r="H2194" s="227" t="s">
        <v>242</v>
      </c>
      <c r="I2194" s="228" t="s">
        <v>242</v>
      </c>
      <c r="J2194" s="228" t="s">
        <v>242</v>
      </c>
      <c r="K2194" s="229"/>
      <c r="L2194" s="229"/>
      <c r="M2194" s="229"/>
      <c r="N2194" s="229"/>
      <c r="O2194" s="229"/>
      <c r="P2194" s="230"/>
      <c r="Q2194" s="231"/>
      <c r="R2194" s="224" t="s">
        <v>242</v>
      </c>
      <c r="S2194" s="232" t="str">
        <f t="shared" ca="1" si="175"/>
        <v/>
      </c>
      <c r="T2194" s="232" t="str">
        <f ca="1">IF(B2194="","",IF(ISERROR(MATCH($J2194,[2]SorP!$B$1:$B$6230,0)),"",INDIRECT("'SorP'!$A$"&amp;MATCH($J2194,[2]SorP!$B$1:$B$6230,0))))</f>
        <v/>
      </c>
      <c r="U2194" s="184"/>
      <c r="V2194" s="94" t="e">
        <f>IF(C2194="",NA(),MATCH($B2194&amp;$C2194,'[2]Smelter Look-up'!$J:$J,0))</f>
        <v>#N/A</v>
      </c>
      <c r="X2194" s="58">
        <f t="shared" si="176"/>
        <v>0</v>
      </c>
      <c r="AB2194" s="95" t="str">
        <f t="shared" si="177"/>
        <v/>
      </c>
    </row>
    <row r="2195" spans="1:28" s="58" customFormat="1" ht="20.25">
      <c r="A2195" s="232"/>
      <c r="B2195" s="224" t="s">
        <v>242</v>
      </c>
      <c r="C2195" s="225" t="s">
        <v>242</v>
      </c>
      <c r="D2195" s="226"/>
      <c r="E2195" s="224" t="s">
        <v>242</v>
      </c>
      <c r="F2195" s="224" t="s">
        <v>242</v>
      </c>
      <c r="G2195" s="224" t="s">
        <v>242</v>
      </c>
      <c r="H2195" s="227" t="s">
        <v>242</v>
      </c>
      <c r="I2195" s="228" t="s">
        <v>242</v>
      </c>
      <c r="J2195" s="228" t="s">
        <v>242</v>
      </c>
      <c r="K2195" s="229"/>
      <c r="L2195" s="229"/>
      <c r="M2195" s="229"/>
      <c r="N2195" s="229"/>
      <c r="O2195" s="229"/>
      <c r="P2195" s="230"/>
      <c r="Q2195" s="231"/>
      <c r="R2195" s="224" t="s">
        <v>242</v>
      </c>
      <c r="S2195" s="232" t="str">
        <f t="shared" ca="1" si="175"/>
        <v/>
      </c>
      <c r="T2195" s="232" t="str">
        <f ca="1">IF(B2195="","",IF(ISERROR(MATCH($J2195,[2]SorP!$B$1:$B$6230,0)),"",INDIRECT("'SorP'!$A$"&amp;MATCH($J2195,[2]SorP!$B$1:$B$6230,0))))</f>
        <v/>
      </c>
      <c r="U2195" s="184"/>
      <c r="V2195" s="94" t="e">
        <f>IF(C2195="",NA(),MATCH($B2195&amp;$C2195,'[2]Smelter Look-up'!$J:$J,0))</f>
        <v>#N/A</v>
      </c>
      <c r="X2195" s="58">
        <f t="shared" si="176"/>
        <v>0</v>
      </c>
      <c r="AB2195" s="95" t="str">
        <f t="shared" si="177"/>
        <v/>
      </c>
    </row>
    <row r="2196" spans="1:28" s="58" customFormat="1" ht="20.25">
      <c r="A2196" s="232"/>
      <c r="B2196" s="224" t="s">
        <v>242</v>
      </c>
      <c r="C2196" s="225" t="s">
        <v>242</v>
      </c>
      <c r="D2196" s="226"/>
      <c r="E2196" s="224" t="s">
        <v>242</v>
      </c>
      <c r="F2196" s="224" t="s">
        <v>242</v>
      </c>
      <c r="G2196" s="224" t="s">
        <v>242</v>
      </c>
      <c r="H2196" s="227" t="s">
        <v>242</v>
      </c>
      <c r="I2196" s="228" t="s">
        <v>242</v>
      </c>
      <c r="J2196" s="228" t="s">
        <v>242</v>
      </c>
      <c r="K2196" s="229"/>
      <c r="L2196" s="229"/>
      <c r="M2196" s="229"/>
      <c r="N2196" s="229"/>
      <c r="O2196" s="229"/>
      <c r="P2196" s="230"/>
      <c r="Q2196" s="231"/>
      <c r="R2196" s="224" t="s">
        <v>242</v>
      </c>
      <c r="S2196" s="232" t="str">
        <f t="shared" ca="1" si="175"/>
        <v/>
      </c>
      <c r="T2196" s="232" t="str">
        <f ca="1">IF(B2196="","",IF(ISERROR(MATCH($J2196,[2]SorP!$B$1:$B$6230,0)),"",INDIRECT("'SorP'!$A$"&amp;MATCH($J2196,[2]SorP!$B$1:$B$6230,0))))</f>
        <v/>
      </c>
      <c r="U2196" s="184"/>
      <c r="V2196" s="94" t="e">
        <f>IF(C2196="",NA(),MATCH($B2196&amp;$C2196,'[2]Smelter Look-up'!$J:$J,0))</f>
        <v>#N/A</v>
      </c>
      <c r="X2196" s="58">
        <f t="shared" si="176"/>
        <v>0</v>
      </c>
      <c r="AB2196" s="95" t="str">
        <f t="shared" si="177"/>
        <v/>
      </c>
    </row>
    <row r="2197" spans="1:28" s="58" customFormat="1" ht="20.25">
      <c r="A2197" s="232"/>
      <c r="B2197" s="224" t="s">
        <v>242</v>
      </c>
      <c r="C2197" s="225" t="s">
        <v>242</v>
      </c>
      <c r="D2197" s="226"/>
      <c r="E2197" s="224" t="s">
        <v>242</v>
      </c>
      <c r="F2197" s="224" t="s">
        <v>242</v>
      </c>
      <c r="G2197" s="224" t="s">
        <v>242</v>
      </c>
      <c r="H2197" s="227" t="s">
        <v>242</v>
      </c>
      <c r="I2197" s="228" t="s">
        <v>242</v>
      </c>
      <c r="J2197" s="228" t="s">
        <v>242</v>
      </c>
      <c r="K2197" s="229"/>
      <c r="L2197" s="229"/>
      <c r="M2197" s="229"/>
      <c r="N2197" s="229"/>
      <c r="O2197" s="229"/>
      <c r="P2197" s="230"/>
      <c r="Q2197" s="231"/>
      <c r="R2197" s="224" t="s">
        <v>242</v>
      </c>
      <c r="S2197" s="232" t="str">
        <f t="shared" ca="1" si="175"/>
        <v/>
      </c>
      <c r="T2197" s="232" t="str">
        <f ca="1">IF(B2197="","",IF(ISERROR(MATCH($J2197,[2]SorP!$B$1:$B$6230,0)),"",INDIRECT("'SorP'!$A$"&amp;MATCH($J2197,[2]SorP!$B$1:$B$6230,0))))</f>
        <v/>
      </c>
      <c r="U2197" s="184"/>
      <c r="V2197" s="94" t="e">
        <f>IF(C2197="",NA(),MATCH($B2197&amp;$C2197,'[2]Smelter Look-up'!$J:$J,0))</f>
        <v>#N/A</v>
      </c>
      <c r="X2197" s="58">
        <f t="shared" si="176"/>
        <v>0</v>
      </c>
      <c r="AB2197" s="95" t="str">
        <f t="shared" si="177"/>
        <v/>
      </c>
    </row>
    <row r="2198" spans="1:28" s="58" customFormat="1" ht="20.25">
      <c r="A2198" s="232"/>
      <c r="B2198" s="224" t="s">
        <v>242</v>
      </c>
      <c r="C2198" s="225" t="s">
        <v>242</v>
      </c>
      <c r="D2198" s="226"/>
      <c r="E2198" s="224" t="s">
        <v>242</v>
      </c>
      <c r="F2198" s="224" t="s">
        <v>242</v>
      </c>
      <c r="G2198" s="224" t="s">
        <v>242</v>
      </c>
      <c r="H2198" s="227" t="s">
        <v>242</v>
      </c>
      <c r="I2198" s="228" t="s">
        <v>242</v>
      </c>
      <c r="J2198" s="228" t="s">
        <v>242</v>
      </c>
      <c r="K2198" s="229"/>
      <c r="L2198" s="229"/>
      <c r="M2198" s="229"/>
      <c r="N2198" s="229"/>
      <c r="O2198" s="229"/>
      <c r="P2198" s="230"/>
      <c r="Q2198" s="231"/>
      <c r="R2198" s="224" t="s">
        <v>242</v>
      </c>
      <c r="S2198" s="232" t="str">
        <f t="shared" ca="1" si="175"/>
        <v/>
      </c>
      <c r="T2198" s="232" t="str">
        <f ca="1">IF(B2198="","",IF(ISERROR(MATCH($J2198,[2]SorP!$B$1:$B$6230,0)),"",INDIRECT("'SorP'!$A$"&amp;MATCH($J2198,[2]SorP!$B$1:$B$6230,0))))</f>
        <v/>
      </c>
      <c r="U2198" s="184"/>
      <c r="V2198" s="94" t="e">
        <f>IF(C2198="",NA(),MATCH($B2198&amp;$C2198,'[2]Smelter Look-up'!$J:$J,0))</f>
        <v>#N/A</v>
      </c>
      <c r="X2198" s="58">
        <f t="shared" si="176"/>
        <v>0</v>
      </c>
      <c r="AB2198" s="95" t="str">
        <f t="shared" si="177"/>
        <v/>
      </c>
    </row>
    <row r="2199" spans="1:28" s="58" customFormat="1" ht="20.25">
      <c r="A2199" s="232"/>
      <c r="B2199" s="224" t="s">
        <v>242</v>
      </c>
      <c r="C2199" s="225" t="s">
        <v>242</v>
      </c>
      <c r="D2199" s="226"/>
      <c r="E2199" s="224" t="s">
        <v>242</v>
      </c>
      <c r="F2199" s="224" t="s">
        <v>242</v>
      </c>
      <c r="G2199" s="224" t="s">
        <v>242</v>
      </c>
      <c r="H2199" s="227" t="s">
        <v>242</v>
      </c>
      <c r="I2199" s="228" t="s">
        <v>242</v>
      </c>
      <c r="J2199" s="228" t="s">
        <v>242</v>
      </c>
      <c r="K2199" s="229"/>
      <c r="L2199" s="229"/>
      <c r="M2199" s="229"/>
      <c r="N2199" s="229"/>
      <c r="O2199" s="229"/>
      <c r="P2199" s="230"/>
      <c r="Q2199" s="231"/>
      <c r="R2199" s="224" t="s">
        <v>242</v>
      </c>
      <c r="S2199" s="232" t="str">
        <f t="shared" ca="1" si="175"/>
        <v/>
      </c>
      <c r="T2199" s="232" t="str">
        <f ca="1">IF(B2199="","",IF(ISERROR(MATCH($J2199,[2]SorP!$B$1:$B$6230,0)),"",INDIRECT("'SorP'!$A$"&amp;MATCH($J2199,[2]SorP!$B$1:$B$6230,0))))</f>
        <v/>
      </c>
      <c r="U2199" s="184"/>
      <c r="V2199" s="94" t="e">
        <f>IF(C2199="",NA(),MATCH($B2199&amp;$C2199,'[2]Smelter Look-up'!$J:$J,0))</f>
        <v>#N/A</v>
      </c>
      <c r="X2199" s="58">
        <f t="shared" si="176"/>
        <v>0</v>
      </c>
      <c r="AB2199" s="95" t="str">
        <f t="shared" si="177"/>
        <v/>
      </c>
    </row>
    <row r="2200" spans="1:28" s="58" customFormat="1" ht="20.25">
      <c r="A2200" s="232"/>
      <c r="B2200" s="224" t="s">
        <v>242</v>
      </c>
      <c r="C2200" s="225" t="s">
        <v>242</v>
      </c>
      <c r="D2200" s="226"/>
      <c r="E2200" s="224" t="s">
        <v>242</v>
      </c>
      <c r="F2200" s="224" t="s">
        <v>242</v>
      </c>
      <c r="G2200" s="224" t="s">
        <v>242</v>
      </c>
      <c r="H2200" s="227" t="s">
        <v>242</v>
      </c>
      <c r="I2200" s="228" t="s">
        <v>242</v>
      </c>
      <c r="J2200" s="228" t="s">
        <v>242</v>
      </c>
      <c r="K2200" s="229"/>
      <c r="L2200" s="229"/>
      <c r="M2200" s="229"/>
      <c r="N2200" s="229"/>
      <c r="O2200" s="229"/>
      <c r="P2200" s="230"/>
      <c r="Q2200" s="231"/>
      <c r="R2200" s="224" t="s">
        <v>242</v>
      </c>
      <c r="S2200" s="232" t="str">
        <f t="shared" ca="1" si="175"/>
        <v/>
      </c>
      <c r="T2200" s="232" t="str">
        <f ca="1">IF(B2200="","",IF(ISERROR(MATCH($J2200,[2]SorP!$B$1:$B$6230,0)),"",INDIRECT("'SorP'!$A$"&amp;MATCH($J2200,[2]SorP!$B$1:$B$6230,0))))</f>
        <v/>
      </c>
      <c r="U2200" s="184"/>
      <c r="V2200" s="94" t="e">
        <f>IF(C2200="",NA(),MATCH($B2200&amp;$C2200,'[2]Smelter Look-up'!$J:$J,0))</f>
        <v>#N/A</v>
      </c>
      <c r="X2200" s="58">
        <f t="shared" si="176"/>
        <v>0</v>
      </c>
      <c r="AB2200" s="95" t="str">
        <f t="shared" si="177"/>
        <v/>
      </c>
    </row>
    <row r="2201" spans="1:28" s="58" customFormat="1" ht="20.25">
      <c r="A2201" s="232"/>
      <c r="B2201" s="224" t="s">
        <v>242</v>
      </c>
      <c r="C2201" s="225" t="s">
        <v>242</v>
      </c>
      <c r="D2201" s="226"/>
      <c r="E2201" s="224" t="s">
        <v>242</v>
      </c>
      <c r="F2201" s="224" t="s">
        <v>242</v>
      </c>
      <c r="G2201" s="224" t="s">
        <v>242</v>
      </c>
      <c r="H2201" s="227" t="s">
        <v>242</v>
      </c>
      <c r="I2201" s="228" t="s">
        <v>242</v>
      </c>
      <c r="J2201" s="228" t="s">
        <v>242</v>
      </c>
      <c r="K2201" s="229"/>
      <c r="L2201" s="229"/>
      <c r="M2201" s="229"/>
      <c r="N2201" s="229"/>
      <c r="O2201" s="229"/>
      <c r="P2201" s="230"/>
      <c r="Q2201" s="231"/>
      <c r="R2201" s="224" t="s">
        <v>242</v>
      </c>
      <c r="S2201" s="232" t="str">
        <f t="shared" ca="1" si="175"/>
        <v/>
      </c>
      <c r="T2201" s="232" t="str">
        <f ca="1">IF(B2201="","",IF(ISERROR(MATCH($J2201,[2]SorP!$B$1:$B$6230,0)),"",INDIRECT("'SorP'!$A$"&amp;MATCH($J2201,[2]SorP!$B$1:$B$6230,0))))</f>
        <v/>
      </c>
      <c r="U2201" s="184"/>
      <c r="V2201" s="94" t="e">
        <f>IF(C2201="",NA(),MATCH($B2201&amp;$C2201,'[2]Smelter Look-up'!$J:$J,0))</f>
        <v>#N/A</v>
      </c>
      <c r="X2201" s="58">
        <f t="shared" si="176"/>
        <v>0</v>
      </c>
      <c r="AB2201" s="95" t="str">
        <f t="shared" si="177"/>
        <v/>
      </c>
    </row>
    <row r="2202" spans="1:28" s="58" customFormat="1" ht="20.25">
      <c r="A2202" s="232"/>
      <c r="B2202" s="224" t="s">
        <v>242</v>
      </c>
      <c r="C2202" s="225" t="s">
        <v>242</v>
      </c>
      <c r="D2202" s="226"/>
      <c r="E2202" s="224" t="s">
        <v>242</v>
      </c>
      <c r="F2202" s="224" t="s">
        <v>242</v>
      </c>
      <c r="G2202" s="224" t="s">
        <v>242</v>
      </c>
      <c r="H2202" s="227" t="s">
        <v>242</v>
      </c>
      <c r="I2202" s="228" t="s">
        <v>242</v>
      </c>
      <c r="J2202" s="228" t="s">
        <v>242</v>
      </c>
      <c r="K2202" s="229"/>
      <c r="L2202" s="229"/>
      <c r="M2202" s="229"/>
      <c r="N2202" s="229"/>
      <c r="O2202" s="229"/>
      <c r="P2202" s="230"/>
      <c r="Q2202" s="231"/>
      <c r="R2202" s="224" t="s">
        <v>242</v>
      </c>
      <c r="S2202" s="232" t="str">
        <f t="shared" ca="1" si="175"/>
        <v/>
      </c>
      <c r="T2202" s="232" t="str">
        <f ca="1">IF(B2202="","",IF(ISERROR(MATCH($J2202,[2]SorP!$B$1:$B$6230,0)),"",INDIRECT("'SorP'!$A$"&amp;MATCH($J2202,[2]SorP!$B$1:$B$6230,0))))</f>
        <v/>
      </c>
      <c r="U2202" s="184"/>
      <c r="V2202" s="94" t="e">
        <f>IF(C2202="",NA(),MATCH($B2202&amp;$C2202,'[2]Smelter Look-up'!$J:$J,0))</f>
        <v>#N/A</v>
      </c>
      <c r="X2202" s="58">
        <f t="shared" si="176"/>
        <v>0</v>
      </c>
      <c r="AB2202" s="95" t="str">
        <f t="shared" si="177"/>
        <v/>
      </c>
    </row>
    <row r="2203" spans="1:28" s="58" customFormat="1" ht="20.25">
      <c r="A2203" s="232"/>
      <c r="B2203" s="224" t="s">
        <v>242</v>
      </c>
      <c r="C2203" s="225" t="s">
        <v>242</v>
      </c>
      <c r="D2203" s="226"/>
      <c r="E2203" s="224" t="s">
        <v>242</v>
      </c>
      <c r="F2203" s="224" t="s">
        <v>242</v>
      </c>
      <c r="G2203" s="224" t="s">
        <v>242</v>
      </c>
      <c r="H2203" s="227" t="s">
        <v>242</v>
      </c>
      <c r="I2203" s="228" t="s">
        <v>242</v>
      </c>
      <c r="J2203" s="228" t="s">
        <v>242</v>
      </c>
      <c r="K2203" s="229"/>
      <c r="L2203" s="229"/>
      <c r="M2203" s="229"/>
      <c r="N2203" s="229"/>
      <c r="O2203" s="229"/>
      <c r="P2203" s="230"/>
      <c r="Q2203" s="231"/>
      <c r="R2203" s="224" t="s">
        <v>242</v>
      </c>
      <c r="S2203" s="232" t="str">
        <f t="shared" ca="1" si="175"/>
        <v/>
      </c>
      <c r="T2203" s="232" t="str">
        <f ca="1">IF(B2203="","",IF(ISERROR(MATCH($J2203,[2]SorP!$B$1:$B$6230,0)),"",INDIRECT("'SorP'!$A$"&amp;MATCH($J2203,[2]SorP!$B$1:$B$6230,0))))</f>
        <v/>
      </c>
      <c r="U2203" s="184"/>
      <c r="V2203" s="94" t="e">
        <f>IF(C2203="",NA(),MATCH($B2203&amp;$C2203,'[2]Smelter Look-up'!$J:$J,0))</f>
        <v>#N/A</v>
      </c>
      <c r="X2203" s="58">
        <f t="shared" si="176"/>
        <v>0</v>
      </c>
      <c r="AB2203" s="95" t="str">
        <f t="shared" si="177"/>
        <v/>
      </c>
    </row>
    <row r="2204" spans="1:28" s="58" customFormat="1" ht="20.25">
      <c r="A2204" s="232"/>
      <c r="B2204" s="224" t="s">
        <v>242</v>
      </c>
      <c r="C2204" s="225" t="s">
        <v>242</v>
      </c>
      <c r="D2204" s="226"/>
      <c r="E2204" s="224" t="s">
        <v>242</v>
      </c>
      <c r="F2204" s="224" t="s">
        <v>242</v>
      </c>
      <c r="G2204" s="224" t="s">
        <v>242</v>
      </c>
      <c r="H2204" s="227" t="s">
        <v>242</v>
      </c>
      <c r="I2204" s="228" t="s">
        <v>242</v>
      </c>
      <c r="J2204" s="228" t="s">
        <v>242</v>
      </c>
      <c r="K2204" s="229"/>
      <c r="L2204" s="229"/>
      <c r="M2204" s="229"/>
      <c r="N2204" s="229"/>
      <c r="O2204" s="229"/>
      <c r="P2204" s="230"/>
      <c r="Q2204" s="231"/>
      <c r="R2204" s="224" t="s">
        <v>242</v>
      </c>
      <c r="S2204" s="232" t="str">
        <f t="shared" ref="S2204:S2234" ca="1" si="178">IF(B2204="","",IF(ISERROR(MATCH($E2204,CL,0)),"Unknown",INDIRECT("'C'!$A$"&amp;MATCH($E2204,CL,0)+1)))</f>
        <v/>
      </c>
      <c r="T2204" s="232" t="str">
        <f ca="1">IF(B2204="","",IF(ISERROR(MATCH($J2204,[2]SorP!$B$1:$B$6230,0)),"",INDIRECT("'SorP'!$A$"&amp;MATCH($J2204,[2]SorP!$B$1:$B$6230,0))))</f>
        <v/>
      </c>
      <c r="U2204" s="184"/>
      <c r="V2204" s="94" t="e">
        <f>IF(C2204="",NA(),MATCH($B2204&amp;$C2204,'[2]Smelter Look-up'!$J:$J,0))</f>
        <v>#N/A</v>
      </c>
      <c r="X2204" s="58">
        <f t="shared" si="176"/>
        <v>0</v>
      </c>
      <c r="AB2204" s="95" t="str">
        <f t="shared" si="177"/>
        <v/>
      </c>
    </row>
    <row r="2205" spans="1:28" s="58" customFormat="1" ht="20.25">
      <c r="A2205" s="232"/>
      <c r="B2205" s="224" t="s">
        <v>242</v>
      </c>
      <c r="C2205" s="225" t="s">
        <v>242</v>
      </c>
      <c r="D2205" s="226"/>
      <c r="E2205" s="224" t="s">
        <v>242</v>
      </c>
      <c r="F2205" s="224" t="s">
        <v>242</v>
      </c>
      <c r="G2205" s="224" t="s">
        <v>242</v>
      </c>
      <c r="H2205" s="227" t="s">
        <v>242</v>
      </c>
      <c r="I2205" s="228" t="s">
        <v>242</v>
      </c>
      <c r="J2205" s="228" t="s">
        <v>242</v>
      </c>
      <c r="K2205" s="229"/>
      <c r="L2205" s="229"/>
      <c r="M2205" s="229"/>
      <c r="N2205" s="229"/>
      <c r="O2205" s="229"/>
      <c r="P2205" s="230"/>
      <c r="Q2205" s="231"/>
      <c r="R2205" s="224" t="s">
        <v>242</v>
      </c>
      <c r="S2205" s="232" t="str">
        <f t="shared" ca="1" si="178"/>
        <v/>
      </c>
      <c r="T2205" s="232" t="str">
        <f ca="1">IF(B2205="","",IF(ISERROR(MATCH($J2205,[2]SorP!$B$1:$B$6230,0)),"",INDIRECT("'SorP'!$A$"&amp;MATCH($J2205,[2]SorP!$B$1:$B$6230,0))))</f>
        <v/>
      </c>
      <c r="U2205" s="184"/>
      <c r="V2205" s="94" t="e">
        <f>IF(C2205="",NA(),MATCH($B2205&amp;$C2205,'[2]Smelter Look-up'!$J:$J,0))</f>
        <v>#N/A</v>
      </c>
      <c r="X2205" s="58">
        <f t="shared" si="176"/>
        <v>0</v>
      </c>
      <c r="AB2205" s="95" t="str">
        <f t="shared" si="177"/>
        <v/>
      </c>
    </row>
    <row r="2206" spans="1:28" s="58" customFormat="1" ht="20.25">
      <c r="A2206" s="232"/>
      <c r="B2206" s="224" t="s">
        <v>242</v>
      </c>
      <c r="C2206" s="225" t="s">
        <v>242</v>
      </c>
      <c r="D2206" s="226"/>
      <c r="E2206" s="224" t="s">
        <v>242</v>
      </c>
      <c r="F2206" s="224" t="s">
        <v>242</v>
      </c>
      <c r="G2206" s="224" t="s">
        <v>242</v>
      </c>
      <c r="H2206" s="227" t="s">
        <v>242</v>
      </c>
      <c r="I2206" s="228" t="s">
        <v>242</v>
      </c>
      <c r="J2206" s="228" t="s">
        <v>242</v>
      </c>
      <c r="K2206" s="229"/>
      <c r="L2206" s="229"/>
      <c r="M2206" s="229"/>
      <c r="N2206" s="229"/>
      <c r="O2206" s="229"/>
      <c r="P2206" s="230"/>
      <c r="Q2206" s="231"/>
      <c r="R2206" s="224" t="s">
        <v>242</v>
      </c>
      <c r="S2206" s="232" t="str">
        <f t="shared" ca="1" si="178"/>
        <v/>
      </c>
      <c r="T2206" s="232" t="str">
        <f ca="1">IF(B2206="","",IF(ISERROR(MATCH($J2206,[2]SorP!$B$1:$B$6230,0)),"",INDIRECT("'SorP'!$A$"&amp;MATCH($J2206,[2]SorP!$B$1:$B$6230,0))))</f>
        <v/>
      </c>
      <c r="U2206" s="184"/>
      <c r="V2206" s="94" t="e">
        <f>IF(C2206="",NA(),MATCH($B2206&amp;$C2206,'[2]Smelter Look-up'!$J:$J,0))</f>
        <v>#N/A</v>
      </c>
      <c r="X2206" s="58">
        <f t="shared" si="176"/>
        <v>0</v>
      </c>
      <c r="AB2206" s="95" t="str">
        <f t="shared" si="177"/>
        <v/>
      </c>
    </row>
    <row r="2207" spans="1:28" s="58" customFormat="1" ht="20.25">
      <c r="A2207" s="232"/>
      <c r="B2207" s="224" t="s">
        <v>242</v>
      </c>
      <c r="C2207" s="225" t="s">
        <v>242</v>
      </c>
      <c r="D2207" s="226"/>
      <c r="E2207" s="224" t="s">
        <v>242</v>
      </c>
      <c r="F2207" s="224" t="s">
        <v>242</v>
      </c>
      <c r="G2207" s="224" t="s">
        <v>242</v>
      </c>
      <c r="H2207" s="227" t="s">
        <v>242</v>
      </c>
      <c r="I2207" s="228" t="s">
        <v>242</v>
      </c>
      <c r="J2207" s="228" t="s">
        <v>242</v>
      </c>
      <c r="K2207" s="229"/>
      <c r="L2207" s="229"/>
      <c r="M2207" s="229"/>
      <c r="N2207" s="229"/>
      <c r="O2207" s="229"/>
      <c r="P2207" s="230"/>
      <c r="Q2207" s="231"/>
      <c r="R2207" s="224" t="s">
        <v>242</v>
      </c>
      <c r="S2207" s="232" t="str">
        <f t="shared" ca="1" si="178"/>
        <v/>
      </c>
      <c r="T2207" s="232" t="str">
        <f ca="1">IF(B2207="","",IF(ISERROR(MATCH($J2207,[2]SorP!$B$1:$B$6230,0)),"",INDIRECT("'SorP'!$A$"&amp;MATCH($J2207,[2]SorP!$B$1:$B$6230,0))))</f>
        <v/>
      </c>
      <c r="U2207" s="184"/>
      <c r="V2207" s="94" t="e">
        <f>IF(C2207="",NA(),MATCH($B2207&amp;$C2207,'[2]Smelter Look-up'!$J:$J,0))</f>
        <v>#N/A</v>
      </c>
      <c r="X2207" s="58">
        <f t="shared" si="176"/>
        <v>0</v>
      </c>
      <c r="AB2207" s="95" t="str">
        <f t="shared" si="177"/>
        <v/>
      </c>
    </row>
    <row r="2208" spans="1:28" s="58" customFormat="1" ht="20.25">
      <c r="A2208" s="232"/>
      <c r="B2208" s="224" t="s">
        <v>242</v>
      </c>
      <c r="C2208" s="225" t="s">
        <v>242</v>
      </c>
      <c r="D2208" s="226"/>
      <c r="E2208" s="224" t="s">
        <v>242</v>
      </c>
      <c r="F2208" s="224" t="s">
        <v>242</v>
      </c>
      <c r="G2208" s="224" t="s">
        <v>242</v>
      </c>
      <c r="H2208" s="227" t="s">
        <v>242</v>
      </c>
      <c r="I2208" s="228" t="s">
        <v>242</v>
      </c>
      <c r="J2208" s="228" t="s">
        <v>242</v>
      </c>
      <c r="K2208" s="229"/>
      <c r="L2208" s="229"/>
      <c r="M2208" s="229"/>
      <c r="N2208" s="229"/>
      <c r="O2208" s="229"/>
      <c r="P2208" s="230"/>
      <c r="Q2208" s="231"/>
      <c r="R2208" s="224" t="s">
        <v>242</v>
      </c>
      <c r="S2208" s="232" t="str">
        <f t="shared" ca="1" si="178"/>
        <v/>
      </c>
      <c r="T2208" s="232" t="str">
        <f ca="1">IF(B2208="","",IF(ISERROR(MATCH($J2208,[2]SorP!$B$1:$B$6230,0)),"",INDIRECT("'SorP'!$A$"&amp;MATCH($J2208,[2]SorP!$B$1:$B$6230,0))))</f>
        <v/>
      </c>
      <c r="U2208" s="184"/>
      <c r="V2208" s="94" t="e">
        <f>IF(C2208="",NA(),MATCH($B2208&amp;$C2208,'[2]Smelter Look-up'!$J:$J,0))</f>
        <v>#N/A</v>
      </c>
      <c r="X2208" s="58">
        <f t="shared" si="176"/>
        <v>0</v>
      </c>
      <c r="AB2208" s="95" t="str">
        <f t="shared" si="177"/>
        <v/>
      </c>
    </row>
    <row r="2209" spans="1:28" s="58" customFormat="1" ht="20.25">
      <c r="A2209" s="232"/>
      <c r="B2209" s="224" t="s">
        <v>242</v>
      </c>
      <c r="C2209" s="225" t="s">
        <v>242</v>
      </c>
      <c r="D2209" s="226"/>
      <c r="E2209" s="224" t="s">
        <v>242</v>
      </c>
      <c r="F2209" s="224" t="s">
        <v>242</v>
      </c>
      <c r="G2209" s="224" t="s">
        <v>242</v>
      </c>
      <c r="H2209" s="227" t="s">
        <v>242</v>
      </c>
      <c r="I2209" s="228" t="s">
        <v>242</v>
      </c>
      <c r="J2209" s="228" t="s">
        <v>242</v>
      </c>
      <c r="K2209" s="229"/>
      <c r="L2209" s="229"/>
      <c r="M2209" s="229"/>
      <c r="N2209" s="229"/>
      <c r="O2209" s="229"/>
      <c r="P2209" s="230"/>
      <c r="Q2209" s="231"/>
      <c r="R2209" s="224" t="s">
        <v>242</v>
      </c>
      <c r="S2209" s="232" t="str">
        <f t="shared" ca="1" si="178"/>
        <v/>
      </c>
      <c r="T2209" s="232" t="str">
        <f ca="1">IF(B2209="","",IF(ISERROR(MATCH($J2209,[2]SorP!$B$1:$B$6230,0)),"",INDIRECT("'SorP'!$A$"&amp;MATCH($J2209,[2]SorP!$B$1:$B$6230,0))))</f>
        <v/>
      </c>
      <c r="U2209" s="184"/>
      <c r="V2209" s="94" t="e">
        <f>IF(C2209="",NA(),MATCH($B2209&amp;$C2209,'[2]Smelter Look-up'!$J:$J,0))</f>
        <v>#N/A</v>
      </c>
      <c r="X2209" s="58">
        <f t="shared" si="176"/>
        <v>0</v>
      </c>
      <c r="AB2209" s="95" t="str">
        <f t="shared" si="177"/>
        <v/>
      </c>
    </row>
    <row r="2210" spans="1:28" s="58" customFormat="1" ht="20.25">
      <c r="A2210" s="232"/>
      <c r="B2210" s="224" t="s">
        <v>242</v>
      </c>
      <c r="C2210" s="225" t="s">
        <v>242</v>
      </c>
      <c r="D2210" s="226"/>
      <c r="E2210" s="224" t="s">
        <v>242</v>
      </c>
      <c r="F2210" s="224" t="s">
        <v>242</v>
      </c>
      <c r="G2210" s="224" t="s">
        <v>242</v>
      </c>
      <c r="H2210" s="227" t="s">
        <v>242</v>
      </c>
      <c r="I2210" s="228" t="s">
        <v>242</v>
      </c>
      <c r="J2210" s="228" t="s">
        <v>242</v>
      </c>
      <c r="K2210" s="229"/>
      <c r="L2210" s="229"/>
      <c r="M2210" s="229"/>
      <c r="N2210" s="229"/>
      <c r="O2210" s="229"/>
      <c r="P2210" s="230"/>
      <c r="Q2210" s="231"/>
      <c r="R2210" s="224" t="s">
        <v>242</v>
      </c>
      <c r="S2210" s="232" t="str">
        <f t="shared" ca="1" si="178"/>
        <v/>
      </c>
      <c r="T2210" s="232" t="str">
        <f ca="1">IF(B2210="","",IF(ISERROR(MATCH($J2210,[2]SorP!$B$1:$B$6230,0)),"",INDIRECT("'SorP'!$A$"&amp;MATCH($J2210,[2]SorP!$B$1:$B$6230,0))))</f>
        <v/>
      </c>
      <c r="U2210" s="184"/>
      <c r="V2210" s="94" t="e">
        <f>IF(C2210="",NA(),MATCH($B2210&amp;$C2210,'[2]Smelter Look-up'!$J:$J,0))</f>
        <v>#N/A</v>
      </c>
      <c r="X2210" s="58">
        <f t="shared" si="176"/>
        <v>0</v>
      </c>
      <c r="AB2210" s="95" t="str">
        <f t="shared" si="177"/>
        <v/>
      </c>
    </row>
    <row r="2211" spans="1:28" s="58" customFormat="1" ht="20.25">
      <c r="A2211" s="232"/>
      <c r="B2211" s="224" t="s">
        <v>242</v>
      </c>
      <c r="C2211" s="225" t="s">
        <v>242</v>
      </c>
      <c r="D2211" s="226"/>
      <c r="E2211" s="224" t="s">
        <v>242</v>
      </c>
      <c r="F2211" s="224" t="s">
        <v>242</v>
      </c>
      <c r="G2211" s="224" t="s">
        <v>242</v>
      </c>
      <c r="H2211" s="227" t="s">
        <v>242</v>
      </c>
      <c r="I2211" s="228" t="s">
        <v>242</v>
      </c>
      <c r="J2211" s="228" t="s">
        <v>242</v>
      </c>
      <c r="K2211" s="229"/>
      <c r="L2211" s="229"/>
      <c r="M2211" s="229"/>
      <c r="N2211" s="229"/>
      <c r="O2211" s="229"/>
      <c r="P2211" s="230"/>
      <c r="Q2211" s="231"/>
      <c r="R2211" s="224" t="s">
        <v>242</v>
      </c>
      <c r="S2211" s="232" t="str">
        <f t="shared" ca="1" si="178"/>
        <v/>
      </c>
      <c r="T2211" s="232" t="str">
        <f ca="1">IF(B2211="","",IF(ISERROR(MATCH($J2211,[2]SorP!$B$1:$B$6230,0)),"",INDIRECT("'SorP'!$A$"&amp;MATCH($J2211,[2]SorP!$B$1:$B$6230,0))))</f>
        <v/>
      </c>
      <c r="U2211" s="184"/>
      <c r="V2211" s="94" t="e">
        <f>IF(C2211="",NA(),MATCH($B2211&amp;$C2211,'[2]Smelter Look-up'!$J:$J,0))</f>
        <v>#N/A</v>
      </c>
      <c r="X2211" s="58">
        <f t="shared" si="176"/>
        <v>0</v>
      </c>
      <c r="AB2211" s="95" t="str">
        <f t="shared" si="177"/>
        <v/>
      </c>
    </row>
    <row r="2212" spans="1:28" s="58" customFormat="1" ht="20.25">
      <c r="A2212" s="232"/>
      <c r="B2212" s="224" t="s">
        <v>242</v>
      </c>
      <c r="C2212" s="225" t="s">
        <v>242</v>
      </c>
      <c r="D2212" s="226"/>
      <c r="E2212" s="224" t="s">
        <v>242</v>
      </c>
      <c r="F2212" s="224" t="s">
        <v>242</v>
      </c>
      <c r="G2212" s="224" t="s">
        <v>242</v>
      </c>
      <c r="H2212" s="227" t="s">
        <v>242</v>
      </c>
      <c r="I2212" s="228" t="s">
        <v>242</v>
      </c>
      <c r="J2212" s="228" t="s">
        <v>242</v>
      </c>
      <c r="K2212" s="229"/>
      <c r="L2212" s="229"/>
      <c r="M2212" s="229"/>
      <c r="N2212" s="229"/>
      <c r="O2212" s="229"/>
      <c r="P2212" s="230"/>
      <c r="Q2212" s="231"/>
      <c r="R2212" s="224" t="s">
        <v>242</v>
      </c>
      <c r="S2212" s="232" t="str">
        <f t="shared" ca="1" si="178"/>
        <v/>
      </c>
      <c r="T2212" s="232" t="str">
        <f ca="1">IF(B2212="","",IF(ISERROR(MATCH($J2212,[2]SorP!$B$1:$B$6230,0)),"",INDIRECT("'SorP'!$A$"&amp;MATCH($J2212,[2]SorP!$B$1:$B$6230,0))))</f>
        <v/>
      </c>
      <c r="U2212" s="184"/>
      <c r="V2212" s="94" t="e">
        <f>IF(C2212="",NA(),MATCH($B2212&amp;$C2212,'[2]Smelter Look-up'!$J:$J,0))</f>
        <v>#N/A</v>
      </c>
      <c r="X2212" s="58">
        <f t="shared" si="176"/>
        <v>0</v>
      </c>
      <c r="AB2212" s="95" t="str">
        <f t="shared" si="177"/>
        <v/>
      </c>
    </row>
    <row r="2213" spans="1:28" s="58" customFormat="1" ht="20.25">
      <c r="A2213" s="232"/>
      <c r="B2213" s="224" t="s">
        <v>242</v>
      </c>
      <c r="C2213" s="225" t="s">
        <v>242</v>
      </c>
      <c r="D2213" s="226"/>
      <c r="E2213" s="224" t="s">
        <v>242</v>
      </c>
      <c r="F2213" s="224" t="s">
        <v>242</v>
      </c>
      <c r="G2213" s="224" t="s">
        <v>242</v>
      </c>
      <c r="H2213" s="227" t="s">
        <v>242</v>
      </c>
      <c r="I2213" s="228" t="s">
        <v>242</v>
      </c>
      <c r="J2213" s="228" t="s">
        <v>242</v>
      </c>
      <c r="K2213" s="229"/>
      <c r="L2213" s="229"/>
      <c r="M2213" s="229"/>
      <c r="N2213" s="229"/>
      <c r="O2213" s="229"/>
      <c r="P2213" s="230"/>
      <c r="Q2213" s="231"/>
      <c r="R2213" s="224" t="s">
        <v>242</v>
      </c>
      <c r="S2213" s="232" t="str">
        <f t="shared" ca="1" si="178"/>
        <v/>
      </c>
      <c r="T2213" s="232" t="str">
        <f ca="1">IF(B2213="","",IF(ISERROR(MATCH($J2213,[2]SorP!$B$1:$B$6230,0)),"",INDIRECT("'SorP'!$A$"&amp;MATCH($J2213,[2]SorP!$B$1:$B$6230,0))))</f>
        <v/>
      </c>
      <c r="U2213" s="184"/>
      <c r="V2213" s="94" t="e">
        <f>IF(C2213="",NA(),MATCH($B2213&amp;$C2213,'[2]Smelter Look-up'!$J:$J,0))</f>
        <v>#N/A</v>
      </c>
      <c r="X2213" s="58">
        <f t="shared" si="176"/>
        <v>0</v>
      </c>
      <c r="AB2213" s="95" t="str">
        <f t="shared" si="177"/>
        <v/>
      </c>
    </row>
    <row r="2214" spans="1:28" s="58" customFormat="1" ht="20.25">
      <c r="A2214" s="232"/>
      <c r="B2214" s="224" t="s">
        <v>242</v>
      </c>
      <c r="C2214" s="225" t="s">
        <v>242</v>
      </c>
      <c r="D2214" s="226"/>
      <c r="E2214" s="224" t="s">
        <v>242</v>
      </c>
      <c r="F2214" s="224" t="s">
        <v>242</v>
      </c>
      <c r="G2214" s="224" t="s">
        <v>242</v>
      </c>
      <c r="H2214" s="227" t="s">
        <v>242</v>
      </c>
      <c r="I2214" s="228" t="s">
        <v>242</v>
      </c>
      <c r="J2214" s="228" t="s">
        <v>242</v>
      </c>
      <c r="K2214" s="229"/>
      <c r="L2214" s="229"/>
      <c r="M2214" s="229"/>
      <c r="N2214" s="229"/>
      <c r="O2214" s="229"/>
      <c r="P2214" s="230"/>
      <c r="Q2214" s="231"/>
      <c r="R2214" s="224" t="s">
        <v>242</v>
      </c>
      <c r="S2214" s="232" t="str">
        <f t="shared" ca="1" si="178"/>
        <v/>
      </c>
      <c r="T2214" s="232" t="str">
        <f ca="1">IF(B2214="","",IF(ISERROR(MATCH($J2214,[2]SorP!$B$1:$B$6230,0)),"",INDIRECT("'SorP'!$A$"&amp;MATCH($J2214,[2]SorP!$B$1:$B$6230,0))))</f>
        <v/>
      </c>
      <c r="U2214" s="184"/>
      <c r="V2214" s="94" t="e">
        <f>IF(C2214="",NA(),MATCH($B2214&amp;$C2214,'[2]Smelter Look-up'!$J:$J,0))</f>
        <v>#N/A</v>
      </c>
      <c r="X2214" s="58">
        <f t="shared" si="176"/>
        <v>0</v>
      </c>
      <c r="AB2214" s="95" t="str">
        <f t="shared" si="177"/>
        <v/>
      </c>
    </row>
    <row r="2215" spans="1:28" s="58" customFormat="1" ht="20.25">
      <c r="A2215" s="232"/>
      <c r="B2215" s="224" t="s">
        <v>242</v>
      </c>
      <c r="C2215" s="225" t="s">
        <v>242</v>
      </c>
      <c r="D2215" s="226"/>
      <c r="E2215" s="224" t="s">
        <v>242</v>
      </c>
      <c r="F2215" s="224" t="s">
        <v>242</v>
      </c>
      <c r="G2215" s="224" t="s">
        <v>242</v>
      </c>
      <c r="H2215" s="227" t="s">
        <v>242</v>
      </c>
      <c r="I2215" s="228" t="s">
        <v>242</v>
      </c>
      <c r="J2215" s="228" t="s">
        <v>242</v>
      </c>
      <c r="K2215" s="229"/>
      <c r="L2215" s="229"/>
      <c r="M2215" s="229"/>
      <c r="N2215" s="229"/>
      <c r="O2215" s="229"/>
      <c r="P2215" s="230"/>
      <c r="Q2215" s="231"/>
      <c r="R2215" s="224" t="s">
        <v>242</v>
      </c>
      <c r="S2215" s="232" t="str">
        <f t="shared" ca="1" si="178"/>
        <v/>
      </c>
      <c r="T2215" s="232" t="str">
        <f ca="1">IF(B2215="","",IF(ISERROR(MATCH($J2215,[2]SorP!$B$1:$B$6230,0)),"",INDIRECT("'SorP'!$A$"&amp;MATCH($J2215,[2]SorP!$B$1:$B$6230,0))))</f>
        <v/>
      </c>
      <c r="U2215" s="184"/>
      <c r="V2215" s="94" t="e">
        <f>IF(C2215="",NA(),MATCH($B2215&amp;$C2215,'[2]Smelter Look-up'!$J:$J,0))</f>
        <v>#N/A</v>
      </c>
      <c r="X2215" s="58">
        <f t="shared" si="176"/>
        <v>0</v>
      </c>
      <c r="AB2215" s="95" t="str">
        <f t="shared" si="177"/>
        <v/>
      </c>
    </row>
    <row r="2216" spans="1:28" s="58" customFormat="1" ht="20.25">
      <c r="A2216" s="232"/>
      <c r="B2216" s="224" t="s">
        <v>242</v>
      </c>
      <c r="C2216" s="225" t="s">
        <v>242</v>
      </c>
      <c r="D2216" s="226"/>
      <c r="E2216" s="224" t="s">
        <v>242</v>
      </c>
      <c r="F2216" s="224" t="s">
        <v>242</v>
      </c>
      <c r="G2216" s="224" t="s">
        <v>242</v>
      </c>
      <c r="H2216" s="227" t="s">
        <v>242</v>
      </c>
      <c r="I2216" s="228" t="s">
        <v>242</v>
      </c>
      <c r="J2216" s="228" t="s">
        <v>242</v>
      </c>
      <c r="K2216" s="229"/>
      <c r="L2216" s="229"/>
      <c r="M2216" s="229"/>
      <c r="N2216" s="229"/>
      <c r="O2216" s="229"/>
      <c r="P2216" s="230"/>
      <c r="Q2216" s="231"/>
      <c r="R2216" s="224" t="s">
        <v>242</v>
      </c>
      <c r="S2216" s="232" t="str">
        <f t="shared" ca="1" si="178"/>
        <v/>
      </c>
      <c r="T2216" s="232" t="str">
        <f ca="1">IF(B2216="","",IF(ISERROR(MATCH($J2216,[2]SorP!$B$1:$B$6230,0)),"",INDIRECT("'SorP'!$A$"&amp;MATCH($J2216,[2]SorP!$B$1:$B$6230,0))))</f>
        <v/>
      </c>
      <c r="U2216" s="184"/>
      <c r="V2216" s="94" t="e">
        <f>IF(C2216="",NA(),MATCH($B2216&amp;$C2216,'[2]Smelter Look-up'!$J:$J,0))</f>
        <v>#N/A</v>
      </c>
      <c r="X2216" s="58">
        <f t="shared" si="176"/>
        <v>0</v>
      </c>
      <c r="AB2216" s="95" t="str">
        <f t="shared" si="177"/>
        <v/>
      </c>
    </row>
    <row r="2217" spans="1:28" s="58" customFormat="1" ht="20.25">
      <c r="A2217" s="232"/>
      <c r="B2217" s="224" t="s">
        <v>242</v>
      </c>
      <c r="C2217" s="225" t="s">
        <v>242</v>
      </c>
      <c r="D2217" s="226"/>
      <c r="E2217" s="224" t="s">
        <v>242</v>
      </c>
      <c r="F2217" s="224" t="s">
        <v>242</v>
      </c>
      <c r="G2217" s="224" t="s">
        <v>242</v>
      </c>
      <c r="H2217" s="227" t="s">
        <v>242</v>
      </c>
      <c r="I2217" s="228" t="s">
        <v>242</v>
      </c>
      <c r="J2217" s="228" t="s">
        <v>242</v>
      </c>
      <c r="K2217" s="229"/>
      <c r="L2217" s="229"/>
      <c r="M2217" s="229"/>
      <c r="N2217" s="229"/>
      <c r="O2217" s="229"/>
      <c r="P2217" s="230"/>
      <c r="Q2217" s="231"/>
      <c r="R2217" s="224" t="s">
        <v>242</v>
      </c>
      <c r="S2217" s="232" t="str">
        <f t="shared" ca="1" si="178"/>
        <v/>
      </c>
      <c r="T2217" s="232" t="str">
        <f ca="1">IF(B2217="","",IF(ISERROR(MATCH($J2217,[2]SorP!$B$1:$B$6230,0)),"",INDIRECT("'SorP'!$A$"&amp;MATCH($J2217,[2]SorP!$B$1:$B$6230,0))))</f>
        <v/>
      </c>
      <c r="U2217" s="184"/>
      <c r="V2217" s="94" t="e">
        <f>IF(C2217="",NA(),MATCH($B2217&amp;$C2217,'[2]Smelter Look-up'!$J:$J,0))</f>
        <v>#N/A</v>
      </c>
      <c r="X2217" s="58">
        <f t="shared" si="176"/>
        <v>0</v>
      </c>
      <c r="AB2217" s="95" t="str">
        <f t="shared" si="177"/>
        <v/>
      </c>
    </row>
    <row r="2218" spans="1:28" s="58" customFormat="1" ht="20.25">
      <c r="A2218" s="232"/>
      <c r="B2218" s="224" t="s">
        <v>242</v>
      </c>
      <c r="C2218" s="225" t="s">
        <v>242</v>
      </c>
      <c r="D2218" s="226"/>
      <c r="E2218" s="224" t="s">
        <v>242</v>
      </c>
      <c r="F2218" s="224" t="s">
        <v>242</v>
      </c>
      <c r="G2218" s="224" t="s">
        <v>242</v>
      </c>
      <c r="H2218" s="227" t="s">
        <v>242</v>
      </c>
      <c r="I2218" s="228" t="s">
        <v>242</v>
      </c>
      <c r="J2218" s="228" t="s">
        <v>242</v>
      </c>
      <c r="K2218" s="229"/>
      <c r="L2218" s="229"/>
      <c r="M2218" s="229"/>
      <c r="N2218" s="229"/>
      <c r="O2218" s="229"/>
      <c r="P2218" s="230"/>
      <c r="Q2218" s="231"/>
      <c r="R2218" s="224" t="s">
        <v>242</v>
      </c>
      <c r="S2218" s="232" t="str">
        <f t="shared" ca="1" si="178"/>
        <v/>
      </c>
      <c r="T2218" s="232" t="str">
        <f ca="1">IF(B2218="","",IF(ISERROR(MATCH($J2218,[2]SorP!$B$1:$B$6230,0)),"",INDIRECT("'SorP'!$A$"&amp;MATCH($J2218,[2]SorP!$B$1:$B$6230,0))))</f>
        <v/>
      </c>
      <c r="U2218" s="184"/>
      <c r="V2218" s="94" t="e">
        <f>IF(C2218="",NA(),MATCH($B2218&amp;$C2218,'[2]Smelter Look-up'!$J:$J,0))</f>
        <v>#N/A</v>
      </c>
      <c r="X2218" s="58">
        <f t="shared" si="176"/>
        <v>0</v>
      </c>
      <c r="AB2218" s="95" t="str">
        <f t="shared" si="177"/>
        <v/>
      </c>
    </row>
    <row r="2219" spans="1:28" s="58" customFormat="1" ht="20.25">
      <c r="A2219" s="232"/>
      <c r="B2219" s="224" t="s">
        <v>242</v>
      </c>
      <c r="C2219" s="225" t="s">
        <v>242</v>
      </c>
      <c r="D2219" s="226"/>
      <c r="E2219" s="224" t="s">
        <v>242</v>
      </c>
      <c r="F2219" s="224" t="s">
        <v>242</v>
      </c>
      <c r="G2219" s="224" t="s">
        <v>242</v>
      </c>
      <c r="H2219" s="227" t="s">
        <v>242</v>
      </c>
      <c r="I2219" s="228" t="s">
        <v>242</v>
      </c>
      <c r="J2219" s="228" t="s">
        <v>242</v>
      </c>
      <c r="K2219" s="229"/>
      <c r="L2219" s="229"/>
      <c r="M2219" s="229"/>
      <c r="N2219" s="229"/>
      <c r="O2219" s="229"/>
      <c r="P2219" s="230"/>
      <c r="Q2219" s="231"/>
      <c r="R2219" s="224" t="s">
        <v>242</v>
      </c>
      <c r="S2219" s="232" t="str">
        <f t="shared" ca="1" si="178"/>
        <v/>
      </c>
      <c r="T2219" s="232" t="str">
        <f ca="1">IF(B2219="","",IF(ISERROR(MATCH($J2219,[2]SorP!$B$1:$B$6230,0)),"",INDIRECT("'SorP'!$A$"&amp;MATCH($J2219,[2]SorP!$B$1:$B$6230,0))))</f>
        <v/>
      </c>
      <c r="U2219" s="184"/>
      <c r="V2219" s="94" t="e">
        <f>IF(C2219="",NA(),MATCH($B2219&amp;$C2219,'[2]Smelter Look-up'!$J:$J,0))</f>
        <v>#N/A</v>
      </c>
      <c r="X2219" s="58">
        <f t="shared" si="176"/>
        <v>0</v>
      </c>
      <c r="AB2219" s="95" t="str">
        <f t="shared" si="177"/>
        <v/>
      </c>
    </row>
    <row r="2220" spans="1:28" s="58" customFormat="1" ht="20.25">
      <c r="A2220" s="232"/>
      <c r="B2220" s="224" t="s">
        <v>242</v>
      </c>
      <c r="C2220" s="225" t="s">
        <v>242</v>
      </c>
      <c r="D2220" s="226"/>
      <c r="E2220" s="224" t="s">
        <v>242</v>
      </c>
      <c r="F2220" s="224" t="s">
        <v>242</v>
      </c>
      <c r="G2220" s="224" t="s">
        <v>242</v>
      </c>
      <c r="H2220" s="227" t="s">
        <v>242</v>
      </c>
      <c r="I2220" s="228" t="s">
        <v>242</v>
      </c>
      <c r="J2220" s="228" t="s">
        <v>242</v>
      </c>
      <c r="K2220" s="229"/>
      <c r="L2220" s="229"/>
      <c r="M2220" s="229"/>
      <c r="N2220" s="229"/>
      <c r="O2220" s="229"/>
      <c r="P2220" s="230"/>
      <c r="Q2220" s="231"/>
      <c r="R2220" s="224" t="s">
        <v>242</v>
      </c>
      <c r="S2220" s="232" t="str">
        <f t="shared" ca="1" si="178"/>
        <v/>
      </c>
      <c r="T2220" s="232" t="str">
        <f ca="1">IF(B2220="","",IF(ISERROR(MATCH($J2220,[2]SorP!$B$1:$B$6230,0)),"",INDIRECT("'SorP'!$A$"&amp;MATCH($J2220,[2]SorP!$B$1:$B$6230,0))))</f>
        <v/>
      </c>
      <c r="U2220" s="184"/>
      <c r="V2220" s="94" t="e">
        <f>IF(C2220="",NA(),MATCH($B2220&amp;$C2220,'[2]Smelter Look-up'!$J:$J,0))</f>
        <v>#N/A</v>
      </c>
      <c r="X2220" s="58">
        <f t="shared" si="176"/>
        <v>0</v>
      </c>
      <c r="AB2220" s="95" t="str">
        <f t="shared" si="177"/>
        <v/>
      </c>
    </row>
    <row r="2221" spans="1:28" s="58" customFormat="1" ht="20.25">
      <c r="A2221" s="232"/>
      <c r="B2221" s="224" t="s">
        <v>242</v>
      </c>
      <c r="C2221" s="225" t="s">
        <v>242</v>
      </c>
      <c r="D2221" s="226"/>
      <c r="E2221" s="224" t="s">
        <v>242</v>
      </c>
      <c r="F2221" s="224" t="s">
        <v>242</v>
      </c>
      <c r="G2221" s="224" t="s">
        <v>242</v>
      </c>
      <c r="H2221" s="227" t="s">
        <v>242</v>
      </c>
      <c r="I2221" s="228" t="s">
        <v>242</v>
      </c>
      <c r="J2221" s="228" t="s">
        <v>242</v>
      </c>
      <c r="K2221" s="229"/>
      <c r="L2221" s="229"/>
      <c r="M2221" s="229"/>
      <c r="N2221" s="229"/>
      <c r="O2221" s="229"/>
      <c r="P2221" s="230"/>
      <c r="Q2221" s="231"/>
      <c r="R2221" s="224" t="s">
        <v>242</v>
      </c>
      <c r="S2221" s="232" t="str">
        <f t="shared" ca="1" si="178"/>
        <v/>
      </c>
      <c r="T2221" s="232" t="str">
        <f ca="1">IF(B2221="","",IF(ISERROR(MATCH($J2221,[2]SorP!$B$1:$B$6230,0)),"",INDIRECT("'SorP'!$A$"&amp;MATCH($J2221,[2]SorP!$B$1:$B$6230,0))))</f>
        <v/>
      </c>
      <c r="U2221" s="184"/>
      <c r="V2221" s="94" t="e">
        <f>IF(C2221="",NA(),MATCH($B2221&amp;$C2221,'[2]Smelter Look-up'!$J:$J,0))</f>
        <v>#N/A</v>
      </c>
      <c r="X2221" s="58">
        <f t="shared" si="176"/>
        <v>0</v>
      </c>
      <c r="AB2221" s="95" t="str">
        <f t="shared" si="177"/>
        <v/>
      </c>
    </row>
    <row r="2222" spans="1:28" s="58" customFormat="1" ht="20.25">
      <c r="A2222" s="232"/>
      <c r="B2222" s="224" t="s">
        <v>242</v>
      </c>
      <c r="C2222" s="225" t="s">
        <v>242</v>
      </c>
      <c r="D2222" s="226"/>
      <c r="E2222" s="224" t="s">
        <v>242</v>
      </c>
      <c r="F2222" s="224" t="s">
        <v>242</v>
      </c>
      <c r="G2222" s="224" t="s">
        <v>242</v>
      </c>
      <c r="H2222" s="227" t="s">
        <v>242</v>
      </c>
      <c r="I2222" s="228" t="s">
        <v>242</v>
      </c>
      <c r="J2222" s="228" t="s">
        <v>242</v>
      </c>
      <c r="K2222" s="229"/>
      <c r="L2222" s="229"/>
      <c r="M2222" s="229"/>
      <c r="N2222" s="229"/>
      <c r="O2222" s="229"/>
      <c r="P2222" s="230"/>
      <c r="Q2222" s="231"/>
      <c r="R2222" s="224" t="s">
        <v>242</v>
      </c>
      <c r="S2222" s="232" t="str">
        <f t="shared" ca="1" si="178"/>
        <v/>
      </c>
      <c r="T2222" s="232" t="str">
        <f ca="1">IF(B2222="","",IF(ISERROR(MATCH($J2222,[2]SorP!$B$1:$B$6230,0)),"",INDIRECT("'SorP'!$A$"&amp;MATCH($J2222,[2]SorP!$B$1:$B$6230,0))))</f>
        <v/>
      </c>
      <c r="U2222" s="184"/>
      <c r="V2222" s="94" t="e">
        <f>IF(C2222="",NA(),MATCH($B2222&amp;$C2222,'[2]Smelter Look-up'!$J:$J,0))</f>
        <v>#N/A</v>
      </c>
      <c r="X2222" s="58">
        <f t="shared" si="176"/>
        <v>0</v>
      </c>
      <c r="AB2222" s="95" t="str">
        <f t="shared" si="177"/>
        <v/>
      </c>
    </row>
    <row r="2223" spans="1:28" s="58" customFormat="1" ht="20.25">
      <c r="A2223" s="232"/>
      <c r="B2223" s="224" t="s">
        <v>242</v>
      </c>
      <c r="C2223" s="225" t="s">
        <v>242</v>
      </c>
      <c r="D2223" s="226"/>
      <c r="E2223" s="224" t="s">
        <v>242</v>
      </c>
      <c r="F2223" s="224" t="s">
        <v>242</v>
      </c>
      <c r="G2223" s="224" t="s">
        <v>242</v>
      </c>
      <c r="H2223" s="227" t="s">
        <v>242</v>
      </c>
      <c r="I2223" s="228" t="s">
        <v>242</v>
      </c>
      <c r="J2223" s="228" t="s">
        <v>242</v>
      </c>
      <c r="K2223" s="229"/>
      <c r="L2223" s="229"/>
      <c r="M2223" s="229"/>
      <c r="N2223" s="229"/>
      <c r="O2223" s="229"/>
      <c r="P2223" s="230"/>
      <c r="Q2223" s="231"/>
      <c r="R2223" s="224" t="s">
        <v>242</v>
      </c>
      <c r="S2223" s="232" t="str">
        <f t="shared" ca="1" si="178"/>
        <v/>
      </c>
      <c r="T2223" s="232" t="str">
        <f ca="1">IF(B2223="","",IF(ISERROR(MATCH($J2223,[2]SorP!$B$1:$B$6230,0)),"",INDIRECT("'SorP'!$A$"&amp;MATCH($J2223,[2]SorP!$B$1:$B$6230,0))))</f>
        <v/>
      </c>
      <c r="U2223" s="184"/>
      <c r="V2223" s="94" t="e">
        <f>IF(C2223="",NA(),MATCH($B2223&amp;$C2223,'[2]Smelter Look-up'!$J:$J,0))</f>
        <v>#N/A</v>
      </c>
      <c r="X2223" s="58">
        <f t="shared" si="176"/>
        <v>0</v>
      </c>
      <c r="AB2223" s="95" t="str">
        <f t="shared" si="177"/>
        <v/>
      </c>
    </row>
    <row r="2224" spans="1:28" s="58" customFormat="1" ht="20.25">
      <c r="A2224" s="232"/>
      <c r="B2224" s="224" t="s">
        <v>242</v>
      </c>
      <c r="C2224" s="225" t="s">
        <v>242</v>
      </c>
      <c r="D2224" s="226"/>
      <c r="E2224" s="224" t="s">
        <v>242</v>
      </c>
      <c r="F2224" s="224" t="s">
        <v>242</v>
      </c>
      <c r="G2224" s="224" t="s">
        <v>242</v>
      </c>
      <c r="H2224" s="227" t="s">
        <v>242</v>
      </c>
      <c r="I2224" s="228" t="s">
        <v>242</v>
      </c>
      <c r="J2224" s="228" t="s">
        <v>242</v>
      </c>
      <c r="K2224" s="229"/>
      <c r="L2224" s="229"/>
      <c r="M2224" s="229"/>
      <c r="N2224" s="229"/>
      <c r="O2224" s="229"/>
      <c r="P2224" s="230"/>
      <c r="Q2224" s="231"/>
      <c r="R2224" s="224" t="s">
        <v>242</v>
      </c>
      <c r="S2224" s="232" t="str">
        <f t="shared" ca="1" si="178"/>
        <v/>
      </c>
      <c r="T2224" s="232" t="str">
        <f ca="1">IF(B2224="","",IF(ISERROR(MATCH($J2224,[2]SorP!$B$1:$B$6230,0)),"",INDIRECT("'SorP'!$A$"&amp;MATCH($J2224,[2]SorP!$B$1:$B$6230,0))))</f>
        <v/>
      </c>
      <c r="U2224" s="184"/>
      <c r="V2224" s="94" t="e">
        <f>IF(C2224="",NA(),MATCH($B2224&amp;$C2224,'[2]Smelter Look-up'!$J:$J,0))</f>
        <v>#N/A</v>
      </c>
      <c r="X2224" s="58">
        <f t="shared" si="176"/>
        <v>0</v>
      </c>
      <c r="AB2224" s="95" t="str">
        <f t="shared" si="177"/>
        <v/>
      </c>
    </row>
    <row r="2225" spans="1:28" s="58" customFormat="1" ht="20.25">
      <c r="A2225" s="232"/>
      <c r="B2225" s="224" t="s">
        <v>242</v>
      </c>
      <c r="C2225" s="225" t="s">
        <v>242</v>
      </c>
      <c r="D2225" s="226"/>
      <c r="E2225" s="224" t="s">
        <v>242</v>
      </c>
      <c r="F2225" s="224" t="s">
        <v>242</v>
      </c>
      <c r="G2225" s="224" t="s">
        <v>242</v>
      </c>
      <c r="H2225" s="227" t="s">
        <v>242</v>
      </c>
      <c r="I2225" s="228" t="s">
        <v>242</v>
      </c>
      <c r="J2225" s="228" t="s">
        <v>242</v>
      </c>
      <c r="K2225" s="229"/>
      <c r="L2225" s="229"/>
      <c r="M2225" s="229"/>
      <c r="N2225" s="229"/>
      <c r="O2225" s="229"/>
      <c r="P2225" s="230"/>
      <c r="Q2225" s="231"/>
      <c r="R2225" s="224" t="s">
        <v>242</v>
      </c>
      <c r="S2225" s="232" t="str">
        <f t="shared" ca="1" si="178"/>
        <v/>
      </c>
      <c r="T2225" s="232" t="str">
        <f ca="1">IF(B2225="","",IF(ISERROR(MATCH($J2225,[2]SorP!$B$1:$B$6230,0)),"",INDIRECT("'SorP'!$A$"&amp;MATCH($J2225,[2]SorP!$B$1:$B$6230,0))))</f>
        <v/>
      </c>
      <c r="U2225" s="184"/>
      <c r="V2225" s="94" t="e">
        <f>IF(C2225="",NA(),MATCH($B2225&amp;$C2225,'[2]Smelter Look-up'!$J:$J,0))</f>
        <v>#N/A</v>
      </c>
      <c r="X2225" s="58">
        <f t="shared" si="176"/>
        <v>0</v>
      </c>
      <c r="AB2225" s="95" t="str">
        <f t="shared" si="177"/>
        <v/>
      </c>
    </row>
    <row r="2226" spans="1:28" s="58" customFormat="1" ht="20.25">
      <c r="A2226" s="232"/>
      <c r="B2226" s="224" t="s">
        <v>242</v>
      </c>
      <c r="C2226" s="225" t="s">
        <v>242</v>
      </c>
      <c r="D2226" s="226"/>
      <c r="E2226" s="224" t="s">
        <v>242</v>
      </c>
      <c r="F2226" s="224" t="s">
        <v>242</v>
      </c>
      <c r="G2226" s="224" t="s">
        <v>242</v>
      </c>
      <c r="H2226" s="227" t="s">
        <v>242</v>
      </c>
      <c r="I2226" s="228" t="s">
        <v>242</v>
      </c>
      <c r="J2226" s="228" t="s">
        <v>242</v>
      </c>
      <c r="K2226" s="229"/>
      <c r="L2226" s="229"/>
      <c r="M2226" s="229"/>
      <c r="N2226" s="229"/>
      <c r="O2226" s="229"/>
      <c r="P2226" s="230"/>
      <c r="Q2226" s="231"/>
      <c r="R2226" s="224" t="s">
        <v>242</v>
      </c>
      <c r="S2226" s="232" t="str">
        <f t="shared" ca="1" si="178"/>
        <v/>
      </c>
      <c r="T2226" s="232" t="str">
        <f ca="1">IF(B2226="","",IF(ISERROR(MATCH($J2226,[2]SorP!$B$1:$B$6230,0)),"",INDIRECT("'SorP'!$A$"&amp;MATCH($J2226,[2]SorP!$B$1:$B$6230,0))))</f>
        <v/>
      </c>
      <c r="U2226" s="184"/>
      <c r="V2226" s="94" t="e">
        <f>IF(C2226="",NA(),MATCH($B2226&amp;$C2226,'[2]Smelter Look-up'!$J:$J,0))</f>
        <v>#N/A</v>
      </c>
      <c r="X2226" s="58">
        <f t="shared" si="176"/>
        <v>0</v>
      </c>
      <c r="AB2226" s="95" t="str">
        <f t="shared" si="177"/>
        <v/>
      </c>
    </row>
    <row r="2227" spans="1:28" s="58" customFormat="1" ht="20.25">
      <c r="A2227" s="232"/>
      <c r="B2227" s="224" t="s">
        <v>242</v>
      </c>
      <c r="C2227" s="225" t="s">
        <v>242</v>
      </c>
      <c r="D2227" s="226"/>
      <c r="E2227" s="224" t="s">
        <v>242</v>
      </c>
      <c r="F2227" s="224" t="s">
        <v>242</v>
      </c>
      <c r="G2227" s="224" t="s">
        <v>242</v>
      </c>
      <c r="H2227" s="227" t="s">
        <v>242</v>
      </c>
      <c r="I2227" s="228" t="s">
        <v>242</v>
      </c>
      <c r="J2227" s="228" t="s">
        <v>242</v>
      </c>
      <c r="K2227" s="229"/>
      <c r="L2227" s="229"/>
      <c r="M2227" s="229"/>
      <c r="N2227" s="229"/>
      <c r="O2227" s="229"/>
      <c r="P2227" s="230"/>
      <c r="Q2227" s="231"/>
      <c r="R2227" s="224" t="s">
        <v>242</v>
      </c>
      <c r="S2227" s="232" t="str">
        <f t="shared" ca="1" si="178"/>
        <v/>
      </c>
      <c r="T2227" s="232" t="str">
        <f ca="1">IF(B2227="","",IF(ISERROR(MATCH($J2227,[2]SorP!$B$1:$B$6230,0)),"",INDIRECT("'SorP'!$A$"&amp;MATCH($J2227,[2]SorP!$B$1:$B$6230,0))))</f>
        <v/>
      </c>
      <c r="U2227" s="184"/>
      <c r="V2227" s="94" t="e">
        <f>IF(C2227="",NA(),MATCH($B2227&amp;$C2227,'[2]Smelter Look-up'!$J:$J,0))</f>
        <v>#N/A</v>
      </c>
      <c r="X2227" s="58">
        <f t="shared" si="176"/>
        <v>0</v>
      </c>
      <c r="AB2227" s="95" t="str">
        <f t="shared" si="177"/>
        <v/>
      </c>
    </row>
    <row r="2228" spans="1:28" s="58" customFormat="1" ht="20.25">
      <c r="A2228" s="232"/>
      <c r="B2228" s="224" t="s">
        <v>242</v>
      </c>
      <c r="C2228" s="225" t="s">
        <v>242</v>
      </c>
      <c r="D2228" s="226"/>
      <c r="E2228" s="224" t="s">
        <v>242</v>
      </c>
      <c r="F2228" s="224" t="s">
        <v>242</v>
      </c>
      <c r="G2228" s="224" t="s">
        <v>242</v>
      </c>
      <c r="H2228" s="227" t="s">
        <v>242</v>
      </c>
      <c r="I2228" s="228" t="s">
        <v>242</v>
      </c>
      <c r="J2228" s="228" t="s">
        <v>242</v>
      </c>
      <c r="K2228" s="229"/>
      <c r="L2228" s="229"/>
      <c r="M2228" s="229"/>
      <c r="N2228" s="229"/>
      <c r="O2228" s="229"/>
      <c r="P2228" s="230"/>
      <c r="Q2228" s="231"/>
      <c r="R2228" s="224" t="s">
        <v>242</v>
      </c>
      <c r="S2228" s="232" t="str">
        <f t="shared" ca="1" si="178"/>
        <v/>
      </c>
      <c r="T2228" s="232" t="str">
        <f ca="1">IF(B2228="","",IF(ISERROR(MATCH($J2228,[2]SorP!$B$1:$B$6230,0)),"",INDIRECT("'SorP'!$A$"&amp;MATCH($J2228,[2]SorP!$B$1:$B$6230,0))))</f>
        <v/>
      </c>
      <c r="U2228" s="184"/>
      <c r="V2228" s="94" t="e">
        <f>IF(C2228="",NA(),MATCH($B2228&amp;$C2228,'[2]Smelter Look-up'!$J:$J,0))</f>
        <v>#N/A</v>
      </c>
      <c r="X2228" s="58">
        <f t="shared" si="176"/>
        <v>0</v>
      </c>
      <c r="AB2228" s="95" t="str">
        <f t="shared" si="177"/>
        <v/>
      </c>
    </row>
    <row r="2229" spans="1:28" s="58" customFormat="1" ht="20.25">
      <c r="A2229" s="232"/>
      <c r="B2229" s="224" t="s">
        <v>242</v>
      </c>
      <c r="C2229" s="225" t="s">
        <v>242</v>
      </c>
      <c r="D2229" s="226"/>
      <c r="E2229" s="224" t="s">
        <v>242</v>
      </c>
      <c r="F2229" s="224" t="s">
        <v>242</v>
      </c>
      <c r="G2229" s="224" t="s">
        <v>242</v>
      </c>
      <c r="H2229" s="227" t="s">
        <v>242</v>
      </c>
      <c r="I2229" s="228" t="s">
        <v>242</v>
      </c>
      <c r="J2229" s="228" t="s">
        <v>242</v>
      </c>
      <c r="K2229" s="229"/>
      <c r="L2229" s="229"/>
      <c r="M2229" s="229"/>
      <c r="N2229" s="229"/>
      <c r="O2229" s="229"/>
      <c r="P2229" s="230"/>
      <c r="Q2229" s="231"/>
      <c r="R2229" s="224" t="s">
        <v>242</v>
      </c>
      <c r="S2229" s="232" t="str">
        <f t="shared" ca="1" si="178"/>
        <v/>
      </c>
      <c r="T2229" s="232" t="str">
        <f ca="1">IF(B2229="","",IF(ISERROR(MATCH($J2229,[2]SorP!$B$1:$B$6230,0)),"",INDIRECT("'SorP'!$A$"&amp;MATCH($J2229,[2]SorP!$B$1:$B$6230,0))))</f>
        <v/>
      </c>
      <c r="U2229" s="184"/>
      <c r="V2229" s="94" t="e">
        <f>IF(C2229="",NA(),MATCH($B2229&amp;$C2229,'[2]Smelter Look-up'!$J:$J,0))</f>
        <v>#N/A</v>
      </c>
      <c r="X2229" s="58">
        <f t="shared" si="176"/>
        <v>0</v>
      </c>
      <c r="AB2229" s="95" t="str">
        <f t="shared" si="177"/>
        <v/>
      </c>
    </row>
    <row r="2230" spans="1:28" s="58" customFormat="1" ht="20.25">
      <c r="A2230" s="232"/>
      <c r="B2230" s="224" t="s">
        <v>242</v>
      </c>
      <c r="C2230" s="225" t="s">
        <v>242</v>
      </c>
      <c r="D2230" s="226"/>
      <c r="E2230" s="224" t="s">
        <v>242</v>
      </c>
      <c r="F2230" s="224" t="s">
        <v>242</v>
      </c>
      <c r="G2230" s="224" t="s">
        <v>242</v>
      </c>
      <c r="H2230" s="227" t="s">
        <v>242</v>
      </c>
      <c r="I2230" s="228" t="s">
        <v>242</v>
      </c>
      <c r="J2230" s="228" t="s">
        <v>242</v>
      </c>
      <c r="K2230" s="229"/>
      <c r="L2230" s="229"/>
      <c r="M2230" s="229"/>
      <c r="N2230" s="229"/>
      <c r="O2230" s="229"/>
      <c r="P2230" s="230"/>
      <c r="Q2230" s="231"/>
      <c r="R2230" s="224" t="s">
        <v>242</v>
      </c>
      <c r="S2230" s="232" t="str">
        <f t="shared" ca="1" si="178"/>
        <v/>
      </c>
      <c r="T2230" s="232" t="str">
        <f ca="1">IF(B2230="","",IF(ISERROR(MATCH($J2230,[2]SorP!$B$1:$B$6230,0)),"",INDIRECT("'SorP'!$A$"&amp;MATCH($J2230,[2]SorP!$B$1:$B$6230,0))))</f>
        <v/>
      </c>
      <c r="U2230" s="184"/>
      <c r="V2230" s="94" t="e">
        <f>IF(C2230="",NA(),MATCH($B2230&amp;$C2230,'[2]Smelter Look-up'!$J:$J,0))</f>
        <v>#N/A</v>
      </c>
      <c r="X2230" s="58">
        <f t="shared" si="176"/>
        <v>0</v>
      </c>
      <c r="AB2230" s="95" t="str">
        <f t="shared" si="177"/>
        <v/>
      </c>
    </row>
    <row r="2231" spans="1:28" s="58" customFormat="1" ht="20.25">
      <c r="A2231" s="232"/>
      <c r="B2231" s="224" t="s">
        <v>242</v>
      </c>
      <c r="C2231" s="225" t="s">
        <v>242</v>
      </c>
      <c r="D2231" s="226"/>
      <c r="E2231" s="224" t="s">
        <v>242</v>
      </c>
      <c r="F2231" s="224" t="s">
        <v>242</v>
      </c>
      <c r="G2231" s="224" t="s">
        <v>242</v>
      </c>
      <c r="H2231" s="227" t="s">
        <v>242</v>
      </c>
      <c r="I2231" s="228" t="s">
        <v>242</v>
      </c>
      <c r="J2231" s="228" t="s">
        <v>242</v>
      </c>
      <c r="K2231" s="229"/>
      <c r="L2231" s="229"/>
      <c r="M2231" s="229"/>
      <c r="N2231" s="229"/>
      <c r="O2231" s="229"/>
      <c r="P2231" s="230"/>
      <c r="Q2231" s="231"/>
      <c r="R2231" s="224" t="s">
        <v>242</v>
      </c>
      <c r="S2231" s="232" t="str">
        <f t="shared" ca="1" si="178"/>
        <v/>
      </c>
      <c r="T2231" s="232" t="str">
        <f ca="1">IF(B2231="","",IF(ISERROR(MATCH($J2231,[2]SorP!$B$1:$B$6230,0)),"",INDIRECT("'SorP'!$A$"&amp;MATCH($J2231,[2]SorP!$B$1:$B$6230,0))))</f>
        <v/>
      </c>
      <c r="U2231" s="184"/>
      <c r="V2231" s="94" t="e">
        <f>IF(C2231="",NA(),MATCH($B2231&amp;$C2231,'[2]Smelter Look-up'!$J:$J,0))</f>
        <v>#N/A</v>
      </c>
      <c r="X2231" s="58">
        <f t="shared" si="176"/>
        <v>0</v>
      </c>
      <c r="AB2231" s="95" t="str">
        <f t="shared" si="177"/>
        <v/>
      </c>
    </row>
    <row r="2232" spans="1:28" s="58" customFormat="1" ht="20.25">
      <c r="A2232" s="232"/>
      <c r="B2232" s="224" t="s">
        <v>242</v>
      </c>
      <c r="C2232" s="225" t="s">
        <v>242</v>
      </c>
      <c r="D2232" s="226"/>
      <c r="E2232" s="224" t="s">
        <v>242</v>
      </c>
      <c r="F2232" s="224" t="s">
        <v>242</v>
      </c>
      <c r="G2232" s="224" t="s">
        <v>242</v>
      </c>
      <c r="H2232" s="227" t="s">
        <v>242</v>
      </c>
      <c r="I2232" s="228" t="s">
        <v>242</v>
      </c>
      <c r="J2232" s="228" t="s">
        <v>242</v>
      </c>
      <c r="K2232" s="229"/>
      <c r="L2232" s="229"/>
      <c r="M2232" s="229"/>
      <c r="N2232" s="229"/>
      <c r="O2232" s="229"/>
      <c r="P2232" s="230"/>
      <c r="Q2232" s="231"/>
      <c r="R2232" s="224" t="s">
        <v>242</v>
      </c>
      <c r="S2232" s="232" t="str">
        <f t="shared" ca="1" si="178"/>
        <v/>
      </c>
      <c r="T2232" s="232" t="str">
        <f ca="1">IF(B2232="","",IF(ISERROR(MATCH($J2232,[2]SorP!$B$1:$B$6230,0)),"",INDIRECT("'SorP'!$A$"&amp;MATCH($J2232,[2]SorP!$B$1:$B$6230,0))))</f>
        <v/>
      </c>
      <c r="U2232" s="184"/>
      <c r="V2232" s="94" t="e">
        <f>IF(C2232="",NA(),MATCH($B2232&amp;$C2232,'[2]Smelter Look-up'!$J:$J,0))</f>
        <v>#N/A</v>
      </c>
      <c r="X2232" s="58">
        <f t="shared" si="176"/>
        <v>0</v>
      </c>
      <c r="AB2232" s="95" t="str">
        <f t="shared" si="177"/>
        <v/>
      </c>
    </row>
    <row r="2233" spans="1:28" s="58" customFormat="1" ht="20.25">
      <c r="A2233" s="232"/>
      <c r="B2233" s="224" t="s">
        <v>242</v>
      </c>
      <c r="C2233" s="225" t="s">
        <v>242</v>
      </c>
      <c r="D2233" s="226"/>
      <c r="E2233" s="224" t="s">
        <v>242</v>
      </c>
      <c r="F2233" s="224" t="s">
        <v>242</v>
      </c>
      <c r="G2233" s="224" t="s">
        <v>242</v>
      </c>
      <c r="H2233" s="227" t="s">
        <v>242</v>
      </c>
      <c r="I2233" s="228" t="s">
        <v>242</v>
      </c>
      <c r="J2233" s="228" t="s">
        <v>242</v>
      </c>
      <c r="K2233" s="229"/>
      <c r="L2233" s="229"/>
      <c r="M2233" s="229"/>
      <c r="N2233" s="229"/>
      <c r="O2233" s="229"/>
      <c r="P2233" s="230"/>
      <c r="Q2233" s="231"/>
      <c r="R2233" s="224" t="s">
        <v>242</v>
      </c>
      <c r="S2233" s="232" t="str">
        <f t="shared" ca="1" si="178"/>
        <v/>
      </c>
      <c r="T2233" s="232" t="str">
        <f ca="1">IF(B2233="","",IF(ISERROR(MATCH($J2233,[2]SorP!$B$1:$B$6230,0)),"",INDIRECT("'SorP'!$A$"&amp;MATCH($J2233,[2]SorP!$B$1:$B$6230,0))))</f>
        <v/>
      </c>
      <c r="U2233" s="184"/>
      <c r="V2233" s="94" t="e">
        <f>IF(C2233="",NA(),MATCH($B2233&amp;$C2233,'[2]Smelter Look-up'!$J:$J,0))</f>
        <v>#N/A</v>
      </c>
      <c r="X2233" s="58">
        <f t="shared" si="176"/>
        <v>0</v>
      </c>
      <c r="AB2233" s="95" t="str">
        <f t="shared" si="177"/>
        <v/>
      </c>
    </row>
    <row r="2234" spans="1:28" s="58" customFormat="1" ht="20.25">
      <c r="A2234" s="232"/>
      <c r="B2234" s="224" t="s">
        <v>242</v>
      </c>
      <c r="C2234" s="225" t="s">
        <v>242</v>
      </c>
      <c r="D2234" s="226"/>
      <c r="E2234" s="224" t="s">
        <v>242</v>
      </c>
      <c r="F2234" s="224" t="s">
        <v>242</v>
      </c>
      <c r="G2234" s="224" t="s">
        <v>242</v>
      </c>
      <c r="H2234" s="227" t="s">
        <v>242</v>
      </c>
      <c r="I2234" s="228" t="s">
        <v>242</v>
      </c>
      <c r="J2234" s="228" t="s">
        <v>242</v>
      </c>
      <c r="K2234" s="229"/>
      <c r="L2234" s="229"/>
      <c r="M2234" s="229"/>
      <c r="N2234" s="229"/>
      <c r="O2234" s="229"/>
      <c r="P2234" s="230"/>
      <c r="Q2234" s="231"/>
      <c r="R2234" s="224" t="s">
        <v>242</v>
      </c>
      <c r="S2234" s="232" t="str">
        <f t="shared" ca="1" si="178"/>
        <v/>
      </c>
      <c r="T2234" s="232" t="str">
        <f ca="1">IF(B2234="","",IF(ISERROR(MATCH($J2234,[2]SorP!$B$1:$B$6230,0)),"",INDIRECT("'SorP'!$A$"&amp;MATCH($J2234,[2]SorP!$B$1:$B$6230,0))))</f>
        <v/>
      </c>
      <c r="U2234" s="184"/>
      <c r="V2234" s="94" t="e">
        <f>IF(C2234="",NA(),MATCH($B2234&amp;$C2234,'[2]Smelter Look-up'!$J:$J,0))</f>
        <v>#N/A</v>
      </c>
      <c r="X2234" s="58">
        <f t="shared" si="176"/>
        <v>0</v>
      </c>
      <c r="AB2234" s="95" t="str">
        <f t="shared" si="177"/>
        <v/>
      </c>
    </row>
    <row r="2235" spans="1:28" s="58" customFormat="1" ht="20.25">
      <c r="A2235" s="232"/>
      <c r="B2235" s="224" t="s">
        <v>242</v>
      </c>
      <c r="C2235" s="225" t="s">
        <v>242</v>
      </c>
      <c r="D2235" s="226"/>
      <c r="E2235" s="224" t="s">
        <v>242</v>
      </c>
      <c r="F2235" s="224" t="s">
        <v>242</v>
      </c>
      <c r="G2235" s="224" t="s">
        <v>242</v>
      </c>
      <c r="H2235" s="227" t="s">
        <v>242</v>
      </c>
      <c r="I2235" s="228" t="s">
        <v>242</v>
      </c>
      <c r="J2235" s="228" t="s">
        <v>242</v>
      </c>
      <c r="K2235" s="229"/>
      <c r="L2235" s="229"/>
      <c r="M2235" s="229"/>
      <c r="N2235" s="229"/>
      <c r="O2235" s="229"/>
      <c r="P2235" s="230"/>
      <c r="Q2235" s="231"/>
      <c r="R2235" s="224" t="s">
        <v>242</v>
      </c>
      <c r="S2235" s="232" t="str">
        <f t="shared" ref="S2235" ca="1" si="179">IF(B2235="","",IF(ISERROR(MATCH($E2235,CL,0)),"Unknown",INDIRECT("'C'!$A$"&amp;MATCH($E2235,CL,0)+1)))</f>
        <v/>
      </c>
      <c r="T2235" s="232" t="str">
        <f ca="1">IF(B2235="","",IF(ISERROR(MATCH($J2235,[2]SorP!$B$1:$B$6230,0)),"",INDIRECT("'SorP'!$A$"&amp;MATCH($J2235,[2]SorP!$B$1:$B$6230,0))))</f>
        <v/>
      </c>
      <c r="U2235" s="184"/>
      <c r="V2235" s="94" t="e">
        <f>IF(C2235="",NA(),MATCH($B2235&amp;$C2235,'[2]Smelter Look-up'!$J:$J,0))</f>
        <v>#N/A</v>
      </c>
      <c r="X2235" s="58">
        <f t="shared" si="176"/>
        <v>0</v>
      </c>
      <c r="AB2235" s="95" t="str">
        <f t="shared" si="177"/>
        <v/>
      </c>
    </row>
    <row r="2236" spans="1:28" s="58" customFormat="1" ht="20.25">
      <c r="A2236" s="232"/>
      <c r="B2236" s="224" t="s">
        <v>242</v>
      </c>
      <c r="C2236" s="225" t="s">
        <v>242</v>
      </c>
      <c r="D2236" s="226"/>
      <c r="E2236" s="224" t="s">
        <v>242</v>
      </c>
      <c r="F2236" s="224" t="s">
        <v>242</v>
      </c>
      <c r="G2236" s="224" t="s">
        <v>242</v>
      </c>
      <c r="H2236" s="227" t="s">
        <v>242</v>
      </c>
      <c r="I2236" s="228" t="s">
        <v>242</v>
      </c>
      <c r="J2236" s="228" t="s">
        <v>242</v>
      </c>
      <c r="K2236" s="229"/>
      <c r="L2236" s="229"/>
      <c r="M2236" s="229"/>
      <c r="N2236" s="229"/>
      <c r="O2236" s="229"/>
      <c r="P2236" s="230"/>
      <c r="Q2236" s="231"/>
      <c r="R2236" s="224" t="s">
        <v>242</v>
      </c>
      <c r="S2236" s="232" t="str">
        <f t="shared" ref="S2236:S2267" ca="1" si="180">IF(B2236="","",IF(ISERROR(MATCH($E2236,CL,0)),"Unknown",INDIRECT("'C'!$A$"&amp;MATCH($E2236,CL,0)+1)))</f>
        <v/>
      </c>
      <c r="T2236" s="232" t="str">
        <f ca="1">IF(B2236="","",IF(ISERROR(MATCH($J2236,[2]SorP!$B$1:$B$6230,0)),"",INDIRECT("'SorP'!$A$"&amp;MATCH($J2236,[2]SorP!$B$1:$B$6230,0))))</f>
        <v/>
      </c>
      <c r="U2236" s="184"/>
      <c r="V2236" s="94" t="e">
        <f>IF(C2236="",NA(),MATCH($B2236&amp;$C2236,'[2]Smelter Look-up'!$J:$J,0))</f>
        <v>#N/A</v>
      </c>
      <c r="X2236" s="58">
        <f t="shared" si="176"/>
        <v>0</v>
      </c>
      <c r="AB2236" s="95" t="str">
        <f t="shared" si="177"/>
        <v/>
      </c>
    </row>
    <row r="2237" spans="1:28" s="58" customFormat="1" ht="20.25">
      <c r="A2237" s="232"/>
      <c r="B2237" s="224" t="s">
        <v>242</v>
      </c>
      <c r="C2237" s="225" t="s">
        <v>242</v>
      </c>
      <c r="D2237" s="226"/>
      <c r="E2237" s="224" t="s">
        <v>242</v>
      </c>
      <c r="F2237" s="224" t="s">
        <v>242</v>
      </c>
      <c r="G2237" s="224" t="s">
        <v>242</v>
      </c>
      <c r="H2237" s="227" t="s">
        <v>242</v>
      </c>
      <c r="I2237" s="228" t="s">
        <v>242</v>
      </c>
      <c r="J2237" s="228" t="s">
        <v>242</v>
      </c>
      <c r="K2237" s="229"/>
      <c r="L2237" s="229"/>
      <c r="M2237" s="229"/>
      <c r="N2237" s="229"/>
      <c r="O2237" s="229"/>
      <c r="P2237" s="230"/>
      <c r="Q2237" s="231"/>
      <c r="R2237" s="224" t="s">
        <v>242</v>
      </c>
      <c r="S2237" s="232" t="str">
        <f t="shared" ca="1" si="180"/>
        <v/>
      </c>
      <c r="T2237" s="232" t="str">
        <f ca="1">IF(B2237="","",IF(ISERROR(MATCH($J2237,[2]SorP!$B$1:$B$6230,0)),"",INDIRECT("'SorP'!$A$"&amp;MATCH($J2237,[2]SorP!$B$1:$B$6230,0))))</f>
        <v/>
      </c>
      <c r="U2237" s="184"/>
      <c r="V2237" s="94" t="e">
        <f>IF(C2237="",NA(),MATCH($B2237&amp;$C2237,'[2]Smelter Look-up'!$J:$J,0))</f>
        <v>#N/A</v>
      </c>
      <c r="X2237" s="58">
        <f t="shared" si="176"/>
        <v>0</v>
      </c>
      <c r="AB2237" s="95" t="str">
        <f t="shared" si="177"/>
        <v/>
      </c>
    </row>
    <row r="2238" spans="1:28" s="58" customFormat="1" ht="20.25">
      <c r="A2238" s="232"/>
      <c r="B2238" s="224" t="s">
        <v>242</v>
      </c>
      <c r="C2238" s="225" t="s">
        <v>242</v>
      </c>
      <c r="D2238" s="226"/>
      <c r="E2238" s="224" t="s">
        <v>242</v>
      </c>
      <c r="F2238" s="224" t="s">
        <v>242</v>
      </c>
      <c r="G2238" s="224" t="s">
        <v>242</v>
      </c>
      <c r="H2238" s="227" t="s">
        <v>242</v>
      </c>
      <c r="I2238" s="228" t="s">
        <v>242</v>
      </c>
      <c r="J2238" s="228" t="s">
        <v>242</v>
      </c>
      <c r="K2238" s="229"/>
      <c r="L2238" s="229"/>
      <c r="M2238" s="229"/>
      <c r="N2238" s="229"/>
      <c r="O2238" s="229"/>
      <c r="P2238" s="230"/>
      <c r="Q2238" s="231"/>
      <c r="R2238" s="224" t="s">
        <v>242</v>
      </c>
      <c r="S2238" s="232" t="str">
        <f t="shared" ca="1" si="180"/>
        <v/>
      </c>
      <c r="T2238" s="232" t="str">
        <f ca="1">IF(B2238="","",IF(ISERROR(MATCH($J2238,[2]SorP!$B$1:$B$6230,0)),"",INDIRECT("'SorP'!$A$"&amp;MATCH($J2238,[2]SorP!$B$1:$B$6230,0))))</f>
        <v/>
      </c>
      <c r="U2238" s="184"/>
      <c r="V2238" s="94" t="e">
        <f>IF(C2238="",NA(),MATCH($B2238&amp;$C2238,'[2]Smelter Look-up'!$J:$J,0))</f>
        <v>#N/A</v>
      </c>
      <c r="X2238" s="58">
        <f t="shared" si="176"/>
        <v>0</v>
      </c>
      <c r="AB2238" s="95" t="str">
        <f t="shared" si="177"/>
        <v/>
      </c>
    </row>
    <row r="2239" spans="1:28" s="58" customFormat="1" ht="20.25">
      <c r="A2239" s="232"/>
      <c r="B2239" s="224" t="s">
        <v>242</v>
      </c>
      <c r="C2239" s="225" t="s">
        <v>242</v>
      </c>
      <c r="D2239" s="226"/>
      <c r="E2239" s="224" t="s">
        <v>242</v>
      </c>
      <c r="F2239" s="224" t="s">
        <v>242</v>
      </c>
      <c r="G2239" s="224" t="s">
        <v>242</v>
      </c>
      <c r="H2239" s="227" t="s">
        <v>242</v>
      </c>
      <c r="I2239" s="228" t="s">
        <v>242</v>
      </c>
      <c r="J2239" s="228" t="s">
        <v>242</v>
      </c>
      <c r="K2239" s="229"/>
      <c r="L2239" s="229"/>
      <c r="M2239" s="229"/>
      <c r="N2239" s="229"/>
      <c r="O2239" s="229"/>
      <c r="P2239" s="230"/>
      <c r="Q2239" s="231"/>
      <c r="R2239" s="224" t="s">
        <v>242</v>
      </c>
      <c r="S2239" s="232" t="str">
        <f t="shared" ca="1" si="180"/>
        <v/>
      </c>
      <c r="T2239" s="232" t="str">
        <f ca="1">IF(B2239="","",IF(ISERROR(MATCH($J2239,[2]SorP!$B$1:$B$6230,0)),"",INDIRECT("'SorP'!$A$"&amp;MATCH($J2239,[2]SorP!$B$1:$B$6230,0))))</f>
        <v/>
      </c>
      <c r="U2239" s="184"/>
      <c r="V2239" s="94" t="e">
        <f>IF(C2239="",NA(),MATCH($B2239&amp;$C2239,'[2]Smelter Look-up'!$J:$J,0))</f>
        <v>#N/A</v>
      </c>
      <c r="X2239" s="58">
        <f t="shared" si="176"/>
        <v>0</v>
      </c>
      <c r="AB2239" s="95" t="str">
        <f t="shared" si="177"/>
        <v/>
      </c>
    </row>
    <row r="2240" spans="1:28" s="58" customFormat="1" ht="20.25">
      <c r="A2240" s="232"/>
      <c r="B2240" s="224" t="s">
        <v>242</v>
      </c>
      <c r="C2240" s="225" t="s">
        <v>242</v>
      </c>
      <c r="D2240" s="226"/>
      <c r="E2240" s="224" t="s">
        <v>242</v>
      </c>
      <c r="F2240" s="224" t="s">
        <v>242</v>
      </c>
      <c r="G2240" s="224" t="s">
        <v>242</v>
      </c>
      <c r="H2240" s="227" t="s">
        <v>242</v>
      </c>
      <c r="I2240" s="228" t="s">
        <v>242</v>
      </c>
      <c r="J2240" s="228" t="s">
        <v>242</v>
      </c>
      <c r="K2240" s="229"/>
      <c r="L2240" s="229"/>
      <c r="M2240" s="229"/>
      <c r="N2240" s="229"/>
      <c r="O2240" s="229"/>
      <c r="P2240" s="230"/>
      <c r="Q2240" s="231"/>
      <c r="R2240" s="224" t="s">
        <v>242</v>
      </c>
      <c r="S2240" s="232" t="str">
        <f t="shared" ca="1" si="180"/>
        <v/>
      </c>
      <c r="T2240" s="232" t="str">
        <f ca="1">IF(B2240="","",IF(ISERROR(MATCH($J2240,[2]SorP!$B$1:$B$6230,0)),"",INDIRECT("'SorP'!$A$"&amp;MATCH($J2240,[2]SorP!$B$1:$B$6230,0))))</f>
        <v/>
      </c>
      <c r="U2240" s="184"/>
      <c r="V2240" s="94" t="e">
        <f>IF(C2240="",NA(),MATCH($B2240&amp;$C2240,'[2]Smelter Look-up'!$J:$J,0))</f>
        <v>#N/A</v>
      </c>
      <c r="X2240" s="58">
        <f t="shared" si="176"/>
        <v>0</v>
      </c>
      <c r="AB2240" s="95" t="str">
        <f t="shared" si="177"/>
        <v/>
      </c>
    </row>
    <row r="2241" spans="1:28" s="58" customFormat="1" ht="20.25">
      <c r="A2241" s="232"/>
      <c r="B2241" s="224" t="s">
        <v>242</v>
      </c>
      <c r="C2241" s="225" t="s">
        <v>242</v>
      </c>
      <c r="D2241" s="226"/>
      <c r="E2241" s="224" t="s">
        <v>242</v>
      </c>
      <c r="F2241" s="224" t="s">
        <v>242</v>
      </c>
      <c r="G2241" s="224" t="s">
        <v>242</v>
      </c>
      <c r="H2241" s="227" t="s">
        <v>242</v>
      </c>
      <c r="I2241" s="228" t="s">
        <v>242</v>
      </c>
      <c r="J2241" s="228" t="s">
        <v>242</v>
      </c>
      <c r="K2241" s="229"/>
      <c r="L2241" s="229"/>
      <c r="M2241" s="229"/>
      <c r="N2241" s="229"/>
      <c r="O2241" s="229"/>
      <c r="P2241" s="230"/>
      <c r="Q2241" s="231"/>
      <c r="R2241" s="224" t="s">
        <v>242</v>
      </c>
      <c r="S2241" s="232" t="str">
        <f t="shared" ca="1" si="180"/>
        <v/>
      </c>
      <c r="T2241" s="232" t="str">
        <f ca="1">IF(B2241="","",IF(ISERROR(MATCH($J2241,[2]SorP!$B$1:$B$6230,0)),"",INDIRECT("'SorP'!$A$"&amp;MATCH($J2241,[2]SorP!$B$1:$B$6230,0))))</f>
        <v/>
      </c>
      <c r="U2241" s="184"/>
      <c r="V2241" s="94" t="e">
        <f>IF(C2241="",NA(),MATCH($B2241&amp;$C2241,'[2]Smelter Look-up'!$J:$J,0))</f>
        <v>#N/A</v>
      </c>
      <c r="X2241" s="58">
        <f t="shared" si="176"/>
        <v>0</v>
      </c>
      <c r="AB2241" s="95" t="str">
        <f t="shared" si="177"/>
        <v/>
      </c>
    </row>
    <row r="2242" spans="1:28" s="58" customFormat="1" ht="20.25">
      <c r="A2242" s="232"/>
      <c r="B2242" s="224" t="s">
        <v>242</v>
      </c>
      <c r="C2242" s="225" t="s">
        <v>242</v>
      </c>
      <c r="D2242" s="226"/>
      <c r="E2242" s="224" t="s">
        <v>242</v>
      </c>
      <c r="F2242" s="224" t="s">
        <v>242</v>
      </c>
      <c r="G2242" s="224" t="s">
        <v>242</v>
      </c>
      <c r="H2242" s="227" t="s">
        <v>242</v>
      </c>
      <c r="I2242" s="228" t="s">
        <v>242</v>
      </c>
      <c r="J2242" s="228" t="s">
        <v>242</v>
      </c>
      <c r="K2242" s="229"/>
      <c r="L2242" s="229"/>
      <c r="M2242" s="229"/>
      <c r="N2242" s="229"/>
      <c r="O2242" s="229"/>
      <c r="P2242" s="230"/>
      <c r="Q2242" s="231"/>
      <c r="R2242" s="224" t="s">
        <v>242</v>
      </c>
      <c r="S2242" s="232" t="str">
        <f t="shared" ca="1" si="180"/>
        <v/>
      </c>
      <c r="T2242" s="232" t="str">
        <f ca="1">IF(B2242="","",IF(ISERROR(MATCH($J2242,[2]SorP!$B$1:$B$6230,0)),"",INDIRECT("'SorP'!$A$"&amp;MATCH($J2242,[2]SorP!$B$1:$B$6230,0))))</f>
        <v/>
      </c>
      <c r="U2242" s="184"/>
      <c r="V2242" s="94" t="e">
        <f>IF(C2242="",NA(),MATCH($B2242&amp;$C2242,'[2]Smelter Look-up'!$J:$J,0))</f>
        <v>#N/A</v>
      </c>
      <c r="X2242" s="58">
        <f t="shared" si="176"/>
        <v>0</v>
      </c>
      <c r="AB2242" s="95" t="str">
        <f t="shared" si="177"/>
        <v/>
      </c>
    </row>
    <row r="2243" spans="1:28" s="58" customFormat="1" ht="20.25">
      <c r="A2243" s="232"/>
      <c r="B2243" s="224" t="s">
        <v>242</v>
      </c>
      <c r="C2243" s="225" t="s">
        <v>242</v>
      </c>
      <c r="D2243" s="226"/>
      <c r="E2243" s="224" t="s">
        <v>242</v>
      </c>
      <c r="F2243" s="224" t="s">
        <v>242</v>
      </c>
      <c r="G2243" s="224" t="s">
        <v>242</v>
      </c>
      <c r="H2243" s="227" t="s">
        <v>242</v>
      </c>
      <c r="I2243" s="228" t="s">
        <v>242</v>
      </c>
      <c r="J2243" s="228" t="s">
        <v>242</v>
      </c>
      <c r="K2243" s="229"/>
      <c r="L2243" s="229"/>
      <c r="M2243" s="229"/>
      <c r="N2243" s="229"/>
      <c r="O2243" s="229"/>
      <c r="P2243" s="230"/>
      <c r="Q2243" s="231"/>
      <c r="R2243" s="224" t="s">
        <v>242</v>
      </c>
      <c r="S2243" s="232" t="str">
        <f t="shared" ca="1" si="180"/>
        <v/>
      </c>
      <c r="T2243" s="232" t="str">
        <f ca="1">IF(B2243="","",IF(ISERROR(MATCH($J2243,[2]SorP!$B$1:$B$6230,0)),"",INDIRECT("'SorP'!$A$"&amp;MATCH($J2243,[2]SorP!$B$1:$B$6230,0))))</f>
        <v/>
      </c>
      <c r="U2243" s="184"/>
      <c r="V2243" s="94" t="e">
        <f>IF(C2243="",NA(),MATCH($B2243&amp;$C2243,'[2]Smelter Look-up'!$J:$J,0))</f>
        <v>#N/A</v>
      </c>
      <c r="X2243" s="58">
        <f t="shared" si="176"/>
        <v>0</v>
      </c>
      <c r="AB2243" s="95" t="str">
        <f t="shared" si="177"/>
        <v/>
      </c>
    </row>
    <row r="2244" spans="1:28" s="58" customFormat="1" ht="20.25">
      <c r="A2244" s="232"/>
      <c r="B2244" s="224" t="s">
        <v>242</v>
      </c>
      <c r="C2244" s="225" t="s">
        <v>242</v>
      </c>
      <c r="D2244" s="226"/>
      <c r="E2244" s="224" t="s">
        <v>242</v>
      </c>
      <c r="F2244" s="224" t="s">
        <v>242</v>
      </c>
      <c r="G2244" s="224" t="s">
        <v>242</v>
      </c>
      <c r="H2244" s="227" t="s">
        <v>242</v>
      </c>
      <c r="I2244" s="228" t="s">
        <v>242</v>
      </c>
      <c r="J2244" s="228" t="s">
        <v>242</v>
      </c>
      <c r="K2244" s="229"/>
      <c r="L2244" s="229"/>
      <c r="M2244" s="229"/>
      <c r="N2244" s="229"/>
      <c r="O2244" s="229"/>
      <c r="P2244" s="230"/>
      <c r="Q2244" s="231"/>
      <c r="R2244" s="224" t="s">
        <v>242</v>
      </c>
      <c r="S2244" s="232" t="str">
        <f t="shared" ca="1" si="180"/>
        <v/>
      </c>
      <c r="T2244" s="232" t="str">
        <f ca="1">IF(B2244="","",IF(ISERROR(MATCH($J2244,[2]SorP!$B$1:$B$6230,0)),"",INDIRECT("'SorP'!$A$"&amp;MATCH($J2244,[2]SorP!$B$1:$B$6230,0))))</f>
        <v/>
      </c>
      <c r="U2244" s="184"/>
      <c r="V2244" s="94" t="e">
        <f>IF(C2244="",NA(),MATCH($B2244&amp;$C2244,'[2]Smelter Look-up'!$J:$J,0))</f>
        <v>#N/A</v>
      </c>
      <c r="X2244" s="58">
        <f t="shared" si="176"/>
        <v>0</v>
      </c>
      <c r="AB2244" s="95" t="str">
        <f t="shared" si="177"/>
        <v/>
      </c>
    </row>
    <row r="2245" spans="1:28" s="58" customFormat="1" ht="20.25">
      <c r="A2245" s="232"/>
      <c r="B2245" s="224" t="s">
        <v>242</v>
      </c>
      <c r="C2245" s="225" t="s">
        <v>242</v>
      </c>
      <c r="D2245" s="226"/>
      <c r="E2245" s="224" t="s">
        <v>242</v>
      </c>
      <c r="F2245" s="224" t="s">
        <v>242</v>
      </c>
      <c r="G2245" s="224" t="s">
        <v>242</v>
      </c>
      <c r="H2245" s="227" t="s">
        <v>242</v>
      </c>
      <c r="I2245" s="228" t="s">
        <v>242</v>
      </c>
      <c r="J2245" s="228" t="s">
        <v>242</v>
      </c>
      <c r="K2245" s="229"/>
      <c r="L2245" s="229"/>
      <c r="M2245" s="229"/>
      <c r="N2245" s="229"/>
      <c r="O2245" s="229"/>
      <c r="P2245" s="230"/>
      <c r="Q2245" s="231"/>
      <c r="R2245" s="224" t="s">
        <v>242</v>
      </c>
      <c r="S2245" s="232" t="str">
        <f t="shared" ca="1" si="180"/>
        <v/>
      </c>
      <c r="T2245" s="232" t="str">
        <f ca="1">IF(B2245="","",IF(ISERROR(MATCH($J2245,[2]SorP!$B$1:$B$6230,0)),"",INDIRECT("'SorP'!$A$"&amp;MATCH($J2245,[2]SorP!$B$1:$B$6230,0))))</f>
        <v/>
      </c>
      <c r="U2245" s="184"/>
      <c r="V2245" s="94" t="e">
        <f>IF(C2245="",NA(),MATCH($B2245&amp;$C2245,'[2]Smelter Look-up'!$J:$J,0))</f>
        <v>#N/A</v>
      </c>
      <c r="X2245" s="58">
        <f t="shared" si="176"/>
        <v>0</v>
      </c>
      <c r="AB2245" s="95" t="str">
        <f t="shared" si="177"/>
        <v/>
      </c>
    </row>
    <row r="2246" spans="1:28" s="58" customFormat="1" ht="20.25">
      <c r="A2246" s="232"/>
      <c r="B2246" s="224" t="s">
        <v>242</v>
      </c>
      <c r="C2246" s="225" t="s">
        <v>242</v>
      </c>
      <c r="D2246" s="226"/>
      <c r="E2246" s="224" t="s">
        <v>242</v>
      </c>
      <c r="F2246" s="224" t="s">
        <v>242</v>
      </c>
      <c r="G2246" s="224" t="s">
        <v>242</v>
      </c>
      <c r="H2246" s="227" t="s">
        <v>242</v>
      </c>
      <c r="I2246" s="228" t="s">
        <v>242</v>
      </c>
      <c r="J2246" s="228" t="s">
        <v>242</v>
      </c>
      <c r="K2246" s="229"/>
      <c r="L2246" s="229"/>
      <c r="M2246" s="229"/>
      <c r="N2246" s="229"/>
      <c r="O2246" s="229"/>
      <c r="P2246" s="230"/>
      <c r="Q2246" s="231"/>
      <c r="R2246" s="224" t="s">
        <v>242</v>
      </c>
      <c r="S2246" s="232" t="str">
        <f t="shared" ca="1" si="180"/>
        <v/>
      </c>
      <c r="T2246" s="232" t="str">
        <f ca="1">IF(B2246="","",IF(ISERROR(MATCH($J2246,[2]SorP!$B$1:$B$6230,0)),"",INDIRECT("'SorP'!$A$"&amp;MATCH($J2246,[2]SorP!$B$1:$B$6230,0))))</f>
        <v/>
      </c>
      <c r="U2246" s="184"/>
      <c r="V2246" s="94" t="e">
        <f>IF(C2246="",NA(),MATCH($B2246&amp;$C2246,'[2]Smelter Look-up'!$J:$J,0))</f>
        <v>#N/A</v>
      </c>
      <c r="X2246" s="58">
        <f t="shared" si="176"/>
        <v>0</v>
      </c>
      <c r="AB2246" s="95" t="str">
        <f t="shared" si="177"/>
        <v/>
      </c>
    </row>
    <row r="2247" spans="1:28" s="58" customFormat="1" ht="20.25">
      <c r="A2247" s="232"/>
      <c r="B2247" s="224" t="s">
        <v>242</v>
      </c>
      <c r="C2247" s="225" t="s">
        <v>242</v>
      </c>
      <c r="D2247" s="226"/>
      <c r="E2247" s="224" t="s">
        <v>242</v>
      </c>
      <c r="F2247" s="224" t="s">
        <v>242</v>
      </c>
      <c r="G2247" s="224" t="s">
        <v>242</v>
      </c>
      <c r="H2247" s="227" t="s">
        <v>242</v>
      </c>
      <c r="I2247" s="228" t="s">
        <v>242</v>
      </c>
      <c r="J2247" s="228" t="s">
        <v>242</v>
      </c>
      <c r="K2247" s="229"/>
      <c r="L2247" s="229"/>
      <c r="M2247" s="229"/>
      <c r="N2247" s="229"/>
      <c r="O2247" s="229"/>
      <c r="P2247" s="230"/>
      <c r="Q2247" s="231"/>
      <c r="R2247" s="224" t="s">
        <v>242</v>
      </c>
      <c r="S2247" s="232" t="str">
        <f t="shared" ca="1" si="180"/>
        <v/>
      </c>
      <c r="T2247" s="232" t="str">
        <f ca="1">IF(B2247="","",IF(ISERROR(MATCH($J2247,[2]SorP!$B$1:$B$6230,0)),"",INDIRECT("'SorP'!$A$"&amp;MATCH($J2247,[2]SorP!$B$1:$B$6230,0))))</f>
        <v/>
      </c>
      <c r="U2247" s="184"/>
      <c r="V2247" s="94" t="e">
        <f>IF(C2247="",NA(),MATCH($B2247&amp;$C2247,'[2]Smelter Look-up'!$J:$J,0))</f>
        <v>#N/A</v>
      </c>
      <c r="X2247" s="58">
        <f t="shared" si="176"/>
        <v>0</v>
      </c>
      <c r="AB2247" s="95" t="str">
        <f t="shared" si="177"/>
        <v/>
      </c>
    </row>
    <row r="2248" spans="1:28" s="58" customFormat="1" ht="20.25">
      <c r="A2248" s="232"/>
      <c r="B2248" s="224" t="s">
        <v>242</v>
      </c>
      <c r="C2248" s="225" t="s">
        <v>242</v>
      </c>
      <c r="D2248" s="226"/>
      <c r="E2248" s="224" t="s">
        <v>242</v>
      </c>
      <c r="F2248" s="224" t="s">
        <v>242</v>
      </c>
      <c r="G2248" s="224" t="s">
        <v>242</v>
      </c>
      <c r="H2248" s="227" t="s">
        <v>242</v>
      </c>
      <c r="I2248" s="228" t="s">
        <v>242</v>
      </c>
      <c r="J2248" s="228" t="s">
        <v>242</v>
      </c>
      <c r="K2248" s="229"/>
      <c r="L2248" s="229"/>
      <c r="M2248" s="229"/>
      <c r="N2248" s="229"/>
      <c r="O2248" s="229"/>
      <c r="P2248" s="230"/>
      <c r="Q2248" s="231"/>
      <c r="R2248" s="224" t="s">
        <v>242</v>
      </c>
      <c r="S2248" s="232" t="str">
        <f t="shared" ca="1" si="180"/>
        <v/>
      </c>
      <c r="T2248" s="232" t="str">
        <f ca="1">IF(B2248="","",IF(ISERROR(MATCH($J2248,[2]SorP!$B$1:$B$6230,0)),"",INDIRECT("'SorP'!$A$"&amp;MATCH($J2248,[2]SorP!$B$1:$B$6230,0))))</f>
        <v/>
      </c>
      <c r="U2248" s="184"/>
      <c r="V2248" s="94" t="e">
        <f>IF(C2248="",NA(),MATCH($B2248&amp;$C2248,'[2]Smelter Look-up'!$J:$J,0))</f>
        <v>#N/A</v>
      </c>
      <c r="X2248" s="58">
        <f t="shared" si="176"/>
        <v>0</v>
      </c>
      <c r="AB2248" s="95" t="str">
        <f t="shared" si="177"/>
        <v/>
      </c>
    </row>
    <row r="2249" spans="1:28" s="58" customFormat="1" ht="20.25">
      <c r="A2249" s="232"/>
      <c r="B2249" s="224" t="s">
        <v>242</v>
      </c>
      <c r="C2249" s="225" t="s">
        <v>242</v>
      </c>
      <c r="D2249" s="226"/>
      <c r="E2249" s="224" t="s">
        <v>242</v>
      </c>
      <c r="F2249" s="224" t="s">
        <v>242</v>
      </c>
      <c r="G2249" s="224" t="s">
        <v>242</v>
      </c>
      <c r="H2249" s="227" t="s">
        <v>242</v>
      </c>
      <c r="I2249" s="228" t="s">
        <v>242</v>
      </c>
      <c r="J2249" s="228" t="s">
        <v>242</v>
      </c>
      <c r="K2249" s="229"/>
      <c r="L2249" s="229"/>
      <c r="M2249" s="229"/>
      <c r="N2249" s="229"/>
      <c r="O2249" s="229"/>
      <c r="P2249" s="230"/>
      <c r="Q2249" s="231"/>
      <c r="R2249" s="224" t="s">
        <v>242</v>
      </c>
      <c r="S2249" s="232" t="str">
        <f t="shared" ca="1" si="180"/>
        <v/>
      </c>
      <c r="T2249" s="232" t="str">
        <f ca="1">IF(B2249="","",IF(ISERROR(MATCH($J2249,[2]SorP!$B$1:$B$6230,0)),"",INDIRECT("'SorP'!$A$"&amp;MATCH($J2249,[2]SorP!$B$1:$B$6230,0))))</f>
        <v/>
      </c>
      <c r="U2249" s="184"/>
      <c r="V2249" s="94" t="e">
        <f>IF(C2249="",NA(),MATCH($B2249&amp;$C2249,'[2]Smelter Look-up'!$J:$J,0))</f>
        <v>#N/A</v>
      </c>
      <c r="X2249" s="58">
        <f t="shared" si="176"/>
        <v>0</v>
      </c>
      <c r="AB2249" s="95" t="str">
        <f t="shared" si="177"/>
        <v/>
      </c>
    </row>
    <row r="2250" spans="1:28" s="58" customFormat="1" ht="20.25">
      <c r="A2250" s="232"/>
      <c r="B2250" s="224" t="s">
        <v>242</v>
      </c>
      <c r="C2250" s="225" t="s">
        <v>242</v>
      </c>
      <c r="D2250" s="226"/>
      <c r="E2250" s="224" t="s">
        <v>242</v>
      </c>
      <c r="F2250" s="224" t="s">
        <v>242</v>
      </c>
      <c r="G2250" s="224" t="s">
        <v>242</v>
      </c>
      <c r="H2250" s="227" t="s">
        <v>242</v>
      </c>
      <c r="I2250" s="228" t="s">
        <v>242</v>
      </c>
      <c r="J2250" s="228" t="s">
        <v>242</v>
      </c>
      <c r="K2250" s="229"/>
      <c r="L2250" s="229"/>
      <c r="M2250" s="229"/>
      <c r="N2250" s="229"/>
      <c r="O2250" s="229"/>
      <c r="P2250" s="230"/>
      <c r="Q2250" s="231"/>
      <c r="R2250" s="224" t="s">
        <v>242</v>
      </c>
      <c r="S2250" s="232" t="str">
        <f t="shared" ca="1" si="180"/>
        <v/>
      </c>
      <c r="T2250" s="232" t="str">
        <f ca="1">IF(B2250="","",IF(ISERROR(MATCH($J2250,[2]SorP!$B$1:$B$6230,0)),"",INDIRECT("'SorP'!$A$"&amp;MATCH($J2250,[2]SorP!$B$1:$B$6230,0))))</f>
        <v/>
      </c>
      <c r="U2250" s="184"/>
      <c r="V2250" s="94" t="e">
        <f>IF(C2250="",NA(),MATCH($B2250&amp;$C2250,'[2]Smelter Look-up'!$J:$J,0))</f>
        <v>#N/A</v>
      </c>
      <c r="X2250" s="58">
        <f t="shared" ref="X2250:X2313" si="181">IF(AND(C2250="Smelter not listed",OR(LEN(D2250)=0,LEN(E2250)=0)),1,0)</f>
        <v>0</v>
      </c>
      <c r="AB2250" s="95" t="str">
        <f t="shared" ref="AB2250:AB2313" si="182">B2250&amp;C2250</f>
        <v/>
      </c>
    </row>
    <row r="2251" spans="1:28" s="58" customFormat="1" ht="20.25">
      <c r="A2251" s="232"/>
      <c r="B2251" s="224" t="s">
        <v>242</v>
      </c>
      <c r="C2251" s="225" t="s">
        <v>242</v>
      </c>
      <c r="D2251" s="226"/>
      <c r="E2251" s="224" t="s">
        <v>242</v>
      </c>
      <c r="F2251" s="224" t="s">
        <v>242</v>
      </c>
      <c r="G2251" s="224" t="s">
        <v>242</v>
      </c>
      <c r="H2251" s="227" t="s">
        <v>242</v>
      </c>
      <c r="I2251" s="228" t="s">
        <v>242</v>
      </c>
      <c r="J2251" s="228" t="s">
        <v>242</v>
      </c>
      <c r="K2251" s="229"/>
      <c r="L2251" s="229"/>
      <c r="M2251" s="229"/>
      <c r="N2251" s="229"/>
      <c r="O2251" s="229"/>
      <c r="P2251" s="230"/>
      <c r="Q2251" s="231"/>
      <c r="R2251" s="224" t="s">
        <v>242</v>
      </c>
      <c r="S2251" s="232" t="str">
        <f t="shared" ca="1" si="180"/>
        <v/>
      </c>
      <c r="T2251" s="232" t="str">
        <f ca="1">IF(B2251="","",IF(ISERROR(MATCH($J2251,[2]SorP!$B$1:$B$6230,0)),"",INDIRECT("'SorP'!$A$"&amp;MATCH($J2251,[2]SorP!$B$1:$B$6230,0))))</f>
        <v/>
      </c>
      <c r="U2251" s="184"/>
      <c r="V2251" s="94" t="e">
        <f>IF(C2251="",NA(),MATCH($B2251&amp;$C2251,'[2]Smelter Look-up'!$J:$J,0))</f>
        <v>#N/A</v>
      </c>
      <c r="X2251" s="58">
        <f t="shared" si="181"/>
        <v>0</v>
      </c>
      <c r="AB2251" s="95" t="str">
        <f t="shared" si="182"/>
        <v/>
      </c>
    </row>
    <row r="2252" spans="1:28" s="58" customFormat="1" ht="20.25">
      <c r="A2252" s="232"/>
      <c r="B2252" s="224" t="s">
        <v>242</v>
      </c>
      <c r="C2252" s="225" t="s">
        <v>242</v>
      </c>
      <c r="D2252" s="226"/>
      <c r="E2252" s="224" t="s">
        <v>242</v>
      </c>
      <c r="F2252" s="224" t="s">
        <v>242</v>
      </c>
      <c r="G2252" s="224" t="s">
        <v>242</v>
      </c>
      <c r="H2252" s="227" t="s">
        <v>242</v>
      </c>
      <c r="I2252" s="228" t="s">
        <v>242</v>
      </c>
      <c r="J2252" s="228" t="s">
        <v>242</v>
      </c>
      <c r="K2252" s="229"/>
      <c r="L2252" s="229"/>
      <c r="M2252" s="229"/>
      <c r="N2252" s="229"/>
      <c r="O2252" s="229"/>
      <c r="P2252" s="230"/>
      <c r="Q2252" s="231"/>
      <c r="R2252" s="224" t="s">
        <v>242</v>
      </c>
      <c r="S2252" s="232" t="str">
        <f t="shared" ca="1" si="180"/>
        <v/>
      </c>
      <c r="T2252" s="232" t="str">
        <f ca="1">IF(B2252="","",IF(ISERROR(MATCH($J2252,[2]SorP!$B$1:$B$6230,0)),"",INDIRECT("'SorP'!$A$"&amp;MATCH($J2252,[2]SorP!$B$1:$B$6230,0))))</f>
        <v/>
      </c>
      <c r="U2252" s="184"/>
      <c r="V2252" s="94" t="e">
        <f>IF(C2252="",NA(),MATCH($B2252&amp;$C2252,'[2]Smelter Look-up'!$J:$J,0))</f>
        <v>#N/A</v>
      </c>
      <c r="X2252" s="58">
        <f t="shared" si="181"/>
        <v>0</v>
      </c>
      <c r="AB2252" s="95" t="str">
        <f t="shared" si="182"/>
        <v/>
      </c>
    </row>
    <row r="2253" spans="1:28" s="58" customFormat="1" ht="20.25">
      <c r="A2253" s="232"/>
      <c r="B2253" s="224" t="s">
        <v>242</v>
      </c>
      <c r="C2253" s="225" t="s">
        <v>242</v>
      </c>
      <c r="D2253" s="226"/>
      <c r="E2253" s="224" t="s">
        <v>242</v>
      </c>
      <c r="F2253" s="224" t="s">
        <v>242</v>
      </c>
      <c r="G2253" s="224" t="s">
        <v>242</v>
      </c>
      <c r="H2253" s="227" t="s">
        <v>242</v>
      </c>
      <c r="I2253" s="228" t="s">
        <v>242</v>
      </c>
      <c r="J2253" s="228" t="s">
        <v>242</v>
      </c>
      <c r="K2253" s="229"/>
      <c r="L2253" s="229"/>
      <c r="M2253" s="229"/>
      <c r="N2253" s="229"/>
      <c r="O2253" s="229"/>
      <c r="P2253" s="230"/>
      <c r="Q2253" s="231"/>
      <c r="R2253" s="224" t="s">
        <v>242</v>
      </c>
      <c r="S2253" s="232" t="str">
        <f t="shared" ca="1" si="180"/>
        <v/>
      </c>
      <c r="T2253" s="232" t="str">
        <f ca="1">IF(B2253="","",IF(ISERROR(MATCH($J2253,[2]SorP!$B$1:$B$6230,0)),"",INDIRECT("'SorP'!$A$"&amp;MATCH($J2253,[2]SorP!$B$1:$B$6230,0))))</f>
        <v/>
      </c>
      <c r="U2253" s="184"/>
      <c r="V2253" s="94" t="e">
        <f>IF(C2253="",NA(),MATCH($B2253&amp;$C2253,'[2]Smelter Look-up'!$J:$J,0))</f>
        <v>#N/A</v>
      </c>
      <c r="X2253" s="58">
        <f t="shared" si="181"/>
        <v>0</v>
      </c>
      <c r="AB2253" s="95" t="str">
        <f t="shared" si="182"/>
        <v/>
      </c>
    </row>
    <row r="2254" spans="1:28" s="58" customFormat="1" ht="20.25">
      <c r="A2254" s="232"/>
      <c r="B2254" s="224" t="s">
        <v>242</v>
      </c>
      <c r="C2254" s="225" t="s">
        <v>242</v>
      </c>
      <c r="D2254" s="226"/>
      <c r="E2254" s="224" t="s">
        <v>242</v>
      </c>
      <c r="F2254" s="224" t="s">
        <v>242</v>
      </c>
      <c r="G2254" s="224" t="s">
        <v>242</v>
      </c>
      <c r="H2254" s="227" t="s">
        <v>242</v>
      </c>
      <c r="I2254" s="228" t="s">
        <v>242</v>
      </c>
      <c r="J2254" s="228" t="s">
        <v>242</v>
      </c>
      <c r="K2254" s="229"/>
      <c r="L2254" s="229"/>
      <c r="M2254" s="229"/>
      <c r="N2254" s="229"/>
      <c r="O2254" s="229"/>
      <c r="P2254" s="230"/>
      <c r="Q2254" s="231"/>
      <c r="R2254" s="224" t="s">
        <v>242</v>
      </c>
      <c r="S2254" s="232" t="str">
        <f t="shared" ca="1" si="180"/>
        <v/>
      </c>
      <c r="T2254" s="232" t="str">
        <f ca="1">IF(B2254="","",IF(ISERROR(MATCH($J2254,[2]SorP!$B$1:$B$6230,0)),"",INDIRECT("'SorP'!$A$"&amp;MATCH($J2254,[2]SorP!$B$1:$B$6230,0))))</f>
        <v/>
      </c>
      <c r="U2254" s="184"/>
      <c r="V2254" s="94" t="e">
        <f>IF(C2254="",NA(),MATCH($B2254&amp;$C2254,'[2]Smelter Look-up'!$J:$J,0))</f>
        <v>#N/A</v>
      </c>
      <c r="X2254" s="58">
        <f t="shared" si="181"/>
        <v>0</v>
      </c>
      <c r="AB2254" s="95" t="str">
        <f t="shared" si="182"/>
        <v/>
      </c>
    </row>
    <row r="2255" spans="1:28" s="58" customFormat="1" ht="20.25">
      <c r="A2255" s="232"/>
      <c r="B2255" s="224" t="s">
        <v>242</v>
      </c>
      <c r="C2255" s="225" t="s">
        <v>242</v>
      </c>
      <c r="D2255" s="226"/>
      <c r="E2255" s="224" t="s">
        <v>242</v>
      </c>
      <c r="F2255" s="224" t="s">
        <v>242</v>
      </c>
      <c r="G2255" s="224" t="s">
        <v>242</v>
      </c>
      <c r="H2255" s="227" t="s">
        <v>242</v>
      </c>
      <c r="I2255" s="228" t="s">
        <v>242</v>
      </c>
      <c r="J2255" s="228" t="s">
        <v>242</v>
      </c>
      <c r="K2255" s="229"/>
      <c r="L2255" s="229"/>
      <c r="M2255" s="229"/>
      <c r="N2255" s="229"/>
      <c r="O2255" s="229"/>
      <c r="P2255" s="230"/>
      <c r="Q2255" s="231"/>
      <c r="R2255" s="224" t="s">
        <v>242</v>
      </c>
      <c r="S2255" s="232" t="str">
        <f t="shared" ca="1" si="180"/>
        <v/>
      </c>
      <c r="T2255" s="232" t="str">
        <f ca="1">IF(B2255="","",IF(ISERROR(MATCH($J2255,[2]SorP!$B$1:$B$6230,0)),"",INDIRECT("'SorP'!$A$"&amp;MATCH($J2255,[2]SorP!$B$1:$B$6230,0))))</f>
        <v/>
      </c>
      <c r="U2255" s="184"/>
      <c r="V2255" s="94" t="e">
        <f>IF(C2255="",NA(),MATCH($B2255&amp;$C2255,'[2]Smelter Look-up'!$J:$J,0))</f>
        <v>#N/A</v>
      </c>
      <c r="X2255" s="58">
        <f t="shared" si="181"/>
        <v>0</v>
      </c>
      <c r="AB2255" s="95" t="str">
        <f t="shared" si="182"/>
        <v/>
      </c>
    </row>
    <row r="2256" spans="1:28" s="58" customFormat="1" ht="20.25">
      <c r="A2256" s="232"/>
      <c r="B2256" s="224" t="s">
        <v>242</v>
      </c>
      <c r="C2256" s="225" t="s">
        <v>242</v>
      </c>
      <c r="D2256" s="226"/>
      <c r="E2256" s="224" t="s">
        <v>242</v>
      </c>
      <c r="F2256" s="224" t="s">
        <v>242</v>
      </c>
      <c r="G2256" s="224" t="s">
        <v>242</v>
      </c>
      <c r="H2256" s="227" t="s">
        <v>242</v>
      </c>
      <c r="I2256" s="228" t="s">
        <v>242</v>
      </c>
      <c r="J2256" s="228" t="s">
        <v>242</v>
      </c>
      <c r="K2256" s="229"/>
      <c r="L2256" s="229"/>
      <c r="M2256" s="229"/>
      <c r="N2256" s="229"/>
      <c r="O2256" s="229"/>
      <c r="P2256" s="230"/>
      <c r="Q2256" s="231"/>
      <c r="R2256" s="224" t="s">
        <v>242</v>
      </c>
      <c r="S2256" s="232" t="str">
        <f t="shared" ca="1" si="180"/>
        <v/>
      </c>
      <c r="T2256" s="232" t="str">
        <f ca="1">IF(B2256="","",IF(ISERROR(MATCH($J2256,[2]SorP!$B$1:$B$6230,0)),"",INDIRECT("'SorP'!$A$"&amp;MATCH($J2256,[2]SorP!$B$1:$B$6230,0))))</f>
        <v/>
      </c>
      <c r="U2256" s="184"/>
      <c r="V2256" s="94" t="e">
        <f>IF(C2256="",NA(),MATCH($B2256&amp;$C2256,'[2]Smelter Look-up'!$J:$J,0))</f>
        <v>#N/A</v>
      </c>
      <c r="X2256" s="58">
        <f t="shared" si="181"/>
        <v>0</v>
      </c>
      <c r="AB2256" s="95" t="str">
        <f t="shared" si="182"/>
        <v/>
      </c>
    </row>
    <row r="2257" spans="1:28" s="58" customFormat="1" ht="20.25">
      <c r="A2257" s="232"/>
      <c r="B2257" s="224" t="s">
        <v>242</v>
      </c>
      <c r="C2257" s="225" t="s">
        <v>242</v>
      </c>
      <c r="D2257" s="226"/>
      <c r="E2257" s="224" t="s">
        <v>242</v>
      </c>
      <c r="F2257" s="224" t="s">
        <v>242</v>
      </c>
      <c r="G2257" s="224" t="s">
        <v>242</v>
      </c>
      <c r="H2257" s="227" t="s">
        <v>242</v>
      </c>
      <c r="I2257" s="228" t="s">
        <v>242</v>
      </c>
      <c r="J2257" s="228" t="s">
        <v>242</v>
      </c>
      <c r="K2257" s="229"/>
      <c r="L2257" s="229"/>
      <c r="M2257" s="229"/>
      <c r="N2257" s="229"/>
      <c r="O2257" s="229"/>
      <c r="P2257" s="230"/>
      <c r="Q2257" s="231"/>
      <c r="R2257" s="224" t="s">
        <v>242</v>
      </c>
      <c r="S2257" s="232" t="str">
        <f t="shared" ca="1" si="180"/>
        <v/>
      </c>
      <c r="T2257" s="232" t="str">
        <f ca="1">IF(B2257="","",IF(ISERROR(MATCH($J2257,[2]SorP!$B$1:$B$6230,0)),"",INDIRECT("'SorP'!$A$"&amp;MATCH($J2257,[2]SorP!$B$1:$B$6230,0))))</f>
        <v/>
      </c>
      <c r="U2257" s="184"/>
      <c r="V2257" s="94" t="e">
        <f>IF(C2257="",NA(),MATCH($B2257&amp;$C2257,'[2]Smelter Look-up'!$J:$J,0))</f>
        <v>#N/A</v>
      </c>
      <c r="X2257" s="58">
        <f t="shared" si="181"/>
        <v>0</v>
      </c>
      <c r="AB2257" s="95" t="str">
        <f t="shared" si="182"/>
        <v/>
      </c>
    </row>
    <row r="2258" spans="1:28" s="58" customFormat="1" ht="20.25">
      <c r="A2258" s="232"/>
      <c r="B2258" s="224" t="s">
        <v>242</v>
      </c>
      <c r="C2258" s="225" t="s">
        <v>242</v>
      </c>
      <c r="D2258" s="226"/>
      <c r="E2258" s="224" t="s">
        <v>242</v>
      </c>
      <c r="F2258" s="224" t="s">
        <v>242</v>
      </c>
      <c r="G2258" s="224" t="s">
        <v>242</v>
      </c>
      <c r="H2258" s="227" t="s">
        <v>242</v>
      </c>
      <c r="I2258" s="228" t="s">
        <v>242</v>
      </c>
      <c r="J2258" s="228" t="s">
        <v>242</v>
      </c>
      <c r="K2258" s="229"/>
      <c r="L2258" s="229"/>
      <c r="M2258" s="229"/>
      <c r="N2258" s="229"/>
      <c r="O2258" s="229"/>
      <c r="P2258" s="230"/>
      <c r="Q2258" s="231"/>
      <c r="R2258" s="224" t="s">
        <v>242</v>
      </c>
      <c r="S2258" s="232" t="str">
        <f t="shared" ca="1" si="180"/>
        <v/>
      </c>
      <c r="T2258" s="232" t="str">
        <f ca="1">IF(B2258="","",IF(ISERROR(MATCH($J2258,[2]SorP!$B$1:$B$6230,0)),"",INDIRECT("'SorP'!$A$"&amp;MATCH($J2258,[2]SorP!$B$1:$B$6230,0))))</f>
        <v/>
      </c>
      <c r="U2258" s="184"/>
      <c r="V2258" s="94" t="e">
        <f>IF(C2258="",NA(),MATCH($B2258&amp;$C2258,'[2]Smelter Look-up'!$J:$J,0))</f>
        <v>#N/A</v>
      </c>
      <c r="X2258" s="58">
        <f t="shared" si="181"/>
        <v>0</v>
      </c>
      <c r="AB2258" s="95" t="str">
        <f t="shared" si="182"/>
        <v/>
      </c>
    </row>
    <row r="2259" spans="1:28" s="58" customFormat="1" ht="20.25">
      <c r="A2259" s="232"/>
      <c r="B2259" s="224" t="s">
        <v>242</v>
      </c>
      <c r="C2259" s="225" t="s">
        <v>242</v>
      </c>
      <c r="D2259" s="226"/>
      <c r="E2259" s="224" t="s">
        <v>242</v>
      </c>
      <c r="F2259" s="224" t="s">
        <v>242</v>
      </c>
      <c r="G2259" s="224" t="s">
        <v>242</v>
      </c>
      <c r="H2259" s="227" t="s">
        <v>242</v>
      </c>
      <c r="I2259" s="228" t="s">
        <v>242</v>
      </c>
      <c r="J2259" s="228" t="s">
        <v>242</v>
      </c>
      <c r="K2259" s="229"/>
      <c r="L2259" s="229"/>
      <c r="M2259" s="229"/>
      <c r="N2259" s="229"/>
      <c r="O2259" s="229"/>
      <c r="P2259" s="230"/>
      <c r="Q2259" s="231"/>
      <c r="R2259" s="224" t="s">
        <v>242</v>
      </c>
      <c r="S2259" s="232" t="str">
        <f t="shared" ca="1" si="180"/>
        <v/>
      </c>
      <c r="T2259" s="232" t="str">
        <f ca="1">IF(B2259="","",IF(ISERROR(MATCH($J2259,[2]SorP!$B$1:$B$6230,0)),"",INDIRECT("'SorP'!$A$"&amp;MATCH($J2259,[2]SorP!$B$1:$B$6230,0))))</f>
        <v/>
      </c>
      <c r="U2259" s="184"/>
      <c r="V2259" s="94" t="e">
        <f>IF(C2259="",NA(),MATCH($B2259&amp;$C2259,'[2]Smelter Look-up'!$J:$J,0))</f>
        <v>#N/A</v>
      </c>
      <c r="X2259" s="58">
        <f t="shared" si="181"/>
        <v>0</v>
      </c>
      <c r="AB2259" s="95" t="str">
        <f t="shared" si="182"/>
        <v/>
      </c>
    </row>
    <row r="2260" spans="1:28" s="58" customFormat="1" ht="20.25">
      <c r="A2260" s="232"/>
      <c r="B2260" s="224" t="s">
        <v>242</v>
      </c>
      <c r="C2260" s="225" t="s">
        <v>242</v>
      </c>
      <c r="D2260" s="226"/>
      <c r="E2260" s="224" t="s">
        <v>242</v>
      </c>
      <c r="F2260" s="224" t="s">
        <v>242</v>
      </c>
      <c r="G2260" s="224" t="s">
        <v>242</v>
      </c>
      <c r="H2260" s="227" t="s">
        <v>242</v>
      </c>
      <c r="I2260" s="228" t="s">
        <v>242</v>
      </c>
      <c r="J2260" s="228" t="s">
        <v>242</v>
      </c>
      <c r="K2260" s="229"/>
      <c r="L2260" s="229"/>
      <c r="M2260" s="229"/>
      <c r="N2260" s="229"/>
      <c r="O2260" s="229"/>
      <c r="P2260" s="230"/>
      <c r="Q2260" s="231"/>
      <c r="R2260" s="224" t="s">
        <v>242</v>
      </c>
      <c r="S2260" s="232" t="str">
        <f t="shared" ca="1" si="180"/>
        <v/>
      </c>
      <c r="T2260" s="232" t="str">
        <f ca="1">IF(B2260="","",IF(ISERROR(MATCH($J2260,[2]SorP!$B$1:$B$6230,0)),"",INDIRECT("'SorP'!$A$"&amp;MATCH($J2260,[2]SorP!$B$1:$B$6230,0))))</f>
        <v/>
      </c>
      <c r="U2260" s="184"/>
      <c r="V2260" s="94" t="e">
        <f>IF(C2260="",NA(),MATCH($B2260&amp;$C2260,'[2]Smelter Look-up'!$J:$J,0))</f>
        <v>#N/A</v>
      </c>
      <c r="X2260" s="58">
        <f t="shared" si="181"/>
        <v>0</v>
      </c>
      <c r="AB2260" s="95" t="str">
        <f t="shared" si="182"/>
        <v/>
      </c>
    </row>
    <row r="2261" spans="1:28" s="58" customFormat="1" ht="20.25">
      <c r="A2261" s="232"/>
      <c r="B2261" s="224" t="s">
        <v>242</v>
      </c>
      <c r="C2261" s="225" t="s">
        <v>242</v>
      </c>
      <c r="D2261" s="226"/>
      <c r="E2261" s="224" t="s">
        <v>242</v>
      </c>
      <c r="F2261" s="224" t="s">
        <v>242</v>
      </c>
      <c r="G2261" s="224" t="s">
        <v>242</v>
      </c>
      <c r="H2261" s="227" t="s">
        <v>242</v>
      </c>
      <c r="I2261" s="228" t="s">
        <v>242</v>
      </c>
      <c r="J2261" s="228" t="s">
        <v>242</v>
      </c>
      <c r="K2261" s="229"/>
      <c r="L2261" s="229"/>
      <c r="M2261" s="229"/>
      <c r="N2261" s="229"/>
      <c r="O2261" s="229"/>
      <c r="P2261" s="230"/>
      <c r="Q2261" s="231"/>
      <c r="R2261" s="224" t="s">
        <v>242</v>
      </c>
      <c r="S2261" s="232" t="str">
        <f t="shared" ca="1" si="180"/>
        <v/>
      </c>
      <c r="T2261" s="232" t="str">
        <f ca="1">IF(B2261="","",IF(ISERROR(MATCH($J2261,[2]SorP!$B$1:$B$6230,0)),"",INDIRECT("'SorP'!$A$"&amp;MATCH($J2261,[2]SorP!$B$1:$B$6230,0))))</f>
        <v/>
      </c>
      <c r="U2261" s="184"/>
      <c r="V2261" s="94" t="e">
        <f>IF(C2261="",NA(),MATCH($B2261&amp;$C2261,'[2]Smelter Look-up'!$J:$J,0))</f>
        <v>#N/A</v>
      </c>
      <c r="X2261" s="58">
        <f t="shared" si="181"/>
        <v>0</v>
      </c>
      <c r="AB2261" s="95" t="str">
        <f t="shared" si="182"/>
        <v/>
      </c>
    </row>
    <row r="2262" spans="1:28" s="58" customFormat="1" ht="20.25">
      <c r="A2262" s="232"/>
      <c r="B2262" s="224" t="s">
        <v>242</v>
      </c>
      <c r="C2262" s="225" t="s">
        <v>242</v>
      </c>
      <c r="D2262" s="226"/>
      <c r="E2262" s="224" t="s">
        <v>242</v>
      </c>
      <c r="F2262" s="224" t="s">
        <v>242</v>
      </c>
      <c r="G2262" s="224" t="s">
        <v>242</v>
      </c>
      <c r="H2262" s="227" t="s">
        <v>242</v>
      </c>
      <c r="I2262" s="228" t="s">
        <v>242</v>
      </c>
      <c r="J2262" s="228" t="s">
        <v>242</v>
      </c>
      <c r="K2262" s="229"/>
      <c r="L2262" s="229"/>
      <c r="M2262" s="229"/>
      <c r="N2262" s="229"/>
      <c r="O2262" s="229"/>
      <c r="P2262" s="230"/>
      <c r="Q2262" s="231"/>
      <c r="R2262" s="224" t="s">
        <v>242</v>
      </c>
      <c r="S2262" s="232" t="str">
        <f t="shared" ca="1" si="180"/>
        <v/>
      </c>
      <c r="T2262" s="232" t="str">
        <f ca="1">IF(B2262="","",IF(ISERROR(MATCH($J2262,[2]SorP!$B$1:$B$6230,0)),"",INDIRECT("'SorP'!$A$"&amp;MATCH($J2262,[2]SorP!$B$1:$B$6230,0))))</f>
        <v/>
      </c>
      <c r="U2262" s="184"/>
      <c r="V2262" s="94" t="e">
        <f>IF(C2262="",NA(),MATCH($B2262&amp;$C2262,'[2]Smelter Look-up'!$J:$J,0))</f>
        <v>#N/A</v>
      </c>
      <c r="X2262" s="58">
        <f t="shared" si="181"/>
        <v>0</v>
      </c>
      <c r="AB2262" s="95" t="str">
        <f t="shared" si="182"/>
        <v/>
      </c>
    </row>
    <row r="2263" spans="1:28" s="58" customFormat="1" ht="20.25">
      <c r="A2263" s="232"/>
      <c r="B2263" s="224" t="s">
        <v>242</v>
      </c>
      <c r="C2263" s="225" t="s">
        <v>242</v>
      </c>
      <c r="D2263" s="226"/>
      <c r="E2263" s="224" t="s">
        <v>242</v>
      </c>
      <c r="F2263" s="224" t="s">
        <v>242</v>
      </c>
      <c r="G2263" s="224" t="s">
        <v>242</v>
      </c>
      <c r="H2263" s="227" t="s">
        <v>242</v>
      </c>
      <c r="I2263" s="228" t="s">
        <v>242</v>
      </c>
      <c r="J2263" s="228" t="s">
        <v>242</v>
      </c>
      <c r="K2263" s="229"/>
      <c r="L2263" s="229"/>
      <c r="M2263" s="229"/>
      <c r="N2263" s="229"/>
      <c r="O2263" s="229"/>
      <c r="P2263" s="230"/>
      <c r="Q2263" s="231"/>
      <c r="R2263" s="224" t="s">
        <v>242</v>
      </c>
      <c r="S2263" s="232" t="str">
        <f t="shared" ca="1" si="180"/>
        <v/>
      </c>
      <c r="T2263" s="232" t="str">
        <f ca="1">IF(B2263="","",IF(ISERROR(MATCH($J2263,[2]SorP!$B$1:$B$6230,0)),"",INDIRECT("'SorP'!$A$"&amp;MATCH($J2263,[2]SorP!$B$1:$B$6230,0))))</f>
        <v/>
      </c>
      <c r="U2263" s="184"/>
      <c r="V2263" s="94" t="e">
        <f>IF(C2263="",NA(),MATCH($B2263&amp;$C2263,'[2]Smelter Look-up'!$J:$J,0))</f>
        <v>#N/A</v>
      </c>
      <c r="X2263" s="58">
        <f t="shared" si="181"/>
        <v>0</v>
      </c>
      <c r="AB2263" s="95" t="str">
        <f t="shared" si="182"/>
        <v/>
      </c>
    </row>
    <row r="2264" spans="1:28" s="58" customFormat="1" ht="20.25">
      <c r="A2264" s="232"/>
      <c r="B2264" s="224" t="s">
        <v>242</v>
      </c>
      <c r="C2264" s="225" t="s">
        <v>242</v>
      </c>
      <c r="D2264" s="226"/>
      <c r="E2264" s="224" t="s">
        <v>242</v>
      </c>
      <c r="F2264" s="224" t="s">
        <v>242</v>
      </c>
      <c r="G2264" s="224" t="s">
        <v>242</v>
      </c>
      <c r="H2264" s="227" t="s">
        <v>242</v>
      </c>
      <c r="I2264" s="228" t="s">
        <v>242</v>
      </c>
      <c r="J2264" s="228" t="s">
        <v>242</v>
      </c>
      <c r="K2264" s="229"/>
      <c r="L2264" s="229"/>
      <c r="M2264" s="229"/>
      <c r="N2264" s="229"/>
      <c r="O2264" s="229"/>
      <c r="P2264" s="230"/>
      <c r="Q2264" s="231"/>
      <c r="R2264" s="224" t="s">
        <v>242</v>
      </c>
      <c r="S2264" s="232" t="str">
        <f t="shared" ca="1" si="180"/>
        <v/>
      </c>
      <c r="T2264" s="232" t="str">
        <f ca="1">IF(B2264="","",IF(ISERROR(MATCH($J2264,[2]SorP!$B$1:$B$6230,0)),"",INDIRECT("'SorP'!$A$"&amp;MATCH($J2264,[2]SorP!$B$1:$B$6230,0))))</f>
        <v/>
      </c>
      <c r="U2264" s="184"/>
      <c r="V2264" s="94" t="e">
        <f>IF(C2264="",NA(),MATCH($B2264&amp;$C2264,'[2]Smelter Look-up'!$J:$J,0))</f>
        <v>#N/A</v>
      </c>
      <c r="X2264" s="58">
        <f t="shared" si="181"/>
        <v>0</v>
      </c>
      <c r="AB2264" s="95" t="str">
        <f t="shared" si="182"/>
        <v/>
      </c>
    </row>
    <row r="2265" spans="1:28" s="58" customFormat="1" ht="20.25">
      <c r="A2265" s="232"/>
      <c r="B2265" s="224" t="s">
        <v>242</v>
      </c>
      <c r="C2265" s="225" t="s">
        <v>242</v>
      </c>
      <c r="D2265" s="226"/>
      <c r="E2265" s="224" t="s">
        <v>242</v>
      </c>
      <c r="F2265" s="224" t="s">
        <v>242</v>
      </c>
      <c r="G2265" s="224" t="s">
        <v>242</v>
      </c>
      <c r="H2265" s="227" t="s">
        <v>242</v>
      </c>
      <c r="I2265" s="228" t="s">
        <v>242</v>
      </c>
      <c r="J2265" s="228" t="s">
        <v>242</v>
      </c>
      <c r="K2265" s="229"/>
      <c r="L2265" s="229"/>
      <c r="M2265" s="229"/>
      <c r="N2265" s="229"/>
      <c r="O2265" s="229"/>
      <c r="P2265" s="230"/>
      <c r="Q2265" s="231"/>
      <c r="R2265" s="224" t="s">
        <v>242</v>
      </c>
      <c r="S2265" s="232" t="str">
        <f t="shared" ca="1" si="180"/>
        <v/>
      </c>
      <c r="T2265" s="232" t="str">
        <f ca="1">IF(B2265="","",IF(ISERROR(MATCH($J2265,[2]SorP!$B$1:$B$6230,0)),"",INDIRECT("'SorP'!$A$"&amp;MATCH($J2265,[2]SorP!$B$1:$B$6230,0))))</f>
        <v/>
      </c>
      <c r="U2265" s="184"/>
      <c r="V2265" s="94" t="e">
        <f>IF(C2265="",NA(),MATCH($B2265&amp;$C2265,'[2]Smelter Look-up'!$J:$J,0))</f>
        <v>#N/A</v>
      </c>
      <c r="X2265" s="58">
        <f t="shared" si="181"/>
        <v>0</v>
      </c>
      <c r="AB2265" s="95" t="str">
        <f t="shared" si="182"/>
        <v/>
      </c>
    </row>
    <row r="2266" spans="1:28" s="58" customFormat="1" ht="20.25">
      <c r="A2266" s="232"/>
      <c r="B2266" s="224" t="s">
        <v>242</v>
      </c>
      <c r="C2266" s="225" t="s">
        <v>242</v>
      </c>
      <c r="D2266" s="226"/>
      <c r="E2266" s="224" t="s">
        <v>242</v>
      </c>
      <c r="F2266" s="224" t="s">
        <v>242</v>
      </c>
      <c r="G2266" s="224" t="s">
        <v>242</v>
      </c>
      <c r="H2266" s="227" t="s">
        <v>242</v>
      </c>
      <c r="I2266" s="228" t="s">
        <v>242</v>
      </c>
      <c r="J2266" s="228" t="s">
        <v>242</v>
      </c>
      <c r="K2266" s="229"/>
      <c r="L2266" s="229"/>
      <c r="M2266" s="229"/>
      <c r="N2266" s="229"/>
      <c r="O2266" s="229"/>
      <c r="P2266" s="230"/>
      <c r="Q2266" s="231"/>
      <c r="R2266" s="224" t="s">
        <v>242</v>
      </c>
      <c r="S2266" s="232" t="str">
        <f t="shared" ca="1" si="180"/>
        <v/>
      </c>
      <c r="T2266" s="232" t="str">
        <f ca="1">IF(B2266="","",IF(ISERROR(MATCH($J2266,[2]SorP!$B$1:$B$6230,0)),"",INDIRECT("'SorP'!$A$"&amp;MATCH($J2266,[2]SorP!$B$1:$B$6230,0))))</f>
        <v/>
      </c>
      <c r="U2266" s="184"/>
      <c r="V2266" s="94" t="e">
        <f>IF(C2266="",NA(),MATCH($B2266&amp;$C2266,'[2]Smelter Look-up'!$J:$J,0))</f>
        <v>#N/A</v>
      </c>
      <c r="X2266" s="58">
        <f t="shared" si="181"/>
        <v>0</v>
      </c>
      <c r="AB2266" s="95" t="str">
        <f t="shared" si="182"/>
        <v/>
      </c>
    </row>
    <row r="2267" spans="1:28" s="58" customFormat="1" ht="20.25">
      <c r="A2267" s="232"/>
      <c r="B2267" s="224" t="s">
        <v>242</v>
      </c>
      <c r="C2267" s="225" t="s">
        <v>242</v>
      </c>
      <c r="D2267" s="226"/>
      <c r="E2267" s="224" t="s">
        <v>242</v>
      </c>
      <c r="F2267" s="224" t="s">
        <v>242</v>
      </c>
      <c r="G2267" s="224" t="s">
        <v>242</v>
      </c>
      <c r="H2267" s="227" t="s">
        <v>242</v>
      </c>
      <c r="I2267" s="228" t="s">
        <v>242</v>
      </c>
      <c r="J2267" s="228" t="s">
        <v>242</v>
      </c>
      <c r="K2267" s="229"/>
      <c r="L2267" s="229"/>
      <c r="M2267" s="229"/>
      <c r="N2267" s="229"/>
      <c r="O2267" s="229"/>
      <c r="P2267" s="230"/>
      <c r="Q2267" s="231"/>
      <c r="R2267" s="224" t="s">
        <v>242</v>
      </c>
      <c r="S2267" s="232" t="str">
        <f t="shared" ca="1" si="180"/>
        <v/>
      </c>
      <c r="T2267" s="232" t="str">
        <f ca="1">IF(B2267="","",IF(ISERROR(MATCH($J2267,[2]SorP!$B$1:$B$6230,0)),"",INDIRECT("'SorP'!$A$"&amp;MATCH($J2267,[2]SorP!$B$1:$B$6230,0))))</f>
        <v/>
      </c>
      <c r="U2267" s="184"/>
      <c r="V2267" s="94" t="e">
        <f>IF(C2267="",NA(),MATCH($B2267&amp;$C2267,'[2]Smelter Look-up'!$J:$J,0))</f>
        <v>#N/A</v>
      </c>
      <c r="X2267" s="58">
        <f t="shared" si="181"/>
        <v>0</v>
      </c>
      <c r="AB2267" s="95" t="str">
        <f t="shared" si="182"/>
        <v/>
      </c>
    </row>
    <row r="2268" spans="1:28" s="58" customFormat="1" ht="20.25">
      <c r="A2268" s="232"/>
      <c r="B2268" s="224" t="s">
        <v>242</v>
      </c>
      <c r="C2268" s="225" t="s">
        <v>242</v>
      </c>
      <c r="D2268" s="226"/>
      <c r="E2268" s="224" t="s">
        <v>242</v>
      </c>
      <c r="F2268" s="224" t="s">
        <v>242</v>
      </c>
      <c r="G2268" s="224" t="s">
        <v>242</v>
      </c>
      <c r="H2268" s="227" t="s">
        <v>242</v>
      </c>
      <c r="I2268" s="228" t="s">
        <v>242</v>
      </c>
      <c r="J2268" s="228" t="s">
        <v>242</v>
      </c>
      <c r="K2268" s="229"/>
      <c r="L2268" s="229"/>
      <c r="M2268" s="229"/>
      <c r="N2268" s="229"/>
      <c r="O2268" s="229"/>
      <c r="P2268" s="230"/>
      <c r="Q2268" s="231"/>
      <c r="R2268" s="224" t="s">
        <v>242</v>
      </c>
      <c r="S2268" s="232" t="str">
        <f t="shared" ref="S2268:S2298" ca="1" si="183">IF(B2268="","",IF(ISERROR(MATCH($E2268,CL,0)),"Unknown",INDIRECT("'C'!$A$"&amp;MATCH($E2268,CL,0)+1)))</f>
        <v/>
      </c>
      <c r="T2268" s="232" t="str">
        <f ca="1">IF(B2268="","",IF(ISERROR(MATCH($J2268,[2]SorP!$B$1:$B$6230,0)),"",INDIRECT("'SorP'!$A$"&amp;MATCH($J2268,[2]SorP!$B$1:$B$6230,0))))</f>
        <v/>
      </c>
      <c r="U2268" s="184"/>
      <c r="V2268" s="94" t="e">
        <f>IF(C2268="",NA(),MATCH($B2268&amp;$C2268,'[2]Smelter Look-up'!$J:$J,0))</f>
        <v>#N/A</v>
      </c>
      <c r="X2268" s="58">
        <f t="shared" si="181"/>
        <v>0</v>
      </c>
      <c r="AB2268" s="95" t="str">
        <f t="shared" si="182"/>
        <v/>
      </c>
    </row>
    <row r="2269" spans="1:28" s="58" customFormat="1" ht="20.25">
      <c r="A2269" s="232"/>
      <c r="B2269" s="224" t="s">
        <v>242</v>
      </c>
      <c r="C2269" s="225" t="s">
        <v>242</v>
      </c>
      <c r="D2269" s="226"/>
      <c r="E2269" s="224" t="s">
        <v>242</v>
      </c>
      <c r="F2269" s="224" t="s">
        <v>242</v>
      </c>
      <c r="G2269" s="224" t="s">
        <v>242</v>
      </c>
      <c r="H2269" s="227" t="s">
        <v>242</v>
      </c>
      <c r="I2269" s="228" t="s">
        <v>242</v>
      </c>
      <c r="J2269" s="228" t="s">
        <v>242</v>
      </c>
      <c r="K2269" s="229"/>
      <c r="L2269" s="229"/>
      <c r="M2269" s="229"/>
      <c r="N2269" s="229"/>
      <c r="O2269" s="229"/>
      <c r="P2269" s="230"/>
      <c r="Q2269" s="231"/>
      <c r="R2269" s="224" t="s">
        <v>242</v>
      </c>
      <c r="S2269" s="232" t="str">
        <f t="shared" ca="1" si="183"/>
        <v/>
      </c>
      <c r="T2269" s="232" t="str">
        <f ca="1">IF(B2269="","",IF(ISERROR(MATCH($J2269,[2]SorP!$B$1:$B$6230,0)),"",INDIRECT("'SorP'!$A$"&amp;MATCH($J2269,[2]SorP!$B$1:$B$6230,0))))</f>
        <v/>
      </c>
      <c r="U2269" s="184"/>
      <c r="V2269" s="94" t="e">
        <f>IF(C2269="",NA(),MATCH($B2269&amp;$C2269,'[2]Smelter Look-up'!$J:$J,0))</f>
        <v>#N/A</v>
      </c>
      <c r="X2269" s="58">
        <f t="shared" si="181"/>
        <v>0</v>
      </c>
      <c r="AB2269" s="95" t="str">
        <f t="shared" si="182"/>
        <v/>
      </c>
    </row>
    <row r="2270" spans="1:28" s="58" customFormat="1" ht="20.25">
      <c r="A2270" s="232"/>
      <c r="B2270" s="224" t="s">
        <v>242</v>
      </c>
      <c r="C2270" s="225" t="s">
        <v>242</v>
      </c>
      <c r="D2270" s="226"/>
      <c r="E2270" s="224" t="s">
        <v>242</v>
      </c>
      <c r="F2270" s="224" t="s">
        <v>242</v>
      </c>
      <c r="G2270" s="224" t="s">
        <v>242</v>
      </c>
      <c r="H2270" s="227" t="s">
        <v>242</v>
      </c>
      <c r="I2270" s="228" t="s">
        <v>242</v>
      </c>
      <c r="J2270" s="228" t="s">
        <v>242</v>
      </c>
      <c r="K2270" s="229"/>
      <c r="L2270" s="229"/>
      <c r="M2270" s="229"/>
      <c r="N2270" s="229"/>
      <c r="O2270" s="229"/>
      <c r="P2270" s="230"/>
      <c r="Q2270" s="231"/>
      <c r="R2270" s="224" t="s">
        <v>242</v>
      </c>
      <c r="S2270" s="232" t="str">
        <f t="shared" ca="1" si="183"/>
        <v/>
      </c>
      <c r="T2270" s="232" t="str">
        <f ca="1">IF(B2270="","",IF(ISERROR(MATCH($J2270,[2]SorP!$B$1:$B$6230,0)),"",INDIRECT("'SorP'!$A$"&amp;MATCH($J2270,[2]SorP!$B$1:$B$6230,0))))</f>
        <v/>
      </c>
      <c r="U2270" s="184"/>
      <c r="V2270" s="94" t="e">
        <f>IF(C2270="",NA(),MATCH($B2270&amp;$C2270,'[2]Smelter Look-up'!$J:$J,0))</f>
        <v>#N/A</v>
      </c>
      <c r="X2270" s="58">
        <f t="shared" si="181"/>
        <v>0</v>
      </c>
      <c r="AB2270" s="95" t="str">
        <f t="shared" si="182"/>
        <v/>
      </c>
    </row>
    <row r="2271" spans="1:28" s="58" customFormat="1" ht="20.25">
      <c r="A2271" s="232"/>
      <c r="B2271" s="224" t="s">
        <v>242</v>
      </c>
      <c r="C2271" s="225" t="s">
        <v>242</v>
      </c>
      <c r="D2271" s="226"/>
      <c r="E2271" s="224" t="s">
        <v>242</v>
      </c>
      <c r="F2271" s="224" t="s">
        <v>242</v>
      </c>
      <c r="G2271" s="224" t="s">
        <v>242</v>
      </c>
      <c r="H2271" s="227" t="s">
        <v>242</v>
      </c>
      <c r="I2271" s="228" t="s">
        <v>242</v>
      </c>
      <c r="J2271" s="228" t="s">
        <v>242</v>
      </c>
      <c r="K2271" s="229"/>
      <c r="L2271" s="229"/>
      <c r="M2271" s="229"/>
      <c r="N2271" s="229"/>
      <c r="O2271" s="229"/>
      <c r="P2271" s="230"/>
      <c r="Q2271" s="231"/>
      <c r="R2271" s="224" t="s">
        <v>242</v>
      </c>
      <c r="S2271" s="232" t="str">
        <f t="shared" ca="1" si="183"/>
        <v/>
      </c>
      <c r="T2271" s="232" t="str">
        <f ca="1">IF(B2271="","",IF(ISERROR(MATCH($J2271,[2]SorP!$B$1:$B$6230,0)),"",INDIRECT("'SorP'!$A$"&amp;MATCH($J2271,[2]SorP!$B$1:$B$6230,0))))</f>
        <v/>
      </c>
      <c r="U2271" s="184"/>
      <c r="V2271" s="94" t="e">
        <f>IF(C2271="",NA(),MATCH($B2271&amp;$C2271,'[2]Smelter Look-up'!$J:$J,0))</f>
        <v>#N/A</v>
      </c>
      <c r="X2271" s="58">
        <f t="shared" si="181"/>
        <v>0</v>
      </c>
      <c r="AB2271" s="95" t="str">
        <f t="shared" si="182"/>
        <v/>
      </c>
    </row>
    <row r="2272" spans="1:28" s="58" customFormat="1" ht="20.25">
      <c r="A2272" s="232"/>
      <c r="B2272" s="224" t="s">
        <v>242</v>
      </c>
      <c r="C2272" s="225" t="s">
        <v>242</v>
      </c>
      <c r="D2272" s="226"/>
      <c r="E2272" s="224" t="s">
        <v>242</v>
      </c>
      <c r="F2272" s="224" t="s">
        <v>242</v>
      </c>
      <c r="G2272" s="224" t="s">
        <v>242</v>
      </c>
      <c r="H2272" s="227" t="s">
        <v>242</v>
      </c>
      <c r="I2272" s="228" t="s">
        <v>242</v>
      </c>
      <c r="J2272" s="228" t="s">
        <v>242</v>
      </c>
      <c r="K2272" s="229"/>
      <c r="L2272" s="229"/>
      <c r="M2272" s="229"/>
      <c r="N2272" s="229"/>
      <c r="O2272" s="229"/>
      <c r="P2272" s="230"/>
      <c r="Q2272" s="231"/>
      <c r="R2272" s="224" t="s">
        <v>242</v>
      </c>
      <c r="S2272" s="232" t="str">
        <f t="shared" ca="1" si="183"/>
        <v/>
      </c>
      <c r="T2272" s="232" t="str">
        <f ca="1">IF(B2272="","",IF(ISERROR(MATCH($J2272,[2]SorP!$B$1:$B$6230,0)),"",INDIRECT("'SorP'!$A$"&amp;MATCH($J2272,[2]SorP!$B$1:$B$6230,0))))</f>
        <v/>
      </c>
      <c r="U2272" s="184"/>
      <c r="V2272" s="94" t="e">
        <f>IF(C2272="",NA(),MATCH($B2272&amp;$C2272,'[2]Smelter Look-up'!$J:$J,0))</f>
        <v>#N/A</v>
      </c>
      <c r="X2272" s="58">
        <f t="shared" si="181"/>
        <v>0</v>
      </c>
      <c r="AB2272" s="95" t="str">
        <f t="shared" si="182"/>
        <v/>
      </c>
    </row>
    <row r="2273" spans="1:28" s="58" customFormat="1" ht="20.25">
      <c r="A2273" s="232"/>
      <c r="B2273" s="224" t="s">
        <v>242</v>
      </c>
      <c r="C2273" s="225" t="s">
        <v>242</v>
      </c>
      <c r="D2273" s="226"/>
      <c r="E2273" s="224" t="s">
        <v>242</v>
      </c>
      <c r="F2273" s="224" t="s">
        <v>242</v>
      </c>
      <c r="G2273" s="224" t="s">
        <v>242</v>
      </c>
      <c r="H2273" s="227" t="s">
        <v>242</v>
      </c>
      <c r="I2273" s="228" t="s">
        <v>242</v>
      </c>
      <c r="J2273" s="228" t="s">
        <v>242</v>
      </c>
      <c r="K2273" s="229"/>
      <c r="L2273" s="229"/>
      <c r="M2273" s="229"/>
      <c r="N2273" s="229"/>
      <c r="O2273" s="229"/>
      <c r="P2273" s="230"/>
      <c r="Q2273" s="231"/>
      <c r="R2273" s="224" t="s">
        <v>242</v>
      </c>
      <c r="S2273" s="232" t="str">
        <f t="shared" ca="1" si="183"/>
        <v/>
      </c>
      <c r="T2273" s="232" t="str">
        <f ca="1">IF(B2273="","",IF(ISERROR(MATCH($J2273,[2]SorP!$B$1:$B$6230,0)),"",INDIRECT("'SorP'!$A$"&amp;MATCH($J2273,[2]SorP!$B$1:$B$6230,0))))</f>
        <v/>
      </c>
      <c r="U2273" s="184"/>
      <c r="V2273" s="94" t="e">
        <f>IF(C2273="",NA(),MATCH($B2273&amp;$C2273,'[2]Smelter Look-up'!$J:$J,0))</f>
        <v>#N/A</v>
      </c>
      <c r="X2273" s="58">
        <f t="shared" si="181"/>
        <v>0</v>
      </c>
      <c r="AB2273" s="95" t="str">
        <f t="shared" si="182"/>
        <v/>
      </c>
    </row>
    <row r="2274" spans="1:28" s="58" customFormat="1" ht="20.25">
      <c r="A2274" s="232"/>
      <c r="B2274" s="224" t="s">
        <v>242</v>
      </c>
      <c r="C2274" s="225" t="s">
        <v>242</v>
      </c>
      <c r="D2274" s="226"/>
      <c r="E2274" s="224" t="s">
        <v>242</v>
      </c>
      <c r="F2274" s="224" t="s">
        <v>242</v>
      </c>
      <c r="G2274" s="224" t="s">
        <v>242</v>
      </c>
      <c r="H2274" s="227" t="s">
        <v>242</v>
      </c>
      <c r="I2274" s="228" t="s">
        <v>242</v>
      </c>
      <c r="J2274" s="228" t="s">
        <v>242</v>
      </c>
      <c r="K2274" s="229"/>
      <c r="L2274" s="229"/>
      <c r="M2274" s="229"/>
      <c r="N2274" s="229"/>
      <c r="O2274" s="229"/>
      <c r="P2274" s="230"/>
      <c r="Q2274" s="231"/>
      <c r="R2274" s="224" t="s">
        <v>242</v>
      </c>
      <c r="S2274" s="232" t="str">
        <f t="shared" ca="1" si="183"/>
        <v/>
      </c>
      <c r="T2274" s="232" t="str">
        <f ca="1">IF(B2274="","",IF(ISERROR(MATCH($J2274,[2]SorP!$B$1:$B$6230,0)),"",INDIRECT("'SorP'!$A$"&amp;MATCH($J2274,[2]SorP!$B$1:$B$6230,0))))</f>
        <v/>
      </c>
      <c r="U2274" s="184"/>
      <c r="V2274" s="94" t="e">
        <f>IF(C2274="",NA(),MATCH($B2274&amp;$C2274,'[2]Smelter Look-up'!$J:$J,0))</f>
        <v>#N/A</v>
      </c>
      <c r="X2274" s="58">
        <f t="shared" si="181"/>
        <v>0</v>
      </c>
      <c r="AB2274" s="95" t="str">
        <f t="shared" si="182"/>
        <v/>
      </c>
    </row>
    <row r="2275" spans="1:28" s="58" customFormat="1" ht="20.25">
      <c r="A2275" s="232"/>
      <c r="B2275" s="224" t="s">
        <v>242</v>
      </c>
      <c r="C2275" s="225" t="s">
        <v>242</v>
      </c>
      <c r="D2275" s="226"/>
      <c r="E2275" s="224" t="s">
        <v>242</v>
      </c>
      <c r="F2275" s="224" t="s">
        <v>242</v>
      </c>
      <c r="G2275" s="224" t="s">
        <v>242</v>
      </c>
      <c r="H2275" s="227" t="s">
        <v>242</v>
      </c>
      <c r="I2275" s="228" t="s">
        <v>242</v>
      </c>
      <c r="J2275" s="228" t="s">
        <v>242</v>
      </c>
      <c r="K2275" s="229"/>
      <c r="L2275" s="229"/>
      <c r="M2275" s="229"/>
      <c r="N2275" s="229"/>
      <c r="O2275" s="229"/>
      <c r="P2275" s="230"/>
      <c r="Q2275" s="231"/>
      <c r="R2275" s="224" t="s">
        <v>242</v>
      </c>
      <c r="S2275" s="232" t="str">
        <f t="shared" ca="1" si="183"/>
        <v/>
      </c>
      <c r="T2275" s="232" t="str">
        <f ca="1">IF(B2275="","",IF(ISERROR(MATCH($J2275,[2]SorP!$B$1:$B$6230,0)),"",INDIRECT("'SorP'!$A$"&amp;MATCH($J2275,[2]SorP!$B$1:$B$6230,0))))</f>
        <v/>
      </c>
      <c r="U2275" s="184"/>
      <c r="V2275" s="94" t="e">
        <f>IF(C2275="",NA(),MATCH($B2275&amp;$C2275,'[2]Smelter Look-up'!$J:$J,0))</f>
        <v>#N/A</v>
      </c>
      <c r="X2275" s="58">
        <f t="shared" si="181"/>
        <v>0</v>
      </c>
      <c r="AB2275" s="95" t="str">
        <f t="shared" si="182"/>
        <v/>
      </c>
    </row>
    <row r="2276" spans="1:28" s="58" customFormat="1" ht="20.25">
      <c r="A2276" s="232"/>
      <c r="B2276" s="224" t="s">
        <v>242</v>
      </c>
      <c r="C2276" s="225" t="s">
        <v>242</v>
      </c>
      <c r="D2276" s="226"/>
      <c r="E2276" s="224" t="s">
        <v>242</v>
      </c>
      <c r="F2276" s="224" t="s">
        <v>242</v>
      </c>
      <c r="G2276" s="224" t="s">
        <v>242</v>
      </c>
      <c r="H2276" s="227" t="s">
        <v>242</v>
      </c>
      <c r="I2276" s="228" t="s">
        <v>242</v>
      </c>
      <c r="J2276" s="228" t="s">
        <v>242</v>
      </c>
      <c r="K2276" s="229"/>
      <c r="L2276" s="229"/>
      <c r="M2276" s="229"/>
      <c r="N2276" s="229"/>
      <c r="O2276" s="229"/>
      <c r="P2276" s="230"/>
      <c r="Q2276" s="231"/>
      <c r="R2276" s="224" t="s">
        <v>242</v>
      </c>
      <c r="S2276" s="232" t="str">
        <f t="shared" ca="1" si="183"/>
        <v/>
      </c>
      <c r="T2276" s="232" t="str">
        <f ca="1">IF(B2276="","",IF(ISERROR(MATCH($J2276,[2]SorP!$B$1:$B$6230,0)),"",INDIRECT("'SorP'!$A$"&amp;MATCH($J2276,[2]SorP!$B$1:$B$6230,0))))</f>
        <v/>
      </c>
      <c r="U2276" s="184"/>
      <c r="V2276" s="94" t="e">
        <f>IF(C2276="",NA(),MATCH($B2276&amp;$C2276,'[2]Smelter Look-up'!$J:$J,0))</f>
        <v>#N/A</v>
      </c>
      <c r="X2276" s="58">
        <f t="shared" si="181"/>
        <v>0</v>
      </c>
      <c r="AB2276" s="95" t="str">
        <f t="shared" si="182"/>
        <v/>
      </c>
    </row>
    <row r="2277" spans="1:28" s="58" customFormat="1" ht="20.25">
      <c r="A2277" s="232"/>
      <c r="B2277" s="224" t="s">
        <v>242</v>
      </c>
      <c r="C2277" s="225" t="s">
        <v>242</v>
      </c>
      <c r="D2277" s="226"/>
      <c r="E2277" s="224" t="s">
        <v>242</v>
      </c>
      <c r="F2277" s="224" t="s">
        <v>242</v>
      </c>
      <c r="G2277" s="224" t="s">
        <v>242</v>
      </c>
      <c r="H2277" s="227" t="s">
        <v>242</v>
      </c>
      <c r="I2277" s="228" t="s">
        <v>242</v>
      </c>
      <c r="J2277" s="228" t="s">
        <v>242</v>
      </c>
      <c r="K2277" s="229"/>
      <c r="L2277" s="229"/>
      <c r="M2277" s="229"/>
      <c r="N2277" s="229"/>
      <c r="O2277" s="229"/>
      <c r="P2277" s="230"/>
      <c r="Q2277" s="231"/>
      <c r="R2277" s="224" t="s">
        <v>242</v>
      </c>
      <c r="S2277" s="232" t="str">
        <f t="shared" ca="1" si="183"/>
        <v/>
      </c>
      <c r="T2277" s="232" t="str">
        <f ca="1">IF(B2277="","",IF(ISERROR(MATCH($J2277,[2]SorP!$B$1:$B$6230,0)),"",INDIRECT("'SorP'!$A$"&amp;MATCH($J2277,[2]SorP!$B$1:$B$6230,0))))</f>
        <v/>
      </c>
      <c r="U2277" s="184"/>
      <c r="V2277" s="94" t="e">
        <f>IF(C2277="",NA(),MATCH($B2277&amp;$C2277,'[2]Smelter Look-up'!$J:$J,0))</f>
        <v>#N/A</v>
      </c>
      <c r="X2277" s="58">
        <f t="shared" si="181"/>
        <v>0</v>
      </c>
      <c r="AB2277" s="95" t="str">
        <f t="shared" si="182"/>
        <v/>
      </c>
    </row>
    <row r="2278" spans="1:28" s="58" customFormat="1" ht="20.25">
      <c r="A2278" s="232"/>
      <c r="B2278" s="224" t="s">
        <v>242</v>
      </c>
      <c r="C2278" s="225" t="s">
        <v>242</v>
      </c>
      <c r="D2278" s="226"/>
      <c r="E2278" s="224" t="s">
        <v>242</v>
      </c>
      <c r="F2278" s="224" t="s">
        <v>242</v>
      </c>
      <c r="G2278" s="224" t="s">
        <v>242</v>
      </c>
      <c r="H2278" s="227" t="s">
        <v>242</v>
      </c>
      <c r="I2278" s="228" t="s">
        <v>242</v>
      </c>
      <c r="J2278" s="228" t="s">
        <v>242</v>
      </c>
      <c r="K2278" s="229"/>
      <c r="L2278" s="229"/>
      <c r="M2278" s="229"/>
      <c r="N2278" s="229"/>
      <c r="O2278" s="229"/>
      <c r="P2278" s="230"/>
      <c r="Q2278" s="231"/>
      <c r="R2278" s="224" t="s">
        <v>242</v>
      </c>
      <c r="S2278" s="232" t="str">
        <f t="shared" ca="1" si="183"/>
        <v/>
      </c>
      <c r="T2278" s="232" t="str">
        <f ca="1">IF(B2278="","",IF(ISERROR(MATCH($J2278,[2]SorP!$B$1:$B$6230,0)),"",INDIRECT("'SorP'!$A$"&amp;MATCH($J2278,[2]SorP!$B$1:$B$6230,0))))</f>
        <v/>
      </c>
      <c r="U2278" s="184"/>
      <c r="V2278" s="94" t="e">
        <f>IF(C2278="",NA(),MATCH($B2278&amp;$C2278,'[2]Smelter Look-up'!$J:$J,0))</f>
        <v>#N/A</v>
      </c>
      <c r="X2278" s="58">
        <f t="shared" si="181"/>
        <v>0</v>
      </c>
      <c r="AB2278" s="95" t="str">
        <f t="shared" si="182"/>
        <v/>
      </c>
    </row>
    <row r="2279" spans="1:28" s="58" customFormat="1" ht="20.25">
      <c r="A2279" s="232"/>
      <c r="B2279" s="224" t="s">
        <v>242</v>
      </c>
      <c r="C2279" s="225" t="s">
        <v>242</v>
      </c>
      <c r="D2279" s="226"/>
      <c r="E2279" s="224" t="s">
        <v>242</v>
      </c>
      <c r="F2279" s="224" t="s">
        <v>242</v>
      </c>
      <c r="G2279" s="224" t="s">
        <v>242</v>
      </c>
      <c r="H2279" s="227" t="s">
        <v>242</v>
      </c>
      <c r="I2279" s="228" t="s">
        <v>242</v>
      </c>
      <c r="J2279" s="228" t="s">
        <v>242</v>
      </c>
      <c r="K2279" s="229"/>
      <c r="L2279" s="229"/>
      <c r="M2279" s="229"/>
      <c r="N2279" s="229"/>
      <c r="O2279" s="229"/>
      <c r="P2279" s="230"/>
      <c r="Q2279" s="231"/>
      <c r="R2279" s="224" t="s">
        <v>242</v>
      </c>
      <c r="S2279" s="232" t="str">
        <f t="shared" ca="1" si="183"/>
        <v/>
      </c>
      <c r="T2279" s="232" t="str">
        <f ca="1">IF(B2279="","",IF(ISERROR(MATCH($J2279,[2]SorP!$B$1:$B$6230,0)),"",INDIRECT("'SorP'!$A$"&amp;MATCH($J2279,[2]SorP!$B$1:$B$6230,0))))</f>
        <v/>
      </c>
      <c r="U2279" s="184"/>
      <c r="V2279" s="94" t="e">
        <f>IF(C2279="",NA(),MATCH($B2279&amp;$C2279,'[2]Smelter Look-up'!$J:$J,0))</f>
        <v>#N/A</v>
      </c>
      <c r="X2279" s="58">
        <f t="shared" si="181"/>
        <v>0</v>
      </c>
      <c r="AB2279" s="95" t="str">
        <f t="shared" si="182"/>
        <v/>
      </c>
    </row>
    <row r="2280" spans="1:28" s="58" customFormat="1" ht="20.25">
      <c r="A2280" s="232"/>
      <c r="B2280" s="224" t="s">
        <v>242</v>
      </c>
      <c r="C2280" s="225" t="s">
        <v>242</v>
      </c>
      <c r="D2280" s="226"/>
      <c r="E2280" s="224" t="s">
        <v>242</v>
      </c>
      <c r="F2280" s="224" t="s">
        <v>242</v>
      </c>
      <c r="G2280" s="224" t="s">
        <v>242</v>
      </c>
      <c r="H2280" s="227" t="s">
        <v>242</v>
      </c>
      <c r="I2280" s="228" t="s">
        <v>242</v>
      </c>
      <c r="J2280" s="228" t="s">
        <v>242</v>
      </c>
      <c r="K2280" s="229"/>
      <c r="L2280" s="229"/>
      <c r="M2280" s="229"/>
      <c r="N2280" s="229"/>
      <c r="O2280" s="229"/>
      <c r="P2280" s="230"/>
      <c r="Q2280" s="231"/>
      <c r="R2280" s="224" t="s">
        <v>242</v>
      </c>
      <c r="S2280" s="232" t="str">
        <f t="shared" ca="1" si="183"/>
        <v/>
      </c>
      <c r="T2280" s="232" t="str">
        <f ca="1">IF(B2280="","",IF(ISERROR(MATCH($J2280,[2]SorP!$B$1:$B$6230,0)),"",INDIRECT("'SorP'!$A$"&amp;MATCH($J2280,[2]SorP!$B$1:$B$6230,0))))</f>
        <v/>
      </c>
      <c r="U2280" s="184"/>
      <c r="V2280" s="94" t="e">
        <f>IF(C2280="",NA(),MATCH($B2280&amp;$C2280,'[2]Smelter Look-up'!$J:$J,0))</f>
        <v>#N/A</v>
      </c>
      <c r="X2280" s="58">
        <f t="shared" si="181"/>
        <v>0</v>
      </c>
      <c r="AB2280" s="95" t="str">
        <f t="shared" si="182"/>
        <v/>
      </c>
    </row>
    <row r="2281" spans="1:28" s="58" customFormat="1" ht="20.25">
      <c r="A2281" s="232"/>
      <c r="B2281" s="224" t="s">
        <v>242</v>
      </c>
      <c r="C2281" s="225" t="s">
        <v>242</v>
      </c>
      <c r="D2281" s="226"/>
      <c r="E2281" s="224" t="s">
        <v>242</v>
      </c>
      <c r="F2281" s="224" t="s">
        <v>242</v>
      </c>
      <c r="G2281" s="224" t="s">
        <v>242</v>
      </c>
      <c r="H2281" s="227" t="s">
        <v>242</v>
      </c>
      <c r="I2281" s="228" t="s">
        <v>242</v>
      </c>
      <c r="J2281" s="228" t="s">
        <v>242</v>
      </c>
      <c r="K2281" s="229"/>
      <c r="L2281" s="229"/>
      <c r="M2281" s="229"/>
      <c r="N2281" s="229"/>
      <c r="O2281" s="229"/>
      <c r="P2281" s="230"/>
      <c r="Q2281" s="231"/>
      <c r="R2281" s="224" t="s">
        <v>242</v>
      </c>
      <c r="S2281" s="232" t="str">
        <f t="shared" ca="1" si="183"/>
        <v/>
      </c>
      <c r="T2281" s="232" t="str">
        <f ca="1">IF(B2281="","",IF(ISERROR(MATCH($J2281,[2]SorP!$B$1:$B$6230,0)),"",INDIRECT("'SorP'!$A$"&amp;MATCH($J2281,[2]SorP!$B$1:$B$6230,0))))</f>
        <v/>
      </c>
      <c r="U2281" s="184"/>
      <c r="V2281" s="94" t="e">
        <f>IF(C2281="",NA(),MATCH($B2281&amp;$C2281,'[2]Smelter Look-up'!$J:$J,0))</f>
        <v>#N/A</v>
      </c>
      <c r="X2281" s="58">
        <f t="shared" si="181"/>
        <v>0</v>
      </c>
      <c r="AB2281" s="95" t="str">
        <f t="shared" si="182"/>
        <v/>
      </c>
    </row>
    <row r="2282" spans="1:28" s="58" customFormat="1" ht="20.25">
      <c r="A2282" s="232"/>
      <c r="B2282" s="224" t="s">
        <v>242</v>
      </c>
      <c r="C2282" s="225" t="s">
        <v>242</v>
      </c>
      <c r="D2282" s="226"/>
      <c r="E2282" s="224" t="s">
        <v>242</v>
      </c>
      <c r="F2282" s="224" t="s">
        <v>242</v>
      </c>
      <c r="G2282" s="224" t="s">
        <v>242</v>
      </c>
      <c r="H2282" s="227" t="s">
        <v>242</v>
      </c>
      <c r="I2282" s="228" t="s">
        <v>242</v>
      </c>
      <c r="J2282" s="228" t="s">
        <v>242</v>
      </c>
      <c r="K2282" s="229"/>
      <c r="L2282" s="229"/>
      <c r="M2282" s="229"/>
      <c r="N2282" s="229"/>
      <c r="O2282" s="229"/>
      <c r="P2282" s="230"/>
      <c r="Q2282" s="231"/>
      <c r="R2282" s="224" t="s">
        <v>242</v>
      </c>
      <c r="S2282" s="232" t="str">
        <f t="shared" ca="1" si="183"/>
        <v/>
      </c>
      <c r="T2282" s="232" t="str">
        <f ca="1">IF(B2282="","",IF(ISERROR(MATCH($J2282,[2]SorP!$B$1:$B$6230,0)),"",INDIRECT("'SorP'!$A$"&amp;MATCH($J2282,[2]SorP!$B$1:$B$6230,0))))</f>
        <v/>
      </c>
      <c r="U2282" s="184"/>
      <c r="V2282" s="94" t="e">
        <f>IF(C2282="",NA(),MATCH($B2282&amp;$C2282,'[2]Smelter Look-up'!$J:$J,0))</f>
        <v>#N/A</v>
      </c>
      <c r="X2282" s="58">
        <f t="shared" si="181"/>
        <v>0</v>
      </c>
      <c r="AB2282" s="95" t="str">
        <f t="shared" si="182"/>
        <v/>
      </c>
    </row>
    <row r="2283" spans="1:28" s="58" customFormat="1" ht="20.25">
      <c r="A2283" s="232"/>
      <c r="B2283" s="224" t="s">
        <v>242</v>
      </c>
      <c r="C2283" s="225" t="s">
        <v>242</v>
      </c>
      <c r="D2283" s="226"/>
      <c r="E2283" s="224" t="s">
        <v>242</v>
      </c>
      <c r="F2283" s="224" t="s">
        <v>242</v>
      </c>
      <c r="G2283" s="224" t="s">
        <v>242</v>
      </c>
      <c r="H2283" s="227" t="s">
        <v>242</v>
      </c>
      <c r="I2283" s="228" t="s">
        <v>242</v>
      </c>
      <c r="J2283" s="228" t="s">
        <v>242</v>
      </c>
      <c r="K2283" s="229"/>
      <c r="L2283" s="229"/>
      <c r="M2283" s="229"/>
      <c r="N2283" s="229"/>
      <c r="O2283" s="229"/>
      <c r="P2283" s="230"/>
      <c r="Q2283" s="231"/>
      <c r="R2283" s="224" t="s">
        <v>242</v>
      </c>
      <c r="S2283" s="232" t="str">
        <f t="shared" ca="1" si="183"/>
        <v/>
      </c>
      <c r="T2283" s="232" t="str">
        <f ca="1">IF(B2283="","",IF(ISERROR(MATCH($J2283,[2]SorP!$B$1:$B$6230,0)),"",INDIRECT("'SorP'!$A$"&amp;MATCH($J2283,[2]SorP!$B$1:$B$6230,0))))</f>
        <v/>
      </c>
      <c r="U2283" s="184"/>
      <c r="V2283" s="94" t="e">
        <f>IF(C2283="",NA(),MATCH($B2283&amp;$C2283,'[2]Smelter Look-up'!$J:$J,0))</f>
        <v>#N/A</v>
      </c>
      <c r="X2283" s="58">
        <f t="shared" si="181"/>
        <v>0</v>
      </c>
      <c r="AB2283" s="95" t="str">
        <f t="shared" si="182"/>
        <v/>
      </c>
    </row>
    <row r="2284" spans="1:28" s="58" customFormat="1" ht="20.25">
      <c r="A2284" s="232"/>
      <c r="B2284" s="224" t="s">
        <v>242</v>
      </c>
      <c r="C2284" s="225" t="s">
        <v>242</v>
      </c>
      <c r="D2284" s="226"/>
      <c r="E2284" s="224" t="s">
        <v>242</v>
      </c>
      <c r="F2284" s="224" t="s">
        <v>242</v>
      </c>
      <c r="G2284" s="224" t="s">
        <v>242</v>
      </c>
      <c r="H2284" s="227" t="s">
        <v>242</v>
      </c>
      <c r="I2284" s="228" t="s">
        <v>242</v>
      </c>
      <c r="J2284" s="228" t="s">
        <v>242</v>
      </c>
      <c r="K2284" s="229"/>
      <c r="L2284" s="229"/>
      <c r="M2284" s="229"/>
      <c r="N2284" s="229"/>
      <c r="O2284" s="229"/>
      <c r="P2284" s="230"/>
      <c r="Q2284" s="231"/>
      <c r="R2284" s="224" t="s">
        <v>242</v>
      </c>
      <c r="S2284" s="232" t="str">
        <f t="shared" ca="1" si="183"/>
        <v/>
      </c>
      <c r="T2284" s="232" t="str">
        <f ca="1">IF(B2284="","",IF(ISERROR(MATCH($J2284,[2]SorP!$B$1:$B$6230,0)),"",INDIRECT("'SorP'!$A$"&amp;MATCH($J2284,[2]SorP!$B$1:$B$6230,0))))</f>
        <v/>
      </c>
      <c r="U2284" s="184"/>
      <c r="V2284" s="94" t="e">
        <f>IF(C2284="",NA(),MATCH($B2284&amp;$C2284,'[2]Smelter Look-up'!$J:$J,0))</f>
        <v>#N/A</v>
      </c>
      <c r="X2284" s="58">
        <f t="shared" si="181"/>
        <v>0</v>
      </c>
      <c r="AB2284" s="95" t="str">
        <f t="shared" si="182"/>
        <v/>
      </c>
    </row>
    <row r="2285" spans="1:28" s="58" customFormat="1" ht="20.25">
      <c r="A2285" s="232"/>
      <c r="B2285" s="224" t="s">
        <v>242</v>
      </c>
      <c r="C2285" s="225" t="s">
        <v>242</v>
      </c>
      <c r="D2285" s="226"/>
      <c r="E2285" s="224" t="s">
        <v>242</v>
      </c>
      <c r="F2285" s="224" t="s">
        <v>242</v>
      </c>
      <c r="G2285" s="224" t="s">
        <v>242</v>
      </c>
      <c r="H2285" s="227" t="s">
        <v>242</v>
      </c>
      <c r="I2285" s="228" t="s">
        <v>242</v>
      </c>
      <c r="J2285" s="228" t="s">
        <v>242</v>
      </c>
      <c r="K2285" s="229"/>
      <c r="L2285" s="229"/>
      <c r="M2285" s="229"/>
      <c r="N2285" s="229"/>
      <c r="O2285" s="229"/>
      <c r="P2285" s="230"/>
      <c r="Q2285" s="231"/>
      <c r="R2285" s="224" t="s">
        <v>242</v>
      </c>
      <c r="S2285" s="232" t="str">
        <f t="shared" ca="1" si="183"/>
        <v/>
      </c>
      <c r="T2285" s="232" t="str">
        <f ca="1">IF(B2285="","",IF(ISERROR(MATCH($J2285,[2]SorP!$B$1:$B$6230,0)),"",INDIRECT("'SorP'!$A$"&amp;MATCH($J2285,[2]SorP!$B$1:$B$6230,0))))</f>
        <v/>
      </c>
      <c r="U2285" s="184"/>
      <c r="V2285" s="94" t="e">
        <f>IF(C2285="",NA(),MATCH($B2285&amp;$C2285,'[2]Smelter Look-up'!$J:$J,0))</f>
        <v>#N/A</v>
      </c>
      <c r="X2285" s="58">
        <f t="shared" si="181"/>
        <v>0</v>
      </c>
      <c r="AB2285" s="95" t="str">
        <f t="shared" si="182"/>
        <v/>
      </c>
    </row>
    <row r="2286" spans="1:28" s="58" customFormat="1" ht="20.25">
      <c r="A2286" s="232"/>
      <c r="B2286" s="224" t="s">
        <v>242</v>
      </c>
      <c r="C2286" s="225" t="s">
        <v>242</v>
      </c>
      <c r="D2286" s="226"/>
      <c r="E2286" s="224" t="s">
        <v>242</v>
      </c>
      <c r="F2286" s="224" t="s">
        <v>242</v>
      </c>
      <c r="G2286" s="224" t="s">
        <v>242</v>
      </c>
      <c r="H2286" s="227" t="s">
        <v>242</v>
      </c>
      <c r="I2286" s="228" t="s">
        <v>242</v>
      </c>
      <c r="J2286" s="228" t="s">
        <v>242</v>
      </c>
      <c r="K2286" s="229"/>
      <c r="L2286" s="229"/>
      <c r="M2286" s="229"/>
      <c r="N2286" s="229"/>
      <c r="O2286" s="229"/>
      <c r="P2286" s="230"/>
      <c r="Q2286" s="231"/>
      <c r="R2286" s="224" t="s">
        <v>242</v>
      </c>
      <c r="S2286" s="232" t="str">
        <f t="shared" ca="1" si="183"/>
        <v/>
      </c>
      <c r="T2286" s="232" t="str">
        <f ca="1">IF(B2286="","",IF(ISERROR(MATCH($J2286,[2]SorP!$B$1:$B$6230,0)),"",INDIRECT("'SorP'!$A$"&amp;MATCH($J2286,[2]SorP!$B$1:$B$6230,0))))</f>
        <v/>
      </c>
      <c r="U2286" s="184"/>
      <c r="V2286" s="94" t="e">
        <f>IF(C2286="",NA(),MATCH($B2286&amp;$C2286,'[2]Smelter Look-up'!$J:$J,0))</f>
        <v>#N/A</v>
      </c>
      <c r="X2286" s="58">
        <f t="shared" si="181"/>
        <v>0</v>
      </c>
      <c r="AB2286" s="95" t="str">
        <f t="shared" si="182"/>
        <v/>
      </c>
    </row>
    <row r="2287" spans="1:28" s="58" customFormat="1" ht="20.25">
      <c r="A2287" s="232"/>
      <c r="B2287" s="224" t="s">
        <v>242</v>
      </c>
      <c r="C2287" s="225" t="s">
        <v>242</v>
      </c>
      <c r="D2287" s="226"/>
      <c r="E2287" s="224" t="s">
        <v>242</v>
      </c>
      <c r="F2287" s="224" t="s">
        <v>242</v>
      </c>
      <c r="G2287" s="224" t="s">
        <v>242</v>
      </c>
      <c r="H2287" s="227" t="s">
        <v>242</v>
      </c>
      <c r="I2287" s="228" t="s">
        <v>242</v>
      </c>
      <c r="J2287" s="228" t="s">
        <v>242</v>
      </c>
      <c r="K2287" s="229"/>
      <c r="L2287" s="229"/>
      <c r="M2287" s="229"/>
      <c r="N2287" s="229"/>
      <c r="O2287" s="229"/>
      <c r="P2287" s="230"/>
      <c r="Q2287" s="231"/>
      <c r="R2287" s="224" t="s">
        <v>242</v>
      </c>
      <c r="S2287" s="232" t="str">
        <f t="shared" ca="1" si="183"/>
        <v/>
      </c>
      <c r="T2287" s="232" t="str">
        <f ca="1">IF(B2287="","",IF(ISERROR(MATCH($J2287,[2]SorP!$B$1:$B$6230,0)),"",INDIRECT("'SorP'!$A$"&amp;MATCH($J2287,[2]SorP!$B$1:$B$6230,0))))</f>
        <v/>
      </c>
      <c r="U2287" s="184"/>
      <c r="V2287" s="94" t="e">
        <f>IF(C2287="",NA(),MATCH($B2287&amp;$C2287,'[2]Smelter Look-up'!$J:$J,0))</f>
        <v>#N/A</v>
      </c>
      <c r="X2287" s="58">
        <f t="shared" si="181"/>
        <v>0</v>
      </c>
      <c r="AB2287" s="95" t="str">
        <f t="shared" si="182"/>
        <v/>
      </c>
    </row>
    <row r="2288" spans="1:28" s="58" customFormat="1" ht="20.25">
      <c r="A2288" s="232"/>
      <c r="B2288" s="224" t="s">
        <v>242</v>
      </c>
      <c r="C2288" s="225" t="s">
        <v>242</v>
      </c>
      <c r="D2288" s="226"/>
      <c r="E2288" s="224" t="s">
        <v>242</v>
      </c>
      <c r="F2288" s="224" t="s">
        <v>242</v>
      </c>
      <c r="G2288" s="224" t="s">
        <v>242</v>
      </c>
      <c r="H2288" s="227" t="s">
        <v>242</v>
      </c>
      <c r="I2288" s="228" t="s">
        <v>242</v>
      </c>
      <c r="J2288" s="228" t="s">
        <v>242</v>
      </c>
      <c r="K2288" s="229"/>
      <c r="L2288" s="229"/>
      <c r="M2288" s="229"/>
      <c r="N2288" s="229"/>
      <c r="O2288" s="229"/>
      <c r="P2288" s="230"/>
      <c r="Q2288" s="231"/>
      <c r="R2288" s="224" t="s">
        <v>242</v>
      </c>
      <c r="S2288" s="232" t="str">
        <f t="shared" ca="1" si="183"/>
        <v/>
      </c>
      <c r="T2288" s="232" t="str">
        <f ca="1">IF(B2288="","",IF(ISERROR(MATCH($J2288,[2]SorP!$B$1:$B$6230,0)),"",INDIRECT("'SorP'!$A$"&amp;MATCH($J2288,[2]SorP!$B$1:$B$6230,0))))</f>
        <v/>
      </c>
      <c r="U2288" s="184"/>
      <c r="V2288" s="94" t="e">
        <f>IF(C2288="",NA(),MATCH($B2288&amp;$C2288,'[2]Smelter Look-up'!$J:$J,0))</f>
        <v>#N/A</v>
      </c>
      <c r="X2288" s="58">
        <f t="shared" si="181"/>
        <v>0</v>
      </c>
      <c r="AB2288" s="95" t="str">
        <f t="shared" si="182"/>
        <v/>
      </c>
    </row>
    <row r="2289" spans="1:28" s="58" customFormat="1" ht="20.25">
      <c r="A2289" s="232"/>
      <c r="B2289" s="224" t="s">
        <v>242</v>
      </c>
      <c r="C2289" s="225" t="s">
        <v>242</v>
      </c>
      <c r="D2289" s="226"/>
      <c r="E2289" s="224" t="s">
        <v>242</v>
      </c>
      <c r="F2289" s="224" t="s">
        <v>242</v>
      </c>
      <c r="G2289" s="224" t="s">
        <v>242</v>
      </c>
      <c r="H2289" s="227" t="s">
        <v>242</v>
      </c>
      <c r="I2289" s="228" t="s">
        <v>242</v>
      </c>
      <c r="J2289" s="228" t="s">
        <v>242</v>
      </c>
      <c r="K2289" s="229"/>
      <c r="L2289" s="229"/>
      <c r="M2289" s="229"/>
      <c r="N2289" s="229"/>
      <c r="O2289" s="229"/>
      <c r="P2289" s="230"/>
      <c r="Q2289" s="231"/>
      <c r="R2289" s="224" t="s">
        <v>242</v>
      </c>
      <c r="S2289" s="232" t="str">
        <f t="shared" ca="1" si="183"/>
        <v/>
      </c>
      <c r="T2289" s="232" t="str">
        <f ca="1">IF(B2289="","",IF(ISERROR(MATCH($J2289,[2]SorP!$B$1:$B$6230,0)),"",INDIRECT("'SorP'!$A$"&amp;MATCH($J2289,[2]SorP!$B$1:$B$6230,0))))</f>
        <v/>
      </c>
      <c r="U2289" s="184"/>
      <c r="V2289" s="94" t="e">
        <f>IF(C2289="",NA(),MATCH($B2289&amp;$C2289,'[2]Smelter Look-up'!$J:$J,0))</f>
        <v>#N/A</v>
      </c>
      <c r="X2289" s="58">
        <f t="shared" si="181"/>
        <v>0</v>
      </c>
      <c r="AB2289" s="95" t="str">
        <f t="shared" si="182"/>
        <v/>
      </c>
    </row>
    <row r="2290" spans="1:28" s="58" customFormat="1" ht="20.25">
      <c r="A2290" s="232"/>
      <c r="B2290" s="224" t="s">
        <v>242</v>
      </c>
      <c r="C2290" s="225" t="s">
        <v>242</v>
      </c>
      <c r="D2290" s="226"/>
      <c r="E2290" s="224" t="s">
        <v>242</v>
      </c>
      <c r="F2290" s="224" t="s">
        <v>242</v>
      </c>
      <c r="G2290" s="224" t="s">
        <v>242</v>
      </c>
      <c r="H2290" s="227" t="s">
        <v>242</v>
      </c>
      <c r="I2290" s="228" t="s">
        <v>242</v>
      </c>
      <c r="J2290" s="228" t="s">
        <v>242</v>
      </c>
      <c r="K2290" s="229"/>
      <c r="L2290" s="229"/>
      <c r="M2290" s="229"/>
      <c r="N2290" s="229"/>
      <c r="O2290" s="229"/>
      <c r="P2290" s="230"/>
      <c r="Q2290" s="231"/>
      <c r="R2290" s="224" t="s">
        <v>242</v>
      </c>
      <c r="S2290" s="232" t="str">
        <f t="shared" ca="1" si="183"/>
        <v/>
      </c>
      <c r="T2290" s="232" t="str">
        <f ca="1">IF(B2290="","",IF(ISERROR(MATCH($J2290,[2]SorP!$B$1:$B$6230,0)),"",INDIRECT("'SorP'!$A$"&amp;MATCH($J2290,[2]SorP!$B$1:$B$6230,0))))</f>
        <v/>
      </c>
      <c r="U2290" s="184"/>
      <c r="V2290" s="94" t="e">
        <f>IF(C2290="",NA(),MATCH($B2290&amp;$C2290,'[2]Smelter Look-up'!$J:$J,0))</f>
        <v>#N/A</v>
      </c>
      <c r="X2290" s="58">
        <f t="shared" si="181"/>
        <v>0</v>
      </c>
      <c r="AB2290" s="95" t="str">
        <f t="shared" si="182"/>
        <v/>
      </c>
    </row>
    <row r="2291" spans="1:28" s="58" customFormat="1" ht="20.25">
      <c r="A2291" s="232"/>
      <c r="B2291" s="224" t="s">
        <v>242</v>
      </c>
      <c r="C2291" s="225" t="s">
        <v>242</v>
      </c>
      <c r="D2291" s="226"/>
      <c r="E2291" s="224" t="s">
        <v>242</v>
      </c>
      <c r="F2291" s="224" t="s">
        <v>242</v>
      </c>
      <c r="G2291" s="224" t="s">
        <v>242</v>
      </c>
      <c r="H2291" s="227" t="s">
        <v>242</v>
      </c>
      <c r="I2291" s="228" t="s">
        <v>242</v>
      </c>
      <c r="J2291" s="228" t="s">
        <v>242</v>
      </c>
      <c r="K2291" s="229"/>
      <c r="L2291" s="229"/>
      <c r="M2291" s="229"/>
      <c r="N2291" s="229"/>
      <c r="O2291" s="229"/>
      <c r="P2291" s="230"/>
      <c r="Q2291" s="231"/>
      <c r="R2291" s="224" t="s">
        <v>242</v>
      </c>
      <c r="S2291" s="232" t="str">
        <f t="shared" ca="1" si="183"/>
        <v/>
      </c>
      <c r="T2291" s="232" t="str">
        <f ca="1">IF(B2291="","",IF(ISERROR(MATCH($J2291,[2]SorP!$B$1:$B$6230,0)),"",INDIRECT("'SorP'!$A$"&amp;MATCH($J2291,[2]SorP!$B$1:$B$6230,0))))</f>
        <v/>
      </c>
      <c r="U2291" s="184"/>
      <c r="V2291" s="94" t="e">
        <f>IF(C2291="",NA(),MATCH($B2291&amp;$C2291,'[2]Smelter Look-up'!$J:$J,0))</f>
        <v>#N/A</v>
      </c>
      <c r="X2291" s="58">
        <f t="shared" si="181"/>
        <v>0</v>
      </c>
      <c r="AB2291" s="95" t="str">
        <f t="shared" si="182"/>
        <v/>
      </c>
    </row>
    <row r="2292" spans="1:28" s="58" customFormat="1" ht="20.25">
      <c r="A2292" s="232"/>
      <c r="B2292" s="224" t="s">
        <v>242</v>
      </c>
      <c r="C2292" s="225" t="s">
        <v>242</v>
      </c>
      <c r="D2292" s="226"/>
      <c r="E2292" s="224" t="s">
        <v>242</v>
      </c>
      <c r="F2292" s="224" t="s">
        <v>242</v>
      </c>
      <c r="G2292" s="224" t="s">
        <v>242</v>
      </c>
      <c r="H2292" s="227" t="s">
        <v>242</v>
      </c>
      <c r="I2292" s="228" t="s">
        <v>242</v>
      </c>
      <c r="J2292" s="228" t="s">
        <v>242</v>
      </c>
      <c r="K2292" s="229"/>
      <c r="L2292" s="229"/>
      <c r="M2292" s="229"/>
      <c r="N2292" s="229"/>
      <c r="O2292" s="229"/>
      <c r="P2292" s="230"/>
      <c r="Q2292" s="231"/>
      <c r="R2292" s="224" t="s">
        <v>242</v>
      </c>
      <c r="S2292" s="232" t="str">
        <f t="shared" ca="1" si="183"/>
        <v/>
      </c>
      <c r="T2292" s="232" t="str">
        <f ca="1">IF(B2292="","",IF(ISERROR(MATCH($J2292,[2]SorP!$B$1:$B$6230,0)),"",INDIRECT("'SorP'!$A$"&amp;MATCH($J2292,[2]SorP!$B$1:$B$6230,0))))</f>
        <v/>
      </c>
      <c r="U2292" s="184"/>
      <c r="V2292" s="94" t="e">
        <f>IF(C2292="",NA(),MATCH($B2292&amp;$C2292,'[2]Smelter Look-up'!$J:$J,0))</f>
        <v>#N/A</v>
      </c>
      <c r="X2292" s="58">
        <f t="shared" si="181"/>
        <v>0</v>
      </c>
      <c r="AB2292" s="95" t="str">
        <f t="shared" si="182"/>
        <v/>
      </c>
    </row>
    <row r="2293" spans="1:28" s="58" customFormat="1" ht="20.25">
      <c r="A2293" s="232"/>
      <c r="B2293" s="224" t="s">
        <v>242</v>
      </c>
      <c r="C2293" s="225" t="s">
        <v>242</v>
      </c>
      <c r="D2293" s="226"/>
      <c r="E2293" s="224" t="s">
        <v>242</v>
      </c>
      <c r="F2293" s="224" t="s">
        <v>242</v>
      </c>
      <c r="G2293" s="224" t="s">
        <v>242</v>
      </c>
      <c r="H2293" s="227" t="s">
        <v>242</v>
      </c>
      <c r="I2293" s="228" t="s">
        <v>242</v>
      </c>
      <c r="J2293" s="228" t="s">
        <v>242</v>
      </c>
      <c r="K2293" s="229"/>
      <c r="L2293" s="229"/>
      <c r="M2293" s="229"/>
      <c r="N2293" s="229"/>
      <c r="O2293" s="229"/>
      <c r="P2293" s="230"/>
      <c r="Q2293" s="231"/>
      <c r="R2293" s="224" t="s">
        <v>242</v>
      </c>
      <c r="S2293" s="232" t="str">
        <f t="shared" ca="1" si="183"/>
        <v/>
      </c>
      <c r="T2293" s="232" t="str">
        <f ca="1">IF(B2293="","",IF(ISERROR(MATCH($J2293,[2]SorP!$B$1:$B$6230,0)),"",INDIRECT("'SorP'!$A$"&amp;MATCH($J2293,[2]SorP!$B$1:$B$6230,0))))</f>
        <v/>
      </c>
      <c r="U2293" s="184"/>
      <c r="V2293" s="94" t="e">
        <f>IF(C2293="",NA(),MATCH($B2293&amp;$C2293,'[2]Smelter Look-up'!$J:$J,0))</f>
        <v>#N/A</v>
      </c>
      <c r="X2293" s="58">
        <f t="shared" si="181"/>
        <v>0</v>
      </c>
      <c r="AB2293" s="95" t="str">
        <f t="shared" si="182"/>
        <v/>
      </c>
    </row>
    <row r="2294" spans="1:28" s="58" customFormat="1" ht="20.25">
      <c r="A2294" s="232"/>
      <c r="B2294" s="224" t="s">
        <v>242</v>
      </c>
      <c r="C2294" s="225" t="s">
        <v>242</v>
      </c>
      <c r="D2294" s="226"/>
      <c r="E2294" s="224" t="s">
        <v>242</v>
      </c>
      <c r="F2294" s="224" t="s">
        <v>242</v>
      </c>
      <c r="G2294" s="224" t="s">
        <v>242</v>
      </c>
      <c r="H2294" s="227" t="s">
        <v>242</v>
      </c>
      <c r="I2294" s="228" t="s">
        <v>242</v>
      </c>
      <c r="J2294" s="228" t="s">
        <v>242</v>
      </c>
      <c r="K2294" s="229"/>
      <c r="L2294" s="229"/>
      <c r="M2294" s="229"/>
      <c r="N2294" s="229"/>
      <c r="O2294" s="229"/>
      <c r="P2294" s="230"/>
      <c r="Q2294" s="231"/>
      <c r="R2294" s="224" t="s">
        <v>242</v>
      </c>
      <c r="S2294" s="232" t="str">
        <f t="shared" ca="1" si="183"/>
        <v/>
      </c>
      <c r="T2294" s="232" t="str">
        <f ca="1">IF(B2294="","",IF(ISERROR(MATCH($J2294,[2]SorP!$B$1:$B$6230,0)),"",INDIRECT("'SorP'!$A$"&amp;MATCH($J2294,[2]SorP!$B$1:$B$6230,0))))</f>
        <v/>
      </c>
      <c r="U2294" s="184"/>
      <c r="V2294" s="94" t="e">
        <f>IF(C2294="",NA(),MATCH($B2294&amp;$C2294,'[2]Smelter Look-up'!$J:$J,0))</f>
        <v>#N/A</v>
      </c>
      <c r="X2294" s="58">
        <f t="shared" si="181"/>
        <v>0</v>
      </c>
      <c r="AB2294" s="95" t="str">
        <f t="shared" si="182"/>
        <v/>
      </c>
    </row>
    <row r="2295" spans="1:28" s="58" customFormat="1" ht="20.25">
      <c r="A2295" s="232"/>
      <c r="B2295" s="224" t="s">
        <v>242</v>
      </c>
      <c r="C2295" s="225" t="s">
        <v>242</v>
      </c>
      <c r="D2295" s="226"/>
      <c r="E2295" s="224" t="s">
        <v>242</v>
      </c>
      <c r="F2295" s="224" t="s">
        <v>242</v>
      </c>
      <c r="G2295" s="224" t="s">
        <v>242</v>
      </c>
      <c r="H2295" s="227" t="s">
        <v>242</v>
      </c>
      <c r="I2295" s="228" t="s">
        <v>242</v>
      </c>
      <c r="J2295" s="228" t="s">
        <v>242</v>
      </c>
      <c r="K2295" s="229"/>
      <c r="L2295" s="229"/>
      <c r="M2295" s="229"/>
      <c r="N2295" s="229"/>
      <c r="O2295" s="229"/>
      <c r="P2295" s="230"/>
      <c r="Q2295" s="231"/>
      <c r="R2295" s="224" t="s">
        <v>242</v>
      </c>
      <c r="S2295" s="232" t="str">
        <f t="shared" ca="1" si="183"/>
        <v/>
      </c>
      <c r="T2295" s="232" t="str">
        <f ca="1">IF(B2295="","",IF(ISERROR(MATCH($J2295,[2]SorP!$B$1:$B$6230,0)),"",INDIRECT("'SorP'!$A$"&amp;MATCH($J2295,[2]SorP!$B$1:$B$6230,0))))</f>
        <v/>
      </c>
      <c r="U2295" s="184"/>
      <c r="V2295" s="94" t="e">
        <f>IF(C2295="",NA(),MATCH($B2295&amp;$C2295,'[2]Smelter Look-up'!$J:$J,0))</f>
        <v>#N/A</v>
      </c>
      <c r="X2295" s="58">
        <f t="shared" si="181"/>
        <v>0</v>
      </c>
      <c r="AB2295" s="95" t="str">
        <f t="shared" si="182"/>
        <v/>
      </c>
    </row>
    <row r="2296" spans="1:28" s="58" customFormat="1" ht="20.25">
      <c r="A2296" s="232"/>
      <c r="B2296" s="224" t="s">
        <v>242</v>
      </c>
      <c r="C2296" s="225" t="s">
        <v>242</v>
      </c>
      <c r="D2296" s="226"/>
      <c r="E2296" s="224" t="s">
        <v>242</v>
      </c>
      <c r="F2296" s="224" t="s">
        <v>242</v>
      </c>
      <c r="G2296" s="224" t="s">
        <v>242</v>
      </c>
      <c r="H2296" s="227" t="s">
        <v>242</v>
      </c>
      <c r="I2296" s="228" t="s">
        <v>242</v>
      </c>
      <c r="J2296" s="228" t="s">
        <v>242</v>
      </c>
      <c r="K2296" s="229"/>
      <c r="L2296" s="229"/>
      <c r="M2296" s="229"/>
      <c r="N2296" s="229"/>
      <c r="O2296" s="229"/>
      <c r="P2296" s="230"/>
      <c r="Q2296" s="231"/>
      <c r="R2296" s="224" t="s">
        <v>242</v>
      </c>
      <c r="S2296" s="232" t="str">
        <f t="shared" ca="1" si="183"/>
        <v/>
      </c>
      <c r="T2296" s="232" t="str">
        <f ca="1">IF(B2296="","",IF(ISERROR(MATCH($J2296,[2]SorP!$B$1:$B$6230,0)),"",INDIRECT("'SorP'!$A$"&amp;MATCH($J2296,[2]SorP!$B$1:$B$6230,0))))</f>
        <v/>
      </c>
      <c r="U2296" s="184"/>
      <c r="V2296" s="94" t="e">
        <f>IF(C2296="",NA(),MATCH($B2296&amp;$C2296,'[2]Smelter Look-up'!$J:$J,0))</f>
        <v>#N/A</v>
      </c>
      <c r="X2296" s="58">
        <f t="shared" si="181"/>
        <v>0</v>
      </c>
      <c r="AB2296" s="95" t="str">
        <f t="shared" si="182"/>
        <v/>
      </c>
    </row>
    <row r="2297" spans="1:28" s="58" customFormat="1" ht="20.25">
      <c r="A2297" s="232"/>
      <c r="B2297" s="224" t="s">
        <v>242</v>
      </c>
      <c r="C2297" s="225" t="s">
        <v>242</v>
      </c>
      <c r="D2297" s="226"/>
      <c r="E2297" s="224" t="s">
        <v>242</v>
      </c>
      <c r="F2297" s="224" t="s">
        <v>242</v>
      </c>
      <c r="G2297" s="224" t="s">
        <v>242</v>
      </c>
      <c r="H2297" s="227" t="s">
        <v>242</v>
      </c>
      <c r="I2297" s="228" t="s">
        <v>242</v>
      </c>
      <c r="J2297" s="228" t="s">
        <v>242</v>
      </c>
      <c r="K2297" s="229"/>
      <c r="L2297" s="229"/>
      <c r="M2297" s="229"/>
      <c r="N2297" s="229"/>
      <c r="O2297" s="229"/>
      <c r="P2297" s="230"/>
      <c r="Q2297" s="231"/>
      <c r="R2297" s="224" t="s">
        <v>242</v>
      </c>
      <c r="S2297" s="232" t="str">
        <f t="shared" ca="1" si="183"/>
        <v/>
      </c>
      <c r="T2297" s="232" t="str">
        <f ca="1">IF(B2297="","",IF(ISERROR(MATCH($J2297,[2]SorP!$B$1:$B$6230,0)),"",INDIRECT("'SorP'!$A$"&amp;MATCH($J2297,[2]SorP!$B$1:$B$6230,0))))</f>
        <v/>
      </c>
      <c r="U2297" s="184"/>
      <c r="V2297" s="94" t="e">
        <f>IF(C2297="",NA(),MATCH($B2297&amp;$C2297,'[2]Smelter Look-up'!$J:$J,0))</f>
        <v>#N/A</v>
      </c>
      <c r="X2297" s="58">
        <f t="shared" si="181"/>
        <v>0</v>
      </c>
      <c r="AB2297" s="95" t="str">
        <f t="shared" si="182"/>
        <v/>
      </c>
    </row>
    <row r="2298" spans="1:28" s="58" customFormat="1" ht="20.25">
      <c r="A2298" s="232"/>
      <c r="B2298" s="224" t="s">
        <v>242</v>
      </c>
      <c r="C2298" s="225" t="s">
        <v>242</v>
      </c>
      <c r="D2298" s="226"/>
      <c r="E2298" s="224" t="s">
        <v>242</v>
      </c>
      <c r="F2298" s="224" t="s">
        <v>242</v>
      </c>
      <c r="G2298" s="224" t="s">
        <v>242</v>
      </c>
      <c r="H2298" s="227" t="s">
        <v>242</v>
      </c>
      <c r="I2298" s="228" t="s">
        <v>242</v>
      </c>
      <c r="J2298" s="228" t="s">
        <v>242</v>
      </c>
      <c r="K2298" s="229"/>
      <c r="L2298" s="229"/>
      <c r="M2298" s="229"/>
      <c r="N2298" s="229"/>
      <c r="O2298" s="229"/>
      <c r="P2298" s="230"/>
      <c r="Q2298" s="231"/>
      <c r="R2298" s="224" t="s">
        <v>242</v>
      </c>
      <c r="S2298" s="232" t="str">
        <f t="shared" ca="1" si="183"/>
        <v/>
      </c>
      <c r="T2298" s="232" t="str">
        <f ca="1">IF(B2298="","",IF(ISERROR(MATCH($J2298,[2]SorP!$B$1:$B$6230,0)),"",INDIRECT("'SorP'!$A$"&amp;MATCH($J2298,[2]SorP!$B$1:$B$6230,0))))</f>
        <v/>
      </c>
      <c r="U2298" s="184"/>
      <c r="V2298" s="94" t="e">
        <f>IF(C2298="",NA(),MATCH($B2298&amp;$C2298,'[2]Smelter Look-up'!$J:$J,0))</f>
        <v>#N/A</v>
      </c>
      <c r="X2298" s="58">
        <f t="shared" si="181"/>
        <v>0</v>
      </c>
      <c r="AB2298" s="95" t="str">
        <f t="shared" si="182"/>
        <v/>
      </c>
    </row>
    <row r="2299" spans="1:28" s="58" customFormat="1" ht="20.25">
      <c r="A2299" s="232"/>
      <c r="B2299" s="224" t="s">
        <v>242</v>
      </c>
      <c r="C2299" s="225" t="s">
        <v>242</v>
      </c>
      <c r="D2299" s="226"/>
      <c r="E2299" s="224" t="s">
        <v>242</v>
      </c>
      <c r="F2299" s="224" t="s">
        <v>242</v>
      </c>
      <c r="G2299" s="224" t="s">
        <v>242</v>
      </c>
      <c r="H2299" s="227" t="s">
        <v>242</v>
      </c>
      <c r="I2299" s="228" t="s">
        <v>242</v>
      </c>
      <c r="J2299" s="228" t="s">
        <v>242</v>
      </c>
      <c r="K2299" s="229"/>
      <c r="L2299" s="229"/>
      <c r="M2299" s="229"/>
      <c r="N2299" s="229"/>
      <c r="O2299" s="229"/>
      <c r="P2299" s="230"/>
      <c r="Q2299" s="231"/>
      <c r="R2299" s="224" t="s">
        <v>242</v>
      </c>
      <c r="S2299" s="232" t="str">
        <f t="shared" ref="S2299" ca="1" si="184">IF(B2299="","",IF(ISERROR(MATCH($E2299,CL,0)),"Unknown",INDIRECT("'C'!$A$"&amp;MATCH($E2299,CL,0)+1)))</f>
        <v/>
      </c>
      <c r="T2299" s="232" t="str">
        <f ca="1">IF(B2299="","",IF(ISERROR(MATCH($J2299,[2]SorP!$B$1:$B$6230,0)),"",INDIRECT("'SorP'!$A$"&amp;MATCH($J2299,[2]SorP!$B$1:$B$6230,0))))</f>
        <v/>
      </c>
      <c r="U2299" s="184"/>
      <c r="V2299" s="94" t="e">
        <f>IF(C2299="",NA(),MATCH($B2299&amp;$C2299,'[2]Smelter Look-up'!$J:$J,0))</f>
        <v>#N/A</v>
      </c>
      <c r="X2299" s="58">
        <f t="shared" si="181"/>
        <v>0</v>
      </c>
      <c r="AB2299" s="95" t="str">
        <f t="shared" si="182"/>
        <v/>
      </c>
    </row>
    <row r="2300" spans="1:28" s="58" customFormat="1" ht="20.25">
      <c r="A2300" s="232"/>
      <c r="B2300" s="224" t="s">
        <v>242</v>
      </c>
      <c r="C2300" s="225" t="s">
        <v>242</v>
      </c>
      <c r="D2300" s="226"/>
      <c r="E2300" s="224" t="s">
        <v>242</v>
      </c>
      <c r="F2300" s="224" t="s">
        <v>242</v>
      </c>
      <c r="G2300" s="224" t="s">
        <v>242</v>
      </c>
      <c r="H2300" s="227" t="s">
        <v>242</v>
      </c>
      <c r="I2300" s="228" t="s">
        <v>242</v>
      </c>
      <c r="J2300" s="228" t="s">
        <v>242</v>
      </c>
      <c r="K2300" s="229"/>
      <c r="L2300" s="229"/>
      <c r="M2300" s="229"/>
      <c r="N2300" s="229"/>
      <c r="O2300" s="229"/>
      <c r="P2300" s="230"/>
      <c r="Q2300" s="231"/>
      <c r="R2300" s="224" t="s">
        <v>242</v>
      </c>
      <c r="S2300" s="232" t="str">
        <f t="shared" ref="S2300:S2331" ca="1" si="185">IF(B2300="","",IF(ISERROR(MATCH($E2300,CL,0)),"Unknown",INDIRECT("'C'!$A$"&amp;MATCH($E2300,CL,0)+1)))</f>
        <v/>
      </c>
      <c r="T2300" s="232" t="str">
        <f ca="1">IF(B2300="","",IF(ISERROR(MATCH($J2300,[2]SorP!$B$1:$B$6230,0)),"",INDIRECT("'SorP'!$A$"&amp;MATCH($J2300,[2]SorP!$B$1:$B$6230,0))))</f>
        <v/>
      </c>
      <c r="U2300" s="184"/>
      <c r="V2300" s="94" t="e">
        <f>IF(C2300="",NA(),MATCH($B2300&amp;$C2300,'[2]Smelter Look-up'!$J:$J,0))</f>
        <v>#N/A</v>
      </c>
      <c r="X2300" s="58">
        <f t="shared" si="181"/>
        <v>0</v>
      </c>
      <c r="AB2300" s="95" t="str">
        <f t="shared" si="182"/>
        <v/>
      </c>
    </row>
    <row r="2301" spans="1:28" s="58" customFormat="1" ht="20.25">
      <c r="A2301" s="232"/>
      <c r="B2301" s="224" t="s">
        <v>242</v>
      </c>
      <c r="C2301" s="225" t="s">
        <v>242</v>
      </c>
      <c r="D2301" s="226"/>
      <c r="E2301" s="224" t="s">
        <v>242</v>
      </c>
      <c r="F2301" s="224" t="s">
        <v>242</v>
      </c>
      <c r="G2301" s="224" t="s">
        <v>242</v>
      </c>
      <c r="H2301" s="227" t="s">
        <v>242</v>
      </c>
      <c r="I2301" s="228" t="s">
        <v>242</v>
      </c>
      <c r="J2301" s="228" t="s">
        <v>242</v>
      </c>
      <c r="K2301" s="229"/>
      <c r="L2301" s="229"/>
      <c r="M2301" s="229"/>
      <c r="N2301" s="229"/>
      <c r="O2301" s="229"/>
      <c r="P2301" s="230"/>
      <c r="Q2301" s="231"/>
      <c r="R2301" s="224" t="s">
        <v>242</v>
      </c>
      <c r="S2301" s="232" t="str">
        <f t="shared" ca="1" si="185"/>
        <v/>
      </c>
      <c r="T2301" s="232" t="str">
        <f ca="1">IF(B2301="","",IF(ISERROR(MATCH($J2301,[2]SorP!$B$1:$B$6230,0)),"",INDIRECT("'SorP'!$A$"&amp;MATCH($J2301,[2]SorP!$B$1:$B$6230,0))))</f>
        <v/>
      </c>
      <c r="U2301" s="184"/>
      <c r="V2301" s="94" t="e">
        <f>IF(C2301="",NA(),MATCH($B2301&amp;$C2301,'[2]Smelter Look-up'!$J:$J,0))</f>
        <v>#N/A</v>
      </c>
      <c r="X2301" s="58">
        <f t="shared" si="181"/>
        <v>0</v>
      </c>
      <c r="AB2301" s="95" t="str">
        <f t="shared" si="182"/>
        <v/>
      </c>
    </row>
    <row r="2302" spans="1:28" s="58" customFormat="1" ht="20.25">
      <c r="A2302" s="232"/>
      <c r="B2302" s="224" t="s">
        <v>242</v>
      </c>
      <c r="C2302" s="225" t="s">
        <v>242</v>
      </c>
      <c r="D2302" s="226"/>
      <c r="E2302" s="224" t="s">
        <v>242</v>
      </c>
      <c r="F2302" s="224" t="s">
        <v>242</v>
      </c>
      <c r="G2302" s="224" t="s">
        <v>242</v>
      </c>
      <c r="H2302" s="227" t="s">
        <v>242</v>
      </c>
      <c r="I2302" s="228" t="s">
        <v>242</v>
      </c>
      <c r="J2302" s="228" t="s">
        <v>242</v>
      </c>
      <c r="K2302" s="229"/>
      <c r="L2302" s="229"/>
      <c r="M2302" s="229"/>
      <c r="N2302" s="229"/>
      <c r="O2302" s="229"/>
      <c r="P2302" s="230"/>
      <c r="Q2302" s="231"/>
      <c r="R2302" s="224" t="s">
        <v>242</v>
      </c>
      <c r="S2302" s="232" t="str">
        <f t="shared" ca="1" si="185"/>
        <v/>
      </c>
      <c r="T2302" s="232" t="str">
        <f ca="1">IF(B2302="","",IF(ISERROR(MATCH($J2302,[2]SorP!$B$1:$B$6230,0)),"",INDIRECT("'SorP'!$A$"&amp;MATCH($J2302,[2]SorP!$B$1:$B$6230,0))))</f>
        <v/>
      </c>
      <c r="U2302" s="184"/>
      <c r="V2302" s="94" t="e">
        <f>IF(C2302="",NA(),MATCH($B2302&amp;$C2302,'[2]Smelter Look-up'!$J:$J,0))</f>
        <v>#N/A</v>
      </c>
      <c r="X2302" s="58">
        <f t="shared" si="181"/>
        <v>0</v>
      </c>
      <c r="AB2302" s="95" t="str">
        <f t="shared" si="182"/>
        <v/>
      </c>
    </row>
    <row r="2303" spans="1:28" s="58" customFormat="1" ht="20.25">
      <c r="A2303" s="232"/>
      <c r="B2303" s="224" t="s">
        <v>242</v>
      </c>
      <c r="C2303" s="225" t="s">
        <v>242</v>
      </c>
      <c r="D2303" s="226"/>
      <c r="E2303" s="224" t="s">
        <v>242</v>
      </c>
      <c r="F2303" s="224" t="s">
        <v>242</v>
      </c>
      <c r="G2303" s="224" t="s">
        <v>242</v>
      </c>
      <c r="H2303" s="227" t="s">
        <v>242</v>
      </c>
      <c r="I2303" s="228" t="s">
        <v>242</v>
      </c>
      <c r="J2303" s="228" t="s">
        <v>242</v>
      </c>
      <c r="K2303" s="229"/>
      <c r="L2303" s="229"/>
      <c r="M2303" s="229"/>
      <c r="N2303" s="229"/>
      <c r="O2303" s="229"/>
      <c r="P2303" s="230"/>
      <c r="Q2303" s="231"/>
      <c r="R2303" s="224" t="s">
        <v>242</v>
      </c>
      <c r="S2303" s="232" t="str">
        <f t="shared" ca="1" si="185"/>
        <v/>
      </c>
      <c r="T2303" s="232" t="str">
        <f ca="1">IF(B2303="","",IF(ISERROR(MATCH($J2303,[2]SorP!$B$1:$B$6230,0)),"",INDIRECT("'SorP'!$A$"&amp;MATCH($J2303,[2]SorP!$B$1:$B$6230,0))))</f>
        <v/>
      </c>
      <c r="U2303" s="184"/>
      <c r="V2303" s="94" t="e">
        <f>IF(C2303="",NA(),MATCH($B2303&amp;$C2303,'[2]Smelter Look-up'!$J:$J,0))</f>
        <v>#N/A</v>
      </c>
      <c r="X2303" s="58">
        <f t="shared" si="181"/>
        <v>0</v>
      </c>
      <c r="AB2303" s="95" t="str">
        <f t="shared" si="182"/>
        <v/>
      </c>
    </row>
    <row r="2304" spans="1:28" s="58" customFormat="1" ht="20.25">
      <c r="A2304" s="232"/>
      <c r="B2304" s="224" t="s">
        <v>242</v>
      </c>
      <c r="C2304" s="225" t="s">
        <v>242</v>
      </c>
      <c r="D2304" s="226"/>
      <c r="E2304" s="224" t="s">
        <v>242</v>
      </c>
      <c r="F2304" s="224" t="s">
        <v>242</v>
      </c>
      <c r="G2304" s="224" t="s">
        <v>242</v>
      </c>
      <c r="H2304" s="227" t="s">
        <v>242</v>
      </c>
      <c r="I2304" s="228" t="s">
        <v>242</v>
      </c>
      <c r="J2304" s="228" t="s">
        <v>242</v>
      </c>
      <c r="K2304" s="229"/>
      <c r="L2304" s="229"/>
      <c r="M2304" s="229"/>
      <c r="N2304" s="229"/>
      <c r="O2304" s="229"/>
      <c r="P2304" s="230"/>
      <c r="Q2304" s="231"/>
      <c r="R2304" s="224" t="s">
        <v>242</v>
      </c>
      <c r="S2304" s="232" t="str">
        <f t="shared" ca="1" si="185"/>
        <v/>
      </c>
      <c r="T2304" s="232" t="str">
        <f ca="1">IF(B2304="","",IF(ISERROR(MATCH($J2304,[2]SorP!$B$1:$B$6230,0)),"",INDIRECT("'SorP'!$A$"&amp;MATCH($J2304,[2]SorP!$B$1:$B$6230,0))))</f>
        <v/>
      </c>
      <c r="U2304" s="184"/>
      <c r="V2304" s="94" t="e">
        <f>IF(C2304="",NA(),MATCH($B2304&amp;$C2304,'[2]Smelter Look-up'!$J:$J,0))</f>
        <v>#N/A</v>
      </c>
      <c r="X2304" s="58">
        <f t="shared" si="181"/>
        <v>0</v>
      </c>
      <c r="AB2304" s="95" t="str">
        <f t="shared" si="182"/>
        <v/>
      </c>
    </row>
    <row r="2305" spans="1:28" s="58" customFormat="1" ht="20.25">
      <c r="A2305" s="232"/>
      <c r="B2305" s="224" t="s">
        <v>242</v>
      </c>
      <c r="C2305" s="225" t="s">
        <v>242</v>
      </c>
      <c r="D2305" s="226"/>
      <c r="E2305" s="224" t="s">
        <v>242</v>
      </c>
      <c r="F2305" s="224" t="s">
        <v>242</v>
      </c>
      <c r="G2305" s="224" t="s">
        <v>242</v>
      </c>
      <c r="H2305" s="227" t="s">
        <v>242</v>
      </c>
      <c r="I2305" s="228" t="s">
        <v>242</v>
      </c>
      <c r="J2305" s="228" t="s">
        <v>242</v>
      </c>
      <c r="K2305" s="229"/>
      <c r="L2305" s="229"/>
      <c r="M2305" s="229"/>
      <c r="N2305" s="229"/>
      <c r="O2305" s="229"/>
      <c r="P2305" s="230"/>
      <c r="Q2305" s="231"/>
      <c r="R2305" s="224" t="s">
        <v>242</v>
      </c>
      <c r="S2305" s="232" t="str">
        <f t="shared" ca="1" si="185"/>
        <v/>
      </c>
      <c r="T2305" s="232" t="str">
        <f ca="1">IF(B2305="","",IF(ISERROR(MATCH($J2305,[2]SorP!$B$1:$B$6230,0)),"",INDIRECT("'SorP'!$A$"&amp;MATCH($J2305,[2]SorP!$B$1:$B$6230,0))))</f>
        <v/>
      </c>
      <c r="U2305" s="184"/>
      <c r="V2305" s="94" t="e">
        <f>IF(C2305="",NA(),MATCH($B2305&amp;$C2305,'[2]Smelter Look-up'!$J:$J,0))</f>
        <v>#N/A</v>
      </c>
      <c r="X2305" s="58">
        <f t="shared" si="181"/>
        <v>0</v>
      </c>
      <c r="AB2305" s="95" t="str">
        <f t="shared" si="182"/>
        <v/>
      </c>
    </row>
    <row r="2306" spans="1:28" s="58" customFormat="1" ht="20.25">
      <c r="A2306" s="232"/>
      <c r="B2306" s="224" t="s">
        <v>242</v>
      </c>
      <c r="C2306" s="225" t="s">
        <v>242</v>
      </c>
      <c r="D2306" s="226"/>
      <c r="E2306" s="224" t="s">
        <v>242</v>
      </c>
      <c r="F2306" s="224" t="s">
        <v>242</v>
      </c>
      <c r="G2306" s="224" t="s">
        <v>242</v>
      </c>
      <c r="H2306" s="227" t="s">
        <v>242</v>
      </c>
      <c r="I2306" s="228" t="s">
        <v>242</v>
      </c>
      <c r="J2306" s="228" t="s">
        <v>242</v>
      </c>
      <c r="K2306" s="229"/>
      <c r="L2306" s="229"/>
      <c r="M2306" s="229"/>
      <c r="N2306" s="229"/>
      <c r="O2306" s="229"/>
      <c r="P2306" s="230"/>
      <c r="Q2306" s="231"/>
      <c r="R2306" s="224" t="s">
        <v>242</v>
      </c>
      <c r="S2306" s="232" t="str">
        <f t="shared" ca="1" si="185"/>
        <v/>
      </c>
      <c r="T2306" s="232" t="str">
        <f ca="1">IF(B2306="","",IF(ISERROR(MATCH($J2306,[2]SorP!$B$1:$B$6230,0)),"",INDIRECT("'SorP'!$A$"&amp;MATCH($J2306,[2]SorP!$B$1:$B$6230,0))))</f>
        <v/>
      </c>
      <c r="U2306" s="184"/>
      <c r="V2306" s="94" t="e">
        <f>IF(C2306="",NA(),MATCH($B2306&amp;$C2306,'[2]Smelter Look-up'!$J:$J,0))</f>
        <v>#N/A</v>
      </c>
      <c r="X2306" s="58">
        <f t="shared" si="181"/>
        <v>0</v>
      </c>
      <c r="AB2306" s="95" t="str">
        <f t="shared" si="182"/>
        <v/>
      </c>
    </row>
    <row r="2307" spans="1:28" s="58" customFormat="1" ht="20.25">
      <c r="A2307" s="232"/>
      <c r="B2307" s="224" t="s">
        <v>242</v>
      </c>
      <c r="C2307" s="225" t="s">
        <v>242</v>
      </c>
      <c r="D2307" s="226"/>
      <c r="E2307" s="224" t="s">
        <v>242</v>
      </c>
      <c r="F2307" s="224" t="s">
        <v>242</v>
      </c>
      <c r="G2307" s="224" t="s">
        <v>242</v>
      </c>
      <c r="H2307" s="227" t="s">
        <v>242</v>
      </c>
      <c r="I2307" s="228" t="s">
        <v>242</v>
      </c>
      <c r="J2307" s="228" t="s">
        <v>242</v>
      </c>
      <c r="K2307" s="229"/>
      <c r="L2307" s="229"/>
      <c r="M2307" s="229"/>
      <c r="N2307" s="229"/>
      <c r="O2307" s="229"/>
      <c r="P2307" s="230"/>
      <c r="Q2307" s="231"/>
      <c r="R2307" s="224" t="s">
        <v>242</v>
      </c>
      <c r="S2307" s="232" t="str">
        <f t="shared" ca="1" si="185"/>
        <v/>
      </c>
      <c r="T2307" s="232" t="str">
        <f ca="1">IF(B2307="","",IF(ISERROR(MATCH($J2307,[2]SorP!$B$1:$B$6230,0)),"",INDIRECT("'SorP'!$A$"&amp;MATCH($J2307,[2]SorP!$B$1:$B$6230,0))))</f>
        <v/>
      </c>
      <c r="U2307" s="184"/>
      <c r="V2307" s="94" t="e">
        <f>IF(C2307="",NA(),MATCH($B2307&amp;$C2307,'[2]Smelter Look-up'!$J:$J,0))</f>
        <v>#N/A</v>
      </c>
      <c r="X2307" s="58">
        <f t="shared" si="181"/>
        <v>0</v>
      </c>
      <c r="AB2307" s="95" t="str">
        <f t="shared" si="182"/>
        <v/>
      </c>
    </row>
    <row r="2308" spans="1:28" s="58" customFormat="1" ht="20.25">
      <c r="A2308" s="232"/>
      <c r="B2308" s="224" t="s">
        <v>242</v>
      </c>
      <c r="C2308" s="225" t="s">
        <v>242</v>
      </c>
      <c r="D2308" s="226"/>
      <c r="E2308" s="224" t="s">
        <v>242</v>
      </c>
      <c r="F2308" s="224" t="s">
        <v>242</v>
      </c>
      <c r="G2308" s="224" t="s">
        <v>242</v>
      </c>
      <c r="H2308" s="227" t="s">
        <v>242</v>
      </c>
      <c r="I2308" s="228" t="s">
        <v>242</v>
      </c>
      <c r="J2308" s="228" t="s">
        <v>242</v>
      </c>
      <c r="K2308" s="229"/>
      <c r="L2308" s="229"/>
      <c r="M2308" s="229"/>
      <c r="N2308" s="229"/>
      <c r="O2308" s="229"/>
      <c r="P2308" s="230"/>
      <c r="Q2308" s="231"/>
      <c r="R2308" s="224" t="s">
        <v>242</v>
      </c>
      <c r="S2308" s="232" t="str">
        <f t="shared" ca="1" si="185"/>
        <v/>
      </c>
      <c r="T2308" s="232" t="str">
        <f ca="1">IF(B2308="","",IF(ISERROR(MATCH($J2308,[2]SorP!$B$1:$B$6230,0)),"",INDIRECT("'SorP'!$A$"&amp;MATCH($J2308,[2]SorP!$B$1:$B$6230,0))))</f>
        <v/>
      </c>
      <c r="U2308" s="184"/>
      <c r="V2308" s="94" t="e">
        <f>IF(C2308="",NA(),MATCH($B2308&amp;$C2308,'[2]Smelter Look-up'!$J:$J,0))</f>
        <v>#N/A</v>
      </c>
      <c r="X2308" s="58">
        <f t="shared" si="181"/>
        <v>0</v>
      </c>
      <c r="AB2308" s="95" t="str">
        <f t="shared" si="182"/>
        <v/>
      </c>
    </row>
    <row r="2309" spans="1:28" s="58" customFormat="1" ht="20.25">
      <c r="A2309" s="232"/>
      <c r="B2309" s="224" t="s">
        <v>242</v>
      </c>
      <c r="C2309" s="225" t="s">
        <v>242</v>
      </c>
      <c r="D2309" s="226"/>
      <c r="E2309" s="224" t="s">
        <v>242</v>
      </c>
      <c r="F2309" s="224" t="s">
        <v>242</v>
      </c>
      <c r="G2309" s="224" t="s">
        <v>242</v>
      </c>
      <c r="H2309" s="227" t="s">
        <v>242</v>
      </c>
      <c r="I2309" s="228" t="s">
        <v>242</v>
      </c>
      <c r="J2309" s="228" t="s">
        <v>242</v>
      </c>
      <c r="K2309" s="229"/>
      <c r="L2309" s="229"/>
      <c r="M2309" s="229"/>
      <c r="N2309" s="229"/>
      <c r="O2309" s="229"/>
      <c r="P2309" s="230"/>
      <c r="Q2309" s="231"/>
      <c r="R2309" s="224" t="s">
        <v>242</v>
      </c>
      <c r="S2309" s="232" t="str">
        <f t="shared" ca="1" si="185"/>
        <v/>
      </c>
      <c r="T2309" s="232" t="str">
        <f ca="1">IF(B2309="","",IF(ISERROR(MATCH($J2309,[2]SorP!$B$1:$B$6230,0)),"",INDIRECT("'SorP'!$A$"&amp;MATCH($J2309,[2]SorP!$B$1:$B$6230,0))))</f>
        <v/>
      </c>
      <c r="U2309" s="184"/>
      <c r="V2309" s="94" t="e">
        <f>IF(C2309="",NA(),MATCH($B2309&amp;$C2309,'[2]Smelter Look-up'!$J:$J,0))</f>
        <v>#N/A</v>
      </c>
      <c r="X2309" s="58">
        <f t="shared" si="181"/>
        <v>0</v>
      </c>
      <c r="AB2309" s="95" t="str">
        <f t="shared" si="182"/>
        <v/>
      </c>
    </row>
    <row r="2310" spans="1:28" s="58" customFormat="1" ht="20.25">
      <c r="A2310" s="232"/>
      <c r="B2310" s="224" t="s">
        <v>242</v>
      </c>
      <c r="C2310" s="225" t="s">
        <v>242</v>
      </c>
      <c r="D2310" s="226"/>
      <c r="E2310" s="224" t="s">
        <v>242</v>
      </c>
      <c r="F2310" s="224" t="s">
        <v>242</v>
      </c>
      <c r="G2310" s="224" t="s">
        <v>242</v>
      </c>
      <c r="H2310" s="227" t="s">
        <v>242</v>
      </c>
      <c r="I2310" s="228" t="s">
        <v>242</v>
      </c>
      <c r="J2310" s="228" t="s">
        <v>242</v>
      </c>
      <c r="K2310" s="229"/>
      <c r="L2310" s="229"/>
      <c r="M2310" s="229"/>
      <c r="N2310" s="229"/>
      <c r="O2310" s="229"/>
      <c r="P2310" s="230"/>
      <c r="Q2310" s="231"/>
      <c r="R2310" s="224" t="s">
        <v>242</v>
      </c>
      <c r="S2310" s="232" t="str">
        <f t="shared" ca="1" si="185"/>
        <v/>
      </c>
      <c r="T2310" s="232" t="str">
        <f ca="1">IF(B2310="","",IF(ISERROR(MATCH($J2310,[2]SorP!$B$1:$B$6230,0)),"",INDIRECT("'SorP'!$A$"&amp;MATCH($J2310,[2]SorP!$B$1:$B$6230,0))))</f>
        <v/>
      </c>
      <c r="U2310" s="184"/>
      <c r="V2310" s="94" t="e">
        <f>IF(C2310="",NA(),MATCH($B2310&amp;$C2310,'[2]Smelter Look-up'!$J:$J,0))</f>
        <v>#N/A</v>
      </c>
      <c r="X2310" s="58">
        <f t="shared" si="181"/>
        <v>0</v>
      </c>
      <c r="AB2310" s="95" t="str">
        <f t="shared" si="182"/>
        <v/>
      </c>
    </row>
    <row r="2311" spans="1:28" s="58" customFormat="1" ht="20.25">
      <c r="A2311" s="232"/>
      <c r="B2311" s="224" t="s">
        <v>242</v>
      </c>
      <c r="C2311" s="225" t="s">
        <v>242</v>
      </c>
      <c r="D2311" s="226"/>
      <c r="E2311" s="224" t="s">
        <v>242</v>
      </c>
      <c r="F2311" s="224" t="s">
        <v>242</v>
      </c>
      <c r="G2311" s="224" t="s">
        <v>242</v>
      </c>
      <c r="H2311" s="227" t="s">
        <v>242</v>
      </c>
      <c r="I2311" s="228" t="s">
        <v>242</v>
      </c>
      <c r="J2311" s="228" t="s">
        <v>242</v>
      </c>
      <c r="K2311" s="229"/>
      <c r="L2311" s="229"/>
      <c r="M2311" s="229"/>
      <c r="N2311" s="229"/>
      <c r="O2311" s="229"/>
      <c r="P2311" s="230"/>
      <c r="Q2311" s="231"/>
      <c r="R2311" s="224" t="s">
        <v>242</v>
      </c>
      <c r="S2311" s="232" t="str">
        <f t="shared" ca="1" si="185"/>
        <v/>
      </c>
      <c r="T2311" s="232" t="str">
        <f ca="1">IF(B2311="","",IF(ISERROR(MATCH($J2311,[2]SorP!$B$1:$B$6230,0)),"",INDIRECT("'SorP'!$A$"&amp;MATCH($J2311,[2]SorP!$B$1:$B$6230,0))))</f>
        <v/>
      </c>
      <c r="U2311" s="184"/>
      <c r="V2311" s="94" t="e">
        <f>IF(C2311="",NA(),MATCH($B2311&amp;$C2311,'[2]Smelter Look-up'!$J:$J,0))</f>
        <v>#N/A</v>
      </c>
      <c r="X2311" s="58">
        <f t="shared" si="181"/>
        <v>0</v>
      </c>
      <c r="AB2311" s="95" t="str">
        <f t="shared" si="182"/>
        <v/>
      </c>
    </row>
    <row r="2312" spans="1:28" s="58" customFormat="1" ht="20.25">
      <c r="A2312" s="232"/>
      <c r="B2312" s="224" t="s">
        <v>242</v>
      </c>
      <c r="C2312" s="225" t="s">
        <v>242</v>
      </c>
      <c r="D2312" s="226"/>
      <c r="E2312" s="224" t="s">
        <v>242</v>
      </c>
      <c r="F2312" s="224" t="s">
        <v>242</v>
      </c>
      <c r="G2312" s="224" t="s">
        <v>242</v>
      </c>
      <c r="H2312" s="227" t="s">
        <v>242</v>
      </c>
      <c r="I2312" s="228" t="s">
        <v>242</v>
      </c>
      <c r="J2312" s="228" t="s">
        <v>242</v>
      </c>
      <c r="K2312" s="229"/>
      <c r="L2312" s="229"/>
      <c r="M2312" s="229"/>
      <c r="N2312" s="229"/>
      <c r="O2312" s="229"/>
      <c r="P2312" s="230"/>
      <c r="Q2312" s="231"/>
      <c r="R2312" s="224" t="s">
        <v>242</v>
      </c>
      <c r="S2312" s="232" t="str">
        <f t="shared" ca="1" si="185"/>
        <v/>
      </c>
      <c r="T2312" s="232" t="str">
        <f ca="1">IF(B2312="","",IF(ISERROR(MATCH($J2312,[2]SorP!$B$1:$B$6230,0)),"",INDIRECT("'SorP'!$A$"&amp;MATCH($J2312,[2]SorP!$B$1:$B$6230,0))))</f>
        <v/>
      </c>
      <c r="U2312" s="184"/>
      <c r="V2312" s="94" t="e">
        <f>IF(C2312="",NA(),MATCH($B2312&amp;$C2312,'[2]Smelter Look-up'!$J:$J,0))</f>
        <v>#N/A</v>
      </c>
      <c r="X2312" s="58">
        <f t="shared" si="181"/>
        <v>0</v>
      </c>
      <c r="AB2312" s="95" t="str">
        <f t="shared" si="182"/>
        <v/>
      </c>
    </row>
    <row r="2313" spans="1:28" s="58" customFormat="1" ht="20.25">
      <c r="A2313" s="232"/>
      <c r="B2313" s="224" t="s">
        <v>242</v>
      </c>
      <c r="C2313" s="225" t="s">
        <v>242</v>
      </c>
      <c r="D2313" s="226"/>
      <c r="E2313" s="224" t="s">
        <v>242</v>
      </c>
      <c r="F2313" s="224" t="s">
        <v>242</v>
      </c>
      <c r="G2313" s="224" t="s">
        <v>242</v>
      </c>
      <c r="H2313" s="227" t="s">
        <v>242</v>
      </c>
      <c r="I2313" s="228" t="s">
        <v>242</v>
      </c>
      <c r="J2313" s="228" t="s">
        <v>242</v>
      </c>
      <c r="K2313" s="229"/>
      <c r="L2313" s="229"/>
      <c r="M2313" s="229"/>
      <c r="N2313" s="229"/>
      <c r="O2313" s="229"/>
      <c r="P2313" s="230"/>
      <c r="Q2313" s="231"/>
      <c r="R2313" s="224" t="s">
        <v>242</v>
      </c>
      <c r="S2313" s="232" t="str">
        <f t="shared" ca="1" si="185"/>
        <v/>
      </c>
      <c r="T2313" s="232" t="str">
        <f ca="1">IF(B2313="","",IF(ISERROR(MATCH($J2313,[2]SorP!$B$1:$B$6230,0)),"",INDIRECT("'SorP'!$A$"&amp;MATCH($J2313,[2]SorP!$B$1:$B$6230,0))))</f>
        <v/>
      </c>
      <c r="U2313" s="184"/>
      <c r="V2313" s="94" t="e">
        <f>IF(C2313="",NA(),MATCH($B2313&amp;$C2313,'[2]Smelter Look-up'!$J:$J,0))</f>
        <v>#N/A</v>
      </c>
      <c r="X2313" s="58">
        <f t="shared" si="181"/>
        <v>0</v>
      </c>
      <c r="AB2313" s="95" t="str">
        <f t="shared" si="182"/>
        <v/>
      </c>
    </row>
    <row r="2314" spans="1:28" s="58" customFormat="1" ht="20.25">
      <c r="A2314" s="232"/>
      <c r="B2314" s="224" t="s">
        <v>242</v>
      </c>
      <c r="C2314" s="225" t="s">
        <v>242</v>
      </c>
      <c r="D2314" s="226"/>
      <c r="E2314" s="224" t="s">
        <v>242</v>
      </c>
      <c r="F2314" s="224" t="s">
        <v>242</v>
      </c>
      <c r="G2314" s="224" t="s">
        <v>242</v>
      </c>
      <c r="H2314" s="227" t="s">
        <v>242</v>
      </c>
      <c r="I2314" s="228" t="s">
        <v>242</v>
      </c>
      <c r="J2314" s="228" t="s">
        <v>242</v>
      </c>
      <c r="K2314" s="229"/>
      <c r="L2314" s="229"/>
      <c r="M2314" s="229"/>
      <c r="N2314" s="229"/>
      <c r="O2314" s="229"/>
      <c r="P2314" s="230"/>
      <c r="Q2314" s="231"/>
      <c r="R2314" s="224" t="s">
        <v>242</v>
      </c>
      <c r="S2314" s="232" t="str">
        <f t="shared" ca="1" si="185"/>
        <v/>
      </c>
      <c r="T2314" s="232" t="str">
        <f ca="1">IF(B2314="","",IF(ISERROR(MATCH($J2314,[2]SorP!$B$1:$B$6230,0)),"",INDIRECT("'SorP'!$A$"&amp;MATCH($J2314,[2]SorP!$B$1:$B$6230,0))))</f>
        <v/>
      </c>
      <c r="U2314" s="184"/>
      <c r="V2314" s="94" t="e">
        <f>IF(C2314="",NA(),MATCH($B2314&amp;$C2314,'[2]Smelter Look-up'!$J:$J,0))</f>
        <v>#N/A</v>
      </c>
      <c r="X2314" s="58">
        <f t="shared" ref="X2314:X2377" si="186">IF(AND(C2314="Smelter not listed",OR(LEN(D2314)=0,LEN(E2314)=0)),1,0)</f>
        <v>0</v>
      </c>
      <c r="AB2314" s="95" t="str">
        <f t="shared" ref="AB2314:AB2377" si="187">B2314&amp;C2314</f>
        <v/>
      </c>
    </row>
    <row r="2315" spans="1:28" s="58" customFormat="1" ht="20.25">
      <c r="A2315" s="232"/>
      <c r="B2315" s="224" t="s">
        <v>242</v>
      </c>
      <c r="C2315" s="225" t="s">
        <v>242</v>
      </c>
      <c r="D2315" s="226"/>
      <c r="E2315" s="224" t="s">
        <v>242</v>
      </c>
      <c r="F2315" s="224" t="s">
        <v>242</v>
      </c>
      <c r="G2315" s="224" t="s">
        <v>242</v>
      </c>
      <c r="H2315" s="227" t="s">
        <v>242</v>
      </c>
      <c r="I2315" s="228" t="s">
        <v>242</v>
      </c>
      <c r="J2315" s="228" t="s">
        <v>242</v>
      </c>
      <c r="K2315" s="229"/>
      <c r="L2315" s="229"/>
      <c r="M2315" s="229"/>
      <c r="N2315" s="229"/>
      <c r="O2315" s="229"/>
      <c r="P2315" s="230"/>
      <c r="Q2315" s="231"/>
      <c r="R2315" s="224" t="s">
        <v>242</v>
      </c>
      <c r="S2315" s="232" t="str">
        <f t="shared" ca="1" si="185"/>
        <v/>
      </c>
      <c r="T2315" s="232" t="str">
        <f ca="1">IF(B2315="","",IF(ISERROR(MATCH($J2315,[2]SorP!$B$1:$B$6230,0)),"",INDIRECT("'SorP'!$A$"&amp;MATCH($J2315,[2]SorP!$B$1:$B$6230,0))))</f>
        <v/>
      </c>
      <c r="U2315" s="184"/>
      <c r="V2315" s="94" t="e">
        <f>IF(C2315="",NA(),MATCH($B2315&amp;$C2315,'[2]Smelter Look-up'!$J:$J,0))</f>
        <v>#N/A</v>
      </c>
      <c r="X2315" s="58">
        <f t="shared" si="186"/>
        <v>0</v>
      </c>
      <c r="AB2315" s="95" t="str">
        <f t="shared" si="187"/>
        <v/>
      </c>
    </row>
    <row r="2316" spans="1:28" s="58" customFormat="1" ht="20.25">
      <c r="A2316" s="232"/>
      <c r="B2316" s="224" t="s">
        <v>242</v>
      </c>
      <c r="C2316" s="225" t="s">
        <v>242</v>
      </c>
      <c r="D2316" s="226"/>
      <c r="E2316" s="224" t="s">
        <v>242</v>
      </c>
      <c r="F2316" s="224" t="s">
        <v>242</v>
      </c>
      <c r="G2316" s="224" t="s">
        <v>242</v>
      </c>
      <c r="H2316" s="227" t="s">
        <v>242</v>
      </c>
      <c r="I2316" s="228" t="s">
        <v>242</v>
      </c>
      <c r="J2316" s="228" t="s">
        <v>242</v>
      </c>
      <c r="K2316" s="229"/>
      <c r="L2316" s="229"/>
      <c r="M2316" s="229"/>
      <c r="N2316" s="229"/>
      <c r="O2316" s="229"/>
      <c r="P2316" s="230"/>
      <c r="Q2316" s="231"/>
      <c r="R2316" s="224" t="s">
        <v>242</v>
      </c>
      <c r="S2316" s="232" t="str">
        <f t="shared" ca="1" si="185"/>
        <v/>
      </c>
      <c r="T2316" s="232" t="str">
        <f ca="1">IF(B2316="","",IF(ISERROR(MATCH($J2316,[2]SorP!$B$1:$B$6230,0)),"",INDIRECT("'SorP'!$A$"&amp;MATCH($J2316,[2]SorP!$B$1:$B$6230,0))))</f>
        <v/>
      </c>
      <c r="U2316" s="184"/>
      <c r="V2316" s="94" t="e">
        <f>IF(C2316="",NA(),MATCH($B2316&amp;$C2316,'[2]Smelter Look-up'!$J:$J,0))</f>
        <v>#N/A</v>
      </c>
      <c r="X2316" s="58">
        <f t="shared" si="186"/>
        <v>0</v>
      </c>
      <c r="AB2316" s="95" t="str">
        <f t="shared" si="187"/>
        <v/>
      </c>
    </row>
    <row r="2317" spans="1:28" s="58" customFormat="1" ht="20.25">
      <c r="A2317" s="232"/>
      <c r="B2317" s="224" t="s">
        <v>242</v>
      </c>
      <c r="C2317" s="225" t="s">
        <v>242</v>
      </c>
      <c r="D2317" s="226"/>
      <c r="E2317" s="224" t="s">
        <v>242</v>
      </c>
      <c r="F2317" s="224" t="s">
        <v>242</v>
      </c>
      <c r="G2317" s="224" t="s">
        <v>242</v>
      </c>
      <c r="H2317" s="227" t="s">
        <v>242</v>
      </c>
      <c r="I2317" s="228" t="s">
        <v>242</v>
      </c>
      <c r="J2317" s="228" t="s">
        <v>242</v>
      </c>
      <c r="K2317" s="229"/>
      <c r="L2317" s="229"/>
      <c r="M2317" s="229"/>
      <c r="N2317" s="229"/>
      <c r="O2317" s="229"/>
      <c r="P2317" s="230"/>
      <c r="Q2317" s="231"/>
      <c r="R2317" s="224" t="s">
        <v>242</v>
      </c>
      <c r="S2317" s="232" t="str">
        <f t="shared" ca="1" si="185"/>
        <v/>
      </c>
      <c r="T2317" s="232" t="str">
        <f ca="1">IF(B2317="","",IF(ISERROR(MATCH($J2317,[2]SorP!$B$1:$B$6230,0)),"",INDIRECT("'SorP'!$A$"&amp;MATCH($J2317,[2]SorP!$B$1:$B$6230,0))))</f>
        <v/>
      </c>
      <c r="U2317" s="184"/>
      <c r="V2317" s="94" t="e">
        <f>IF(C2317="",NA(),MATCH($B2317&amp;$C2317,'[2]Smelter Look-up'!$J:$J,0))</f>
        <v>#N/A</v>
      </c>
      <c r="X2317" s="58">
        <f t="shared" si="186"/>
        <v>0</v>
      </c>
      <c r="AB2317" s="95" t="str">
        <f t="shared" si="187"/>
        <v/>
      </c>
    </row>
    <row r="2318" spans="1:28" s="58" customFormat="1" ht="20.25">
      <c r="A2318" s="232"/>
      <c r="B2318" s="224" t="s">
        <v>242</v>
      </c>
      <c r="C2318" s="225" t="s">
        <v>242</v>
      </c>
      <c r="D2318" s="226"/>
      <c r="E2318" s="224" t="s">
        <v>242</v>
      </c>
      <c r="F2318" s="224" t="s">
        <v>242</v>
      </c>
      <c r="G2318" s="224" t="s">
        <v>242</v>
      </c>
      <c r="H2318" s="227" t="s">
        <v>242</v>
      </c>
      <c r="I2318" s="228" t="s">
        <v>242</v>
      </c>
      <c r="J2318" s="228" t="s">
        <v>242</v>
      </c>
      <c r="K2318" s="229"/>
      <c r="L2318" s="229"/>
      <c r="M2318" s="229"/>
      <c r="N2318" s="229"/>
      <c r="O2318" s="229"/>
      <c r="P2318" s="230"/>
      <c r="Q2318" s="231"/>
      <c r="R2318" s="224" t="s">
        <v>242</v>
      </c>
      <c r="S2318" s="232" t="str">
        <f t="shared" ca="1" si="185"/>
        <v/>
      </c>
      <c r="T2318" s="232" t="str">
        <f ca="1">IF(B2318="","",IF(ISERROR(MATCH($J2318,[2]SorP!$B$1:$B$6230,0)),"",INDIRECT("'SorP'!$A$"&amp;MATCH($J2318,[2]SorP!$B$1:$B$6230,0))))</f>
        <v/>
      </c>
      <c r="U2318" s="184"/>
      <c r="V2318" s="94" t="e">
        <f>IF(C2318="",NA(),MATCH($B2318&amp;$C2318,'[2]Smelter Look-up'!$J:$J,0))</f>
        <v>#N/A</v>
      </c>
      <c r="X2318" s="58">
        <f t="shared" si="186"/>
        <v>0</v>
      </c>
      <c r="AB2318" s="95" t="str">
        <f t="shared" si="187"/>
        <v/>
      </c>
    </row>
    <row r="2319" spans="1:28" s="58" customFormat="1" ht="20.25">
      <c r="A2319" s="232"/>
      <c r="B2319" s="224" t="s">
        <v>242</v>
      </c>
      <c r="C2319" s="225" t="s">
        <v>242</v>
      </c>
      <c r="D2319" s="226"/>
      <c r="E2319" s="224" t="s">
        <v>242</v>
      </c>
      <c r="F2319" s="224" t="s">
        <v>242</v>
      </c>
      <c r="G2319" s="224" t="s">
        <v>242</v>
      </c>
      <c r="H2319" s="227" t="s">
        <v>242</v>
      </c>
      <c r="I2319" s="228" t="s">
        <v>242</v>
      </c>
      <c r="J2319" s="228" t="s">
        <v>242</v>
      </c>
      <c r="K2319" s="229"/>
      <c r="L2319" s="229"/>
      <c r="M2319" s="229"/>
      <c r="N2319" s="229"/>
      <c r="O2319" s="229"/>
      <c r="P2319" s="230"/>
      <c r="Q2319" s="231"/>
      <c r="R2319" s="224" t="s">
        <v>242</v>
      </c>
      <c r="S2319" s="232" t="str">
        <f t="shared" ca="1" si="185"/>
        <v/>
      </c>
      <c r="T2319" s="232" t="str">
        <f ca="1">IF(B2319="","",IF(ISERROR(MATCH($J2319,[2]SorP!$B$1:$B$6230,0)),"",INDIRECT("'SorP'!$A$"&amp;MATCH($J2319,[2]SorP!$B$1:$B$6230,0))))</f>
        <v/>
      </c>
      <c r="U2319" s="184"/>
      <c r="V2319" s="94" t="e">
        <f>IF(C2319="",NA(),MATCH($B2319&amp;$C2319,'[2]Smelter Look-up'!$J:$J,0))</f>
        <v>#N/A</v>
      </c>
      <c r="X2319" s="58">
        <f t="shared" si="186"/>
        <v>0</v>
      </c>
      <c r="AB2319" s="95" t="str">
        <f t="shared" si="187"/>
        <v/>
      </c>
    </row>
    <row r="2320" spans="1:28" s="58" customFormat="1" ht="20.25">
      <c r="A2320" s="232"/>
      <c r="B2320" s="224" t="s">
        <v>242</v>
      </c>
      <c r="C2320" s="225" t="s">
        <v>242</v>
      </c>
      <c r="D2320" s="226"/>
      <c r="E2320" s="224" t="s">
        <v>242</v>
      </c>
      <c r="F2320" s="224" t="s">
        <v>242</v>
      </c>
      <c r="G2320" s="224" t="s">
        <v>242</v>
      </c>
      <c r="H2320" s="227" t="s">
        <v>242</v>
      </c>
      <c r="I2320" s="228" t="s">
        <v>242</v>
      </c>
      <c r="J2320" s="228" t="s">
        <v>242</v>
      </c>
      <c r="K2320" s="229"/>
      <c r="L2320" s="229"/>
      <c r="M2320" s="229"/>
      <c r="N2320" s="229"/>
      <c r="O2320" s="229"/>
      <c r="P2320" s="230"/>
      <c r="Q2320" s="231"/>
      <c r="R2320" s="224" t="s">
        <v>242</v>
      </c>
      <c r="S2320" s="232" t="str">
        <f t="shared" ca="1" si="185"/>
        <v/>
      </c>
      <c r="T2320" s="232" t="str">
        <f ca="1">IF(B2320="","",IF(ISERROR(MATCH($J2320,[2]SorP!$B$1:$B$6230,0)),"",INDIRECT("'SorP'!$A$"&amp;MATCH($J2320,[2]SorP!$B$1:$B$6230,0))))</f>
        <v/>
      </c>
      <c r="U2320" s="184"/>
      <c r="V2320" s="94" t="e">
        <f>IF(C2320="",NA(),MATCH($B2320&amp;$C2320,'[2]Smelter Look-up'!$J:$J,0))</f>
        <v>#N/A</v>
      </c>
      <c r="X2320" s="58">
        <f t="shared" si="186"/>
        <v>0</v>
      </c>
      <c r="AB2320" s="95" t="str">
        <f t="shared" si="187"/>
        <v/>
      </c>
    </row>
    <row r="2321" spans="1:28" s="58" customFormat="1" ht="20.25">
      <c r="A2321" s="232"/>
      <c r="B2321" s="224" t="s">
        <v>242</v>
      </c>
      <c r="C2321" s="225" t="s">
        <v>242</v>
      </c>
      <c r="D2321" s="226"/>
      <c r="E2321" s="224" t="s">
        <v>242</v>
      </c>
      <c r="F2321" s="224" t="s">
        <v>242</v>
      </c>
      <c r="G2321" s="224" t="s">
        <v>242</v>
      </c>
      <c r="H2321" s="227" t="s">
        <v>242</v>
      </c>
      <c r="I2321" s="228" t="s">
        <v>242</v>
      </c>
      <c r="J2321" s="228" t="s">
        <v>242</v>
      </c>
      <c r="K2321" s="229"/>
      <c r="L2321" s="229"/>
      <c r="M2321" s="229"/>
      <c r="N2321" s="229"/>
      <c r="O2321" s="229"/>
      <c r="P2321" s="230"/>
      <c r="Q2321" s="231"/>
      <c r="R2321" s="224" t="s">
        <v>242</v>
      </c>
      <c r="S2321" s="232" t="str">
        <f t="shared" ca="1" si="185"/>
        <v/>
      </c>
      <c r="T2321" s="232" t="str">
        <f ca="1">IF(B2321="","",IF(ISERROR(MATCH($J2321,[2]SorP!$B$1:$B$6230,0)),"",INDIRECT("'SorP'!$A$"&amp;MATCH($J2321,[2]SorP!$B$1:$B$6230,0))))</f>
        <v/>
      </c>
      <c r="U2321" s="184"/>
      <c r="V2321" s="94" t="e">
        <f>IF(C2321="",NA(),MATCH($B2321&amp;$C2321,'[2]Smelter Look-up'!$J:$J,0))</f>
        <v>#N/A</v>
      </c>
      <c r="X2321" s="58">
        <f t="shared" si="186"/>
        <v>0</v>
      </c>
      <c r="AB2321" s="95" t="str">
        <f t="shared" si="187"/>
        <v/>
      </c>
    </row>
    <row r="2322" spans="1:28" s="58" customFormat="1" ht="20.25">
      <c r="A2322" s="232"/>
      <c r="B2322" s="224" t="s">
        <v>242</v>
      </c>
      <c r="C2322" s="225" t="s">
        <v>242</v>
      </c>
      <c r="D2322" s="226"/>
      <c r="E2322" s="224" t="s">
        <v>242</v>
      </c>
      <c r="F2322" s="224" t="s">
        <v>242</v>
      </c>
      <c r="G2322" s="224" t="s">
        <v>242</v>
      </c>
      <c r="H2322" s="227" t="s">
        <v>242</v>
      </c>
      <c r="I2322" s="228" t="s">
        <v>242</v>
      </c>
      <c r="J2322" s="228" t="s">
        <v>242</v>
      </c>
      <c r="K2322" s="229"/>
      <c r="L2322" s="229"/>
      <c r="M2322" s="229"/>
      <c r="N2322" s="229"/>
      <c r="O2322" s="229"/>
      <c r="P2322" s="230"/>
      <c r="Q2322" s="231"/>
      <c r="R2322" s="224" t="s">
        <v>242</v>
      </c>
      <c r="S2322" s="232" t="str">
        <f t="shared" ca="1" si="185"/>
        <v/>
      </c>
      <c r="T2322" s="232" t="str">
        <f ca="1">IF(B2322="","",IF(ISERROR(MATCH($J2322,[2]SorP!$B$1:$B$6230,0)),"",INDIRECT("'SorP'!$A$"&amp;MATCH($J2322,[2]SorP!$B$1:$B$6230,0))))</f>
        <v/>
      </c>
      <c r="U2322" s="184"/>
      <c r="V2322" s="94" t="e">
        <f>IF(C2322="",NA(),MATCH($B2322&amp;$C2322,'[2]Smelter Look-up'!$J:$J,0))</f>
        <v>#N/A</v>
      </c>
      <c r="X2322" s="58">
        <f t="shared" si="186"/>
        <v>0</v>
      </c>
      <c r="AB2322" s="95" t="str">
        <f t="shared" si="187"/>
        <v/>
      </c>
    </row>
    <row r="2323" spans="1:28" s="58" customFormat="1" ht="20.25">
      <c r="A2323" s="232"/>
      <c r="B2323" s="224" t="s">
        <v>242</v>
      </c>
      <c r="C2323" s="225" t="s">
        <v>242</v>
      </c>
      <c r="D2323" s="226"/>
      <c r="E2323" s="224" t="s">
        <v>242</v>
      </c>
      <c r="F2323" s="224" t="s">
        <v>242</v>
      </c>
      <c r="G2323" s="224" t="s">
        <v>242</v>
      </c>
      <c r="H2323" s="227" t="s">
        <v>242</v>
      </c>
      <c r="I2323" s="228" t="s">
        <v>242</v>
      </c>
      <c r="J2323" s="228" t="s">
        <v>242</v>
      </c>
      <c r="K2323" s="229"/>
      <c r="L2323" s="229"/>
      <c r="M2323" s="229"/>
      <c r="N2323" s="229"/>
      <c r="O2323" s="229"/>
      <c r="P2323" s="230"/>
      <c r="Q2323" s="231"/>
      <c r="R2323" s="224" t="s">
        <v>242</v>
      </c>
      <c r="S2323" s="232" t="str">
        <f t="shared" ca="1" si="185"/>
        <v/>
      </c>
      <c r="T2323" s="232" t="str">
        <f ca="1">IF(B2323="","",IF(ISERROR(MATCH($J2323,[2]SorP!$B$1:$B$6230,0)),"",INDIRECT("'SorP'!$A$"&amp;MATCH($J2323,[2]SorP!$B$1:$B$6230,0))))</f>
        <v/>
      </c>
      <c r="U2323" s="184"/>
      <c r="V2323" s="94" t="e">
        <f>IF(C2323="",NA(),MATCH($B2323&amp;$C2323,'[2]Smelter Look-up'!$J:$J,0))</f>
        <v>#N/A</v>
      </c>
      <c r="X2323" s="58">
        <f t="shared" si="186"/>
        <v>0</v>
      </c>
      <c r="AB2323" s="95" t="str">
        <f t="shared" si="187"/>
        <v/>
      </c>
    </row>
    <row r="2324" spans="1:28" s="58" customFormat="1" ht="20.25">
      <c r="A2324" s="232"/>
      <c r="B2324" s="224" t="s">
        <v>242</v>
      </c>
      <c r="C2324" s="225" t="s">
        <v>242</v>
      </c>
      <c r="D2324" s="226"/>
      <c r="E2324" s="224" t="s">
        <v>242</v>
      </c>
      <c r="F2324" s="224" t="s">
        <v>242</v>
      </c>
      <c r="G2324" s="224" t="s">
        <v>242</v>
      </c>
      <c r="H2324" s="227" t="s">
        <v>242</v>
      </c>
      <c r="I2324" s="228" t="s">
        <v>242</v>
      </c>
      <c r="J2324" s="228" t="s">
        <v>242</v>
      </c>
      <c r="K2324" s="229"/>
      <c r="L2324" s="229"/>
      <c r="M2324" s="229"/>
      <c r="N2324" s="229"/>
      <c r="O2324" s="229"/>
      <c r="P2324" s="230"/>
      <c r="Q2324" s="231"/>
      <c r="R2324" s="224" t="s">
        <v>242</v>
      </c>
      <c r="S2324" s="232" t="str">
        <f t="shared" ca="1" si="185"/>
        <v/>
      </c>
      <c r="T2324" s="232" t="str">
        <f ca="1">IF(B2324="","",IF(ISERROR(MATCH($J2324,[2]SorP!$B$1:$B$6230,0)),"",INDIRECT("'SorP'!$A$"&amp;MATCH($J2324,[2]SorP!$B$1:$B$6230,0))))</f>
        <v/>
      </c>
      <c r="U2324" s="184"/>
      <c r="V2324" s="94" t="e">
        <f>IF(C2324="",NA(),MATCH($B2324&amp;$C2324,'[2]Smelter Look-up'!$J:$J,0))</f>
        <v>#N/A</v>
      </c>
      <c r="X2324" s="58">
        <f t="shared" si="186"/>
        <v>0</v>
      </c>
      <c r="AB2324" s="95" t="str">
        <f t="shared" si="187"/>
        <v/>
      </c>
    </row>
    <row r="2325" spans="1:28" s="58" customFormat="1" ht="20.25">
      <c r="A2325" s="232"/>
      <c r="B2325" s="224" t="s">
        <v>242</v>
      </c>
      <c r="C2325" s="225" t="s">
        <v>242</v>
      </c>
      <c r="D2325" s="226"/>
      <c r="E2325" s="224" t="s">
        <v>242</v>
      </c>
      <c r="F2325" s="224" t="s">
        <v>242</v>
      </c>
      <c r="G2325" s="224" t="s">
        <v>242</v>
      </c>
      <c r="H2325" s="227" t="s">
        <v>242</v>
      </c>
      <c r="I2325" s="228" t="s">
        <v>242</v>
      </c>
      <c r="J2325" s="228" t="s">
        <v>242</v>
      </c>
      <c r="K2325" s="229"/>
      <c r="L2325" s="229"/>
      <c r="M2325" s="229"/>
      <c r="N2325" s="229"/>
      <c r="O2325" s="229"/>
      <c r="P2325" s="230"/>
      <c r="Q2325" s="231"/>
      <c r="R2325" s="224" t="s">
        <v>242</v>
      </c>
      <c r="S2325" s="232" t="str">
        <f t="shared" ca="1" si="185"/>
        <v/>
      </c>
      <c r="T2325" s="232" t="str">
        <f ca="1">IF(B2325="","",IF(ISERROR(MATCH($J2325,[2]SorP!$B$1:$B$6230,0)),"",INDIRECT("'SorP'!$A$"&amp;MATCH($J2325,[2]SorP!$B$1:$B$6230,0))))</f>
        <v/>
      </c>
      <c r="U2325" s="184"/>
      <c r="V2325" s="94" t="e">
        <f>IF(C2325="",NA(),MATCH($B2325&amp;$C2325,'[2]Smelter Look-up'!$J:$J,0))</f>
        <v>#N/A</v>
      </c>
      <c r="X2325" s="58">
        <f t="shared" si="186"/>
        <v>0</v>
      </c>
      <c r="AB2325" s="95" t="str">
        <f t="shared" si="187"/>
        <v/>
      </c>
    </row>
    <row r="2326" spans="1:28" s="58" customFormat="1" ht="20.25">
      <c r="A2326" s="232"/>
      <c r="B2326" s="224" t="s">
        <v>242</v>
      </c>
      <c r="C2326" s="225" t="s">
        <v>242</v>
      </c>
      <c r="D2326" s="226"/>
      <c r="E2326" s="224" t="s">
        <v>242</v>
      </c>
      <c r="F2326" s="224" t="s">
        <v>242</v>
      </c>
      <c r="G2326" s="224" t="s">
        <v>242</v>
      </c>
      <c r="H2326" s="227" t="s">
        <v>242</v>
      </c>
      <c r="I2326" s="228" t="s">
        <v>242</v>
      </c>
      <c r="J2326" s="228" t="s">
        <v>242</v>
      </c>
      <c r="K2326" s="229"/>
      <c r="L2326" s="229"/>
      <c r="M2326" s="229"/>
      <c r="N2326" s="229"/>
      <c r="O2326" s="229"/>
      <c r="P2326" s="230"/>
      <c r="Q2326" s="231"/>
      <c r="R2326" s="224" t="s">
        <v>242</v>
      </c>
      <c r="S2326" s="232" t="str">
        <f t="shared" ca="1" si="185"/>
        <v/>
      </c>
      <c r="T2326" s="232" t="str">
        <f ca="1">IF(B2326="","",IF(ISERROR(MATCH($J2326,[2]SorP!$B$1:$B$6230,0)),"",INDIRECT("'SorP'!$A$"&amp;MATCH($J2326,[2]SorP!$B$1:$B$6230,0))))</f>
        <v/>
      </c>
      <c r="U2326" s="184"/>
      <c r="V2326" s="94" t="e">
        <f>IF(C2326="",NA(),MATCH($B2326&amp;$C2326,'[2]Smelter Look-up'!$J:$J,0))</f>
        <v>#N/A</v>
      </c>
      <c r="X2326" s="58">
        <f t="shared" si="186"/>
        <v>0</v>
      </c>
      <c r="AB2326" s="95" t="str">
        <f t="shared" si="187"/>
        <v/>
      </c>
    </row>
    <row r="2327" spans="1:28" s="58" customFormat="1" ht="20.25">
      <c r="A2327" s="232"/>
      <c r="B2327" s="224" t="s">
        <v>242</v>
      </c>
      <c r="C2327" s="225" t="s">
        <v>242</v>
      </c>
      <c r="D2327" s="226"/>
      <c r="E2327" s="224" t="s">
        <v>242</v>
      </c>
      <c r="F2327" s="224" t="s">
        <v>242</v>
      </c>
      <c r="G2327" s="224" t="s">
        <v>242</v>
      </c>
      <c r="H2327" s="227" t="s">
        <v>242</v>
      </c>
      <c r="I2327" s="228" t="s">
        <v>242</v>
      </c>
      <c r="J2327" s="228" t="s">
        <v>242</v>
      </c>
      <c r="K2327" s="229"/>
      <c r="L2327" s="229"/>
      <c r="M2327" s="229"/>
      <c r="N2327" s="229"/>
      <c r="O2327" s="229"/>
      <c r="P2327" s="230"/>
      <c r="Q2327" s="231"/>
      <c r="R2327" s="224" t="s">
        <v>242</v>
      </c>
      <c r="S2327" s="232" t="str">
        <f t="shared" ca="1" si="185"/>
        <v/>
      </c>
      <c r="T2327" s="232" t="str">
        <f ca="1">IF(B2327="","",IF(ISERROR(MATCH($J2327,[2]SorP!$B$1:$B$6230,0)),"",INDIRECT("'SorP'!$A$"&amp;MATCH($J2327,[2]SorP!$B$1:$B$6230,0))))</f>
        <v/>
      </c>
      <c r="U2327" s="184"/>
      <c r="V2327" s="94" t="e">
        <f>IF(C2327="",NA(),MATCH($B2327&amp;$C2327,'[2]Smelter Look-up'!$J:$J,0))</f>
        <v>#N/A</v>
      </c>
      <c r="X2327" s="58">
        <f t="shared" si="186"/>
        <v>0</v>
      </c>
      <c r="AB2327" s="95" t="str">
        <f t="shared" si="187"/>
        <v/>
      </c>
    </row>
    <row r="2328" spans="1:28" s="58" customFormat="1" ht="20.25">
      <c r="A2328" s="232"/>
      <c r="B2328" s="224" t="s">
        <v>242</v>
      </c>
      <c r="C2328" s="225" t="s">
        <v>242</v>
      </c>
      <c r="D2328" s="226"/>
      <c r="E2328" s="224" t="s">
        <v>242</v>
      </c>
      <c r="F2328" s="224" t="s">
        <v>242</v>
      </c>
      <c r="G2328" s="224" t="s">
        <v>242</v>
      </c>
      <c r="H2328" s="227" t="s">
        <v>242</v>
      </c>
      <c r="I2328" s="228" t="s">
        <v>242</v>
      </c>
      <c r="J2328" s="228" t="s">
        <v>242</v>
      </c>
      <c r="K2328" s="229"/>
      <c r="L2328" s="229"/>
      <c r="M2328" s="229"/>
      <c r="N2328" s="229"/>
      <c r="O2328" s="229"/>
      <c r="P2328" s="230"/>
      <c r="Q2328" s="231"/>
      <c r="R2328" s="224" t="s">
        <v>242</v>
      </c>
      <c r="S2328" s="232" t="str">
        <f t="shared" ca="1" si="185"/>
        <v/>
      </c>
      <c r="T2328" s="232" t="str">
        <f ca="1">IF(B2328="","",IF(ISERROR(MATCH($J2328,[2]SorP!$B$1:$B$6230,0)),"",INDIRECT("'SorP'!$A$"&amp;MATCH($J2328,[2]SorP!$B$1:$B$6230,0))))</f>
        <v/>
      </c>
      <c r="U2328" s="184"/>
      <c r="V2328" s="94" t="e">
        <f>IF(C2328="",NA(),MATCH($B2328&amp;$C2328,'[2]Smelter Look-up'!$J:$J,0))</f>
        <v>#N/A</v>
      </c>
      <c r="X2328" s="58">
        <f t="shared" si="186"/>
        <v>0</v>
      </c>
      <c r="AB2328" s="95" t="str">
        <f t="shared" si="187"/>
        <v/>
      </c>
    </row>
    <row r="2329" spans="1:28" s="58" customFormat="1" ht="20.25">
      <c r="A2329" s="232"/>
      <c r="B2329" s="224" t="s">
        <v>242</v>
      </c>
      <c r="C2329" s="225" t="s">
        <v>242</v>
      </c>
      <c r="D2329" s="226"/>
      <c r="E2329" s="224" t="s">
        <v>242</v>
      </c>
      <c r="F2329" s="224" t="s">
        <v>242</v>
      </c>
      <c r="G2329" s="224" t="s">
        <v>242</v>
      </c>
      <c r="H2329" s="227" t="s">
        <v>242</v>
      </c>
      <c r="I2329" s="228" t="s">
        <v>242</v>
      </c>
      <c r="J2329" s="228" t="s">
        <v>242</v>
      </c>
      <c r="K2329" s="229"/>
      <c r="L2329" s="229"/>
      <c r="M2329" s="229"/>
      <c r="N2329" s="229"/>
      <c r="O2329" s="229"/>
      <c r="P2329" s="230"/>
      <c r="Q2329" s="231"/>
      <c r="R2329" s="224" t="s">
        <v>242</v>
      </c>
      <c r="S2329" s="232" t="str">
        <f t="shared" ca="1" si="185"/>
        <v/>
      </c>
      <c r="T2329" s="232" t="str">
        <f ca="1">IF(B2329="","",IF(ISERROR(MATCH($J2329,[2]SorP!$B$1:$B$6230,0)),"",INDIRECT("'SorP'!$A$"&amp;MATCH($J2329,[2]SorP!$B$1:$B$6230,0))))</f>
        <v/>
      </c>
      <c r="U2329" s="184"/>
      <c r="V2329" s="94" t="e">
        <f>IF(C2329="",NA(),MATCH($B2329&amp;$C2329,'[2]Smelter Look-up'!$J:$J,0))</f>
        <v>#N/A</v>
      </c>
      <c r="X2329" s="58">
        <f t="shared" si="186"/>
        <v>0</v>
      </c>
      <c r="AB2329" s="95" t="str">
        <f t="shared" si="187"/>
        <v/>
      </c>
    </row>
    <row r="2330" spans="1:28" s="58" customFormat="1" ht="20.25">
      <c r="A2330" s="232"/>
      <c r="B2330" s="224" t="s">
        <v>242</v>
      </c>
      <c r="C2330" s="225" t="s">
        <v>242</v>
      </c>
      <c r="D2330" s="226"/>
      <c r="E2330" s="224" t="s">
        <v>242</v>
      </c>
      <c r="F2330" s="224" t="s">
        <v>242</v>
      </c>
      <c r="G2330" s="224" t="s">
        <v>242</v>
      </c>
      <c r="H2330" s="227" t="s">
        <v>242</v>
      </c>
      <c r="I2330" s="228" t="s">
        <v>242</v>
      </c>
      <c r="J2330" s="228" t="s">
        <v>242</v>
      </c>
      <c r="K2330" s="229"/>
      <c r="L2330" s="229"/>
      <c r="M2330" s="229"/>
      <c r="N2330" s="229"/>
      <c r="O2330" s="229"/>
      <c r="P2330" s="230"/>
      <c r="Q2330" s="231"/>
      <c r="R2330" s="224" t="s">
        <v>242</v>
      </c>
      <c r="S2330" s="232" t="str">
        <f t="shared" ca="1" si="185"/>
        <v/>
      </c>
      <c r="T2330" s="232" t="str">
        <f ca="1">IF(B2330="","",IF(ISERROR(MATCH($J2330,[2]SorP!$B$1:$B$6230,0)),"",INDIRECT("'SorP'!$A$"&amp;MATCH($J2330,[2]SorP!$B$1:$B$6230,0))))</f>
        <v/>
      </c>
      <c r="U2330" s="184"/>
      <c r="V2330" s="94" t="e">
        <f>IF(C2330="",NA(),MATCH($B2330&amp;$C2330,'[2]Smelter Look-up'!$J:$J,0))</f>
        <v>#N/A</v>
      </c>
      <c r="X2330" s="58">
        <f t="shared" si="186"/>
        <v>0</v>
      </c>
      <c r="AB2330" s="95" t="str">
        <f t="shared" si="187"/>
        <v/>
      </c>
    </row>
    <row r="2331" spans="1:28" s="58" customFormat="1" ht="20.25">
      <c r="A2331" s="232"/>
      <c r="B2331" s="224" t="s">
        <v>242</v>
      </c>
      <c r="C2331" s="225" t="s">
        <v>242</v>
      </c>
      <c r="D2331" s="226"/>
      <c r="E2331" s="224" t="s">
        <v>242</v>
      </c>
      <c r="F2331" s="224" t="s">
        <v>242</v>
      </c>
      <c r="G2331" s="224" t="s">
        <v>242</v>
      </c>
      <c r="H2331" s="227" t="s">
        <v>242</v>
      </c>
      <c r="I2331" s="228" t="s">
        <v>242</v>
      </c>
      <c r="J2331" s="228" t="s">
        <v>242</v>
      </c>
      <c r="K2331" s="229"/>
      <c r="L2331" s="229"/>
      <c r="M2331" s="229"/>
      <c r="N2331" s="229"/>
      <c r="O2331" s="229"/>
      <c r="P2331" s="230"/>
      <c r="Q2331" s="231"/>
      <c r="R2331" s="224" t="s">
        <v>242</v>
      </c>
      <c r="S2331" s="232" t="str">
        <f t="shared" ca="1" si="185"/>
        <v/>
      </c>
      <c r="T2331" s="232" t="str">
        <f ca="1">IF(B2331="","",IF(ISERROR(MATCH($J2331,[2]SorP!$B$1:$B$6230,0)),"",INDIRECT("'SorP'!$A$"&amp;MATCH($J2331,[2]SorP!$B$1:$B$6230,0))))</f>
        <v/>
      </c>
      <c r="U2331" s="184"/>
      <c r="V2331" s="94" t="e">
        <f>IF(C2331="",NA(),MATCH($B2331&amp;$C2331,'[2]Smelter Look-up'!$J:$J,0))</f>
        <v>#N/A</v>
      </c>
      <c r="X2331" s="58">
        <f t="shared" si="186"/>
        <v>0</v>
      </c>
      <c r="AB2331" s="95" t="str">
        <f t="shared" si="187"/>
        <v/>
      </c>
    </row>
    <row r="2332" spans="1:28" s="58" customFormat="1" ht="20.25">
      <c r="A2332" s="232"/>
      <c r="B2332" s="224" t="s">
        <v>242</v>
      </c>
      <c r="C2332" s="225" t="s">
        <v>242</v>
      </c>
      <c r="D2332" s="226"/>
      <c r="E2332" s="224" t="s">
        <v>242</v>
      </c>
      <c r="F2332" s="224" t="s">
        <v>242</v>
      </c>
      <c r="G2332" s="224" t="s">
        <v>242</v>
      </c>
      <c r="H2332" s="227" t="s">
        <v>242</v>
      </c>
      <c r="I2332" s="228" t="s">
        <v>242</v>
      </c>
      <c r="J2332" s="228" t="s">
        <v>242</v>
      </c>
      <c r="K2332" s="229"/>
      <c r="L2332" s="229"/>
      <c r="M2332" s="229"/>
      <c r="N2332" s="229"/>
      <c r="O2332" s="229"/>
      <c r="P2332" s="230"/>
      <c r="Q2332" s="231"/>
      <c r="R2332" s="224" t="s">
        <v>242</v>
      </c>
      <c r="S2332" s="232" t="str">
        <f t="shared" ref="S2332:S2362" ca="1" si="188">IF(B2332="","",IF(ISERROR(MATCH($E2332,CL,0)),"Unknown",INDIRECT("'C'!$A$"&amp;MATCH($E2332,CL,0)+1)))</f>
        <v/>
      </c>
      <c r="T2332" s="232" t="str">
        <f ca="1">IF(B2332="","",IF(ISERROR(MATCH($J2332,[2]SorP!$B$1:$B$6230,0)),"",INDIRECT("'SorP'!$A$"&amp;MATCH($J2332,[2]SorP!$B$1:$B$6230,0))))</f>
        <v/>
      </c>
      <c r="U2332" s="184"/>
      <c r="V2332" s="94" t="e">
        <f>IF(C2332="",NA(),MATCH($B2332&amp;$C2332,'[2]Smelter Look-up'!$J:$J,0))</f>
        <v>#N/A</v>
      </c>
      <c r="X2332" s="58">
        <f t="shared" si="186"/>
        <v>0</v>
      </c>
      <c r="AB2332" s="95" t="str">
        <f t="shared" si="187"/>
        <v/>
      </c>
    </row>
    <row r="2333" spans="1:28" s="58" customFormat="1" ht="20.25">
      <c r="A2333" s="232"/>
      <c r="B2333" s="224" t="s">
        <v>242</v>
      </c>
      <c r="C2333" s="225" t="s">
        <v>242</v>
      </c>
      <c r="D2333" s="226"/>
      <c r="E2333" s="224" t="s">
        <v>242</v>
      </c>
      <c r="F2333" s="224" t="s">
        <v>242</v>
      </c>
      <c r="G2333" s="224" t="s">
        <v>242</v>
      </c>
      <c r="H2333" s="227" t="s">
        <v>242</v>
      </c>
      <c r="I2333" s="228" t="s">
        <v>242</v>
      </c>
      <c r="J2333" s="228" t="s">
        <v>242</v>
      </c>
      <c r="K2333" s="229"/>
      <c r="L2333" s="229"/>
      <c r="M2333" s="229"/>
      <c r="N2333" s="229"/>
      <c r="O2333" s="229"/>
      <c r="P2333" s="230"/>
      <c r="Q2333" s="231"/>
      <c r="R2333" s="224" t="s">
        <v>242</v>
      </c>
      <c r="S2333" s="232" t="str">
        <f t="shared" ca="1" si="188"/>
        <v/>
      </c>
      <c r="T2333" s="232" t="str">
        <f ca="1">IF(B2333="","",IF(ISERROR(MATCH($J2333,[2]SorP!$B$1:$B$6230,0)),"",INDIRECT("'SorP'!$A$"&amp;MATCH($J2333,[2]SorP!$B$1:$B$6230,0))))</f>
        <v/>
      </c>
      <c r="U2333" s="184"/>
      <c r="V2333" s="94" t="e">
        <f>IF(C2333="",NA(),MATCH($B2333&amp;$C2333,'[2]Smelter Look-up'!$J:$J,0))</f>
        <v>#N/A</v>
      </c>
      <c r="X2333" s="58">
        <f t="shared" si="186"/>
        <v>0</v>
      </c>
      <c r="AB2333" s="95" t="str">
        <f t="shared" si="187"/>
        <v/>
      </c>
    </row>
    <row r="2334" spans="1:28" s="58" customFormat="1" ht="20.25">
      <c r="A2334" s="232"/>
      <c r="B2334" s="224" t="s">
        <v>242</v>
      </c>
      <c r="C2334" s="225" t="s">
        <v>242</v>
      </c>
      <c r="D2334" s="226"/>
      <c r="E2334" s="224" t="s">
        <v>242</v>
      </c>
      <c r="F2334" s="224" t="s">
        <v>242</v>
      </c>
      <c r="G2334" s="224" t="s">
        <v>242</v>
      </c>
      <c r="H2334" s="227" t="s">
        <v>242</v>
      </c>
      <c r="I2334" s="228" t="s">
        <v>242</v>
      </c>
      <c r="J2334" s="228" t="s">
        <v>242</v>
      </c>
      <c r="K2334" s="229"/>
      <c r="L2334" s="229"/>
      <c r="M2334" s="229"/>
      <c r="N2334" s="229"/>
      <c r="O2334" s="229"/>
      <c r="P2334" s="230"/>
      <c r="Q2334" s="231"/>
      <c r="R2334" s="224" t="s">
        <v>242</v>
      </c>
      <c r="S2334" s="232" t="str">
        <f t="shared" ca="1" si="188"/>
        <v/>
      </c>
      <c r="T2334" s="232" t="str">
        <f ca="1">IF(B2334="","",IF(ISERROR(MATCH($J2334,[2]SorP!$B$1:$B$6230,0)),"",INDIRECT("'SorP'!$A$"&amp;MATCH($J2334,[2]SorP!$B$1:$B$6230,0))))</f>
        <v/>
      </c>
      <c r="U2334" s="184"/>
      <c r="V2334" s="94" t="e">
        <f>IF(C2334="",NA(),MATCH($B2334&amp;$C2334,'[2]Smelter Look-up'!$J:$J,0))</f>
        <v>#N/A</v>
      </c>
      <c r="X2334" s="58">
        <f t="shared" si="186"/>
        <v>0</v>
      </c>
      <c r="AB2334" s="95" t="str">
        <f t="shared" si="187"/>
        <v/>
      </c>
    </row>
    <row r="2335" spans="1:28" s="58" customFormat="1" ht="20.25">
      <c r="A2335" s="232"/>
      <c r="B2335" s="224" t="s">
        <v>242</v>
      </c>
      <c r="C2335" s="225" t="s">
        <v>242</v>
      </c>
      <c r="D2335" s="226"/>
      <c r="E2335" s="224" t="s">
        <v>242</v>
      </c>
      <c r="F2335" s="224" t="s">
        <v>242</v>
      </c>
      <c r="G2335" s="224" t="s">
        <v>242</v>
      </c>
      <c r="H2335" s="227" t="s">
        <v>242</v>
      </c>
      <c r="I2335" s="228" t="s">
        <v>242</v>
      </c>
      <c r="J2335" s="228" t="s">
        <v>242</v>
      </c>
      <c r="K2335" s="229"/>
      <c r="L2335" s="229"/>
      <c r="M2335" s="229"/>
      <c r="N2335" s="229"/>
      <c r="O2335" s="229"/>
      <c r="P2335" s="230"/>
      <c r="Q2335" s="231"/>
      <c r="R2335" s="224" t="s">
        <v>242</v>
      </c>
      <c r="S2335" s="232" t="str">
        <f t="shared" ca="1" si="188"/>
        <v/>
      </c>
      <c r="T2335" s="232" t="str">
        <f ca="1">IF(B2335="","",IF(ISERROR(MATCH($J2335,[2]SorP!$B$1:$B$6230,0)),"",INDIRECT("'SorP'!$A$"&amp;MATCH($J2335,[2]SorP!$B$1:$B$6230,0))))</f>
        <v/>
      </c>
      <c r="U2335" s="184"/>
      <c r="V2335" s="94" t="e">
        <f>IF(C2335="",NA(),MATCH($B2335&amp;$C2335,'[2]Smelter Look-up'!$J:$J,0))</f>
        <v>#N/A</v>
      </c>
      <c r="X2335" s="58">
        <f t="shared" si="186"/>
        <v>0</v>
      </c>
      <c r="AB2335" s="95" t="str">
        <f t="shared" si="187"/>
        <v/>
      </c>
    </row>
    <row r="2336" spans="1:28" s="58" customFormat="1" ht="20.25">
      <c r="A2336" s="232"/>
      <c r="B2336" s="224" t="s">
        <v>242</v>
      </c>
      <c r="C2336" s="225" t="s">
        <v>242</v>
      </c>
      <c r="D2336" s="226"/>
      <c r="E2336" s="224" t="s">
        <v>242</v>
      </c>
      <c r="F2336" s="224" t="s">
        <v>242</v>
      </c>
      <c r="G2336" s="224" t="s">
        <v>242</v>
      </c>
      <c r="H2336" s="227" t="s">
        <v>242</v>
      </c>
      <c r="I2336" s="228" t="s">
        <v>242</v>
      </c>
      <c r="J2336" s="228" t="s">
        <v>242</v>
      </c>
      <c r="K2336" s="229"/>
      <c r="L2336" s="229"/>
      <c r="M2336" s="229"/>
      <c r="N2336" s="229"/>
      <c r="O2336" s="229"/>
      <c r="P2336" s="230"/>
      <c r="Q2336" s="231"/>
      <c r="R2336" s="224" t="s">
        <v>242</v>
      </c>
      <c r="S2336" s="232" t="str">
        <f t="shared" ca="1" si="188"/>
        <v/>
      </c>
      <c r="T2336" s="232" t="str">
        <f ca="1">IF(B2336="","",IF(ISERROR(MATCH($J2336,[2]SorP!$B$1:$B$6230,0)),"",INDIRECT("'SorP'!$A$"&amp;MATCH($J2336,[2]SorP!$B$1:$B$6230,0))))</f>
        <v/>
      </c>
      <c r="U2336" s="184"/>
      <c r="V2336" s="94" t="e">
        <f>IF(C2336="",NA(),MATCH($B2336&amp;$C2336,'[2]Smelter Look-up'!$J:$J,0))</f>
        <v>#N/A</v>
      </c>
      <c r="X2336" s="58">
        <f t="shared" si="186"/>
        <v>0</v>
      </c>
      <c r="AB2336" s="95" t="str">
        <f t="shared" si="187"/>
        <v/>
      </c>
    </row>
    <row r="2337" spans="1:28" s="58" customFormat="1" ht="20.25">
      <c r="A2337" s="232"/>
      <c r="B2337" s="224" t="s">
        <v>242</v>
      </c>
      <c r="C2337" s="225" t="s">
        <v>242</v>
      </c>
      <c r="D2337" s="226"/>
      <c r="E2337" s="224" t="s">
        <v>242</v>
      </c>
      <c r="F2337" s="224" t="s">
        <v>242</v>
      </c>
      <c r="G2337" s="224" t="s">
        <v>242</v>
      </c>
      <c r="H2337" s="227" t="s">
        <v>242</v>
      </c>
      <c r="I2337" s="228" t="s">
        <v>242</v>
      </c>
      <c r="J2337" s="228" t="s">
        <v>242</v>
      </c>
      <c r="K2337" s="229"/>
      <c r="L2337" s="229"/>
      <c r="M2337" s="229"/>
      <c r="N2337" s="229"/>
      <c r="O2337" s="229"/>
      <c r="P2337" s="230"/>
      <c r="Q2337" s="231"/>
      <c r="R2337" s="224" t="s">
        <v>242</v>
      </c>
      <c r="S2337" s="232" t="str">
        <f t="shared" ca="1" si="188"/>
        <v/>
      </c>
      <c r="T2337" s="232" t="str">
        <f ca="1">IF(B2337="","",IF(ISERROR(MATCH($J2337,[2]SorP!$B$1:$B$6230,0)),"",INDIRECT("'SorP'!$A$"&amp;MATCH($J2337,[2]SorP!$B$1:$B$6230,0))))</f>
        <v/>
      </c>
      <c r="U2337" s="184"/>
      <c r="V2337" s="94" t="e">
        <f>IF(C2337="",NA(),MATCH($B2337&amp;$C2337,'[2]Smelter Look-up'!$J:$J,0))</f>
        <v>#N/A</v>
      </c>
      <c r="X2337" s="58">
        <f t="shared" si="186"/>
        <v>0</v>
      </c>
      <c r="AB2337" s="95" t="str">
        <f t="shared" si="187"/>
        <v/>
      </c>
    </row>
    <row r="2338" spans="1:28" s="58" customFormat="1" ht="20.25">
      <c r="A2338" s="232"/>
      <c r="B2338" s="224" t="s">
        <v>242</v>
      </c>
      <c r="C2338" s="225" t="s">
        <v>242</v>
      </c>
      <c r="D2338" s="226"/>
      <c r="E2338" s="224" t="s">
        <v>242</v>
      </c>
      <c r="F2338" s="224" t="s">
        <v>242</v>
      </c>
      <c r="G2338" s="224" t="s">
        <v>242</v>
      </c>
      <c r="H2338" s="227" t="s">
        <v>242</v>
      </c>
      <c r="I2338" s="228" t="s">
        <v>242</v>
      </c>
      <c r="J2338" s="228" t="s">
        <v>242</v>
      </c>
      <c r="K2338" s="229"/>
      <c r="L2338" s="229"/>
      <c r="M2338" s="229"/>
      <c r="N2338" s="229"/>
      <c r="O2338" s="229"/>
      <c r="P2338" s="230"/>
      <c r="Q2338" s="231"/>
      <c r="R2338" s="224" t="s">
        <v>242</v>
      </c>
      <c r="S2338" s="232" t="str">
        <f t="shared" ca="1" si="188"/>
        <v/>
      </c>
      <c r="T2338" s="232" t="str">
        <f ca="1">IF(B2338="","",IF(ISERROR(MATCH($J2338,[2]SorP!$B$1:$B$6230,0)),"",INDIRECT("'SorP'!$A$"&amp;MATCH($J2338,[2]SorP!$B$1:$B$6230,0))))</f>
        <v/>
      </c>
      <c r="U2338" s="184"/>
      <c r="V2338" s="94" t="e">
        <f>IF(C2338="",NA(),MATCH($B2338&amp;$C2338,'[2]Smelter Look-up'!$J:$J,0))</f>
        <v>#N/A</v>
      </c>
      <c r="X2338" s="58">
        <f t="shared" si="186"/>
        <v>0</v>
      </c>
      <c r="AB2338" s="95" t="str">
        <f t="shared" si="187"/>
        <v/>
      </c>
    </row>
    <row r="2339" spans="1:28" s="58" customFormat="1" ht="20.25">
      <c r="A2339" s="232"/>
      <c r="B2339" s="224" t="s">
        <v>242</v>
      </c>
      <c r="C2339" s="225" t="s">
        <v>242</v>
      </c>
      <c r="D2339" s="226"/>
      <c r="E2339" s="224" t="s">
        <v>242</v>
      </c>
      <c r="F2339" s="224" t="s">
        <v>242</v>
      </c>
      <c r="G2339" s="224" t="s">
        <v>242</v>
      </c>
      <c r="H2339" s="227" t="s">
        <v>242</v>
      </c>
      <c r="I2339" s="228" t="s">
        <v>242</v>
      </c>
      <c r="J2339" s="228" t="s">
        <v>242</v>
      </c>
      <c r="K2339" s="229"/>
      <c r="L2339" s="229"/>
      <c r="M2339" s="229"/>
      <c r="N2339" s="229"/>
      <c r="O2339" s="229"/>
      <c r="P2339" s="230"/>
      <c r="Q2339" s="231"/>
      <c r="R2339" s="224" t="s">
        <v>242</v>
      </c>
      <c r="S2339" s="232" t="str">
        <f t="shared" ca="1" si="188"/>
        <v/>
      </c>
      <c r="T2339" s="232" t="str">
        <f ca="1">IF(B2339="","",IF(ISERROR(MATCH($J2339,[2]SorP!$B$1:$B$6230,0)),"",INDIRECT("'SorP'!$A$"&amp;MATCH($J2339,[2]SorP!$B$1:$B$6230,0))))</f>
        <v/>
      </c>
      <c r="U2339" s="184"/>
      <c r="V2339" s="94" t="e">
        <f>IF(C2339="",NA(),MATCH($B2339&amp;$C2339,'[2]Smelter Look-up'!$J:$J,0))</f>
        <v>#N/A</v>
      </c>
      <c r="X2339" s="58">
        <f t="shared" si="186"/>
        <v>0</v>
      </c>
      <c r="AB2339" s="95" t="str">
        <f t="shared" si="187"/>
        <v/>
      </c>
    </row>
    <row r="2340" spans="1:28" s="58" customFormat="1" ht="20.25">
      <c r="A2340" s="232"/>
      <c r="B2340" s="224" t="s">
        <v>242</v>
      </c>
      <c r="C2340" s="225" t="s">
        <v>242</v>
      </c>
      <c r="D2340" s="226"/>
      <c r="E2340" s="224" t="s">
        <v>242</v>
      </c>
      <c r="F2340" s="224" t="s">
        <v>242</v>
      </c>
      <c r="G2340" s="224" t="s">
        <v>242</v>
      </c>
      <c r="H2340" s="227" t="s">
        <v>242</v>
      </c>
      <c r="I2340" s="228" t="s">
        <v>242</v>
      </c>
      <c r="J2340" s="228" t="s">
        <v>242</v>
      </c>
      <c r="K2340" s="229"/>
      <c r="L2340" s="229"/>
      <c r="M2340" s="229"/>
      <c r="N2340" s="229"/>
      <c r="O2340" s="229"/>
      <c r="P2340" s="230"/>
      <c r="Q2340" s="231"/>
      <c r="R2340" s="224" t="s">
        <v>242</v>
      </c>
      <c r="S2340" s="232" t="str">
        <f t="shared" ca="1" si="188"/>
        <v/>
      </c>
      <c r="T2340" s="232" t="str">
        <f ca="1">IF(B2340="","",IF(ISERROR(MATCH($J2340,[2]SorP!$B$1:$B$6230,0)),"",INDIRECT("'SorP'!$A$"&amp;MATCH($J2340,[2]SorP!$B$1:$B$6230,0))))</f>
        <v/>
      </c>
      <c r="U2340" s="184"/>
      <c r="V2340" s="94" t="e">
        <f>IF(C2340="",NA(),MATCH($B2340&amp;$C2340,'[2]Smelter Look-up'!$J:$J,0))</f>
        <v>#N/A</v>
      </c>
      <c r="X2340" s="58">
        <f t="shared" si="186"/>
        <v>0</v>
      </c>
      <c r="AB2340" s="95" t="str">
        <f t="shared" si="187"/>
        <v/>
      </c>
    </row>
    <row r="2341" spans="1:28" s="58" customFormat="1" ht="20.25">
      <c r="A2341" s="232"/>
      <c r="B2341" s="224" t="s">
        <v>242</v>
      </c>
      <c r="C2341" s="225" t="s">
        <v>242</v>
      </c>
      <c r="D2341" s="226"/>
      <c r="E2341" s="224" t="s">
        <v>242</v>
      </c>
      <c r="F2341" s="224" t="s">
        <v>242</v>
      </c>
      <c r="G2341" s="224" t="s">
        <v>242</v>
      </c>
      <c r="H2341" s="227" t="s">
        <v>242</v>
      </c>
      <c r="I2341" s="228" t="s">
        <v>242</v>
      </c>
      <c r="J2341" s="228" t="s">
        <v>242</v>
      </c>
      <c r="K2341" s="229"/>
      <c r="L2341" s="229"/>
      <c r="M2341" s="229"/>
      <c r="N2341" s="229"/>
      <c r="O2341" s="229"/>
      <c r="P2341" s="230"/>
      <c r="Q2341" s="231"/>
      <c r="R2341" s="224" t="s">
        <v>242</v>
      </c>
      <c r="S2341" s="232" t="str">
        <f t="shared" ca="1" si="188"/>
        <v/>
      </c>
      <c r="T2341" s="232" t="str">
        <f ca="1">IF(B2341="","",IF(ISERROR(MATCH($J2341,[2]SorP!$B$1:$B$6230,0)),"",INDIRECT("'SorP'!$A$"&amp;MATCH($J2341,[2]SorP!$B$1:$B$6230,0))))</f>
        <v/>
      </c>
      <c r="U2341" s="184"/>
      <c r="V2341" s="94" t="e">
        <f>IF(C2341="",NA(),MATCH($B2341&amp;$C2341,'[2]Smelter Look-up'!$J:$J,0))</f>
        <v>#N/A</v>
      </c>
      <c r="X2341" s="58">
        <f t="shared" si="186"/>
        <v>0</v>
      </c>
      <c r="AB2341" s="95" t="str">
        <f t="shared" si="187"/>
        <v/>
      </c>
    </row>
    <row r="2342" spans="1:28" s="58" customFormat="1" ht="20.25">
      <c r="A2342" s="232"/>
      <c r="B2342" s="224" t="s">
        <v>242</v>
      </c>
      <c r="C2342" s="225" t="s">
        <v>242</v>
      </c>
      <c r="D2342" s="226"/>
      <c r="E2342" s="224" t="s">
        <v>242</v>
      </c>
      <c r="F2342" s="224" t="s">
        <v>242</v>
      </c>
      <c r="G2342" s="224" t="s">
        <v>242</v>
      </c>
      <c r="H2342" s="227" t="s">
        <v>242</v>
      </c>
      <c r="I2342" s="228" t="s">
        <v>242</v>
      </c>
      <c r="J2342" s="228" t="s">
        <v>242</v>
      </c>
      <c r="K2342" s="229"/>
      <c r="L2342" s="229"/>
      <c r="M2342" s="229"/>
      <c r="N2342" s="229"/>
      <c r="O2342" s="229"/>
      <c r="P2342" s="230"/>
      <c r="Q2342" s="231"/>
      <c r="R2342" s="224" t="s">
        <v>242</v>
      </c>
      <c r="S2342" s="232" t="str">
        <f t="shared" ca="1" si="188"/>
        <v/>
      </c>
      <c r="T2342" s="232" t="str">
        <f ca="1">IF(B2342="","",IF(ISERROR(MATCH($J2342,[2]SorP!$B$1:$B$6230,0)),"",INDIRECT("'SorP'!$A$"&amp;MATCH($J2342,[2]SorP!$B$1:$B$6230,0))))</f>
        <v/>
      </c>
      <c r="U2342" s="184"/>
      <c r="V2342" s="94" t="e">
        <f>IF(C2342="",NA(),MATCH($B2342&amp;$C2342,'[2]Smelter Look-up'!$J:$J,0))</f>
        <v>#N/A</v>
      </c>
      <c r="X2342" s="58">
        <f t="shared" si="186"/>
        <v>0</v>
      </c>
      <c r="AB2342" s="95" t="str">
        <f t="shared" si="187"/>
        <v/>
      </c>
    </row>
    <row r="2343" spans="1:28" s="58" customFormat="1" ht="20.25">
      <c r="A2343" s="232"/>
      <c r="B2343" s="224" t="s">
        <v>242</v>
      </c>
      <c r="C2343" s="225" t="s">
        <v>242</v>
      </c>
      <c r="D2343" s="226"/>
      <c r="E2343" s="224" t="s">
        <v>242</v>
      </c>
      <c r="F2343" s="224" t="s">
        <v>242</v>
      </c>
      <c r="G2343" s="224" t="s">
        <v>242</v>
      </c>
      <c r="H2343" s="227" t="s">
        <v>242</v>
      </c>
      <c r="I2343" s="228" t="s">
        <v>242</v>
      </c>
      <c r="J2343" s="228" t="s">
        <v>242</v>
      </c>
      <c r="K2343" s="229"/>
      <c r="L2343" s="229"/>
      <c r="M2343" s="229"/>
      <c r="N2343" s="229"/>
      <c r="O2343" s="229"/>
      <c r="P2343" s="230"/>
      <c r="Q2343" s="231"/>
      <c r="R2343" s="224" t="s">
        <v>242</v>
      </c>
      <c r="S2343" s="232" t="str">
        <f t="shared" ca="1" si="188"/>
        <v/>
      </c>
      <c r="T2343" s="232" t="str">
        <f ca="1">IF(B2343="","",IF(ISERROR(MATCH($J2343,[2]SorP!$B$1:$B$6230,0)),"",INDIRECT("'SorP'!$A$"&amp;MATCH($J2343,[2]SorP!$B$1:$B$6230,0))))</f>
        <v/>
      </c>
      <c r="U2343" s="184"/>
      <c r="V2343" s="94" t="e">
        <f>IF(C2343="",NA(),MATCH($B2343&amp;$C2343,'[2]Smelter Look-up'!$J:$J,0))</f>
        <v>#N/A</v>
      </c>
      <c r="X2343" s="58">
        <f t="shared" si="186"/>
        <v>0</v>
      </c>
      <c r="AB2343" s="95" t="str">
        <f t="shared" si="187"/>
        <v/>
      </c>
    </row>
    <row r="2344" spans="1:28" s="58" customFormat="1" ht="20.25">
      <c r="A2344" s="232"/>
      <c r="B2344" s="224" t="s">
        <v>242</v>
      </c>
      <c r="C2344" s="225" t="s">
        <v>242</v>
      </c>
      <c r="D2344" s="226"/>
      <c r="E2344" s="224" t="s">
        <v>242</v>
      </c>
      <c r="F2344" s="224" t="s">
        <v>242</v>
      </c>
      <c r="G2344" s="224" t="s">
        <v>242</v>
      </c>
      <c r="H2344" s="227" t="s">
        <v>242</v>
      </c>
      <c r="I2344" s="228" t="s">
        <v>242</v>
      </c>
      <c r="J2344" s="228" t="s">
        <v>242</v>
      </c>
      <c r="K2344" s="229"/>
      <c r="L2344" s="229"/>
      <c r="M2344" s="229"/>
      <c r="N2344" s="229"/>
      <c r="O2344" s="229"/>
      <c r="P2344" s="230"/>
      <c r="Q2344" s="231"/>
      <c r="R2344" s="224" t="s">
        <v>242</v>
      </c>
      <c r="S2344" s="232" t="str">
        <f t="shared" ca="1" si="188"/>
        <v/>
      </c>
      <c r="T2344" s="232" t="str">
        <f ca="1">IF(B2344="","",IF(ISERROR(MATCH($J2344,[2]SorP!$B$1:$B$6230,0)),"",INDIRECT("'SorP'!$A$"&amp;MATCH($J2344,[2]SorP!$B$1:$B$6230,0))))</f>
        <v/>
      </c>
      <c r="U2344" s="184"/>
      <c r="V2344" s="94" t="e">
        <f>IF(C2344="",NA(),MATCH($B2344&amp;$C2344,'[2]Smelter Look-up'!$J:$J,0))</f>
        <v>#N/A</v>
      </c>
      <c r="X2344" s="58">
        <f t="shared" si="186"/>
        <v>0</v>
      </c>
      <c r="AB2344" s="95" t="str">
        <f t="shared" si="187"/>
        <v/>
      </c>
    </row>
    <row r="2345" spans="1:28" s="58" customFormat="1" ht="20.25">
      <c r="A2345" s="232"/>
      <c r="B2345" s="224" t="s">
        <v>242</v>
      </c>
      <c r="C2345" s="225" t="s">
        <v>242</v>
      </c>
      <c r="D2345" s="226"/>
      <c r="E2345" s="224" t="s">
        <v>242</v>
      </c>
      <c r="F2345" s="224" t="s">
        <v>242</v>
      </c>
      <c r="G2345" s="224" t="s">
        <v>242</v>
      </c>
      <c r="H2345" s="227" t="s">
        <v>242</v>
      </c>
      <c r="I2345" s="228" t="s">
        <v>242</v>
      </c>
      <c r="J2345" s="228" t="s">
        <v>242</v>
      </c>
      <c r="K2345" s="229"/>
      <c r="L2345" s="229"/>
      <c r="M2345" s="229"/>
      <c r="N2345" s="229"/>
      <c r="O2345" s="229"/>
      <c r="P2345" s="230"/>
      <c r="Q2345" s="231"/>
      <c r="R2345" s="224" t="s">
        <v>242</v>
      </c>
      <c r="S2345" s="232" t="str">
        <f t="shared" ca="1" si="188"/>
        <v/>
      </c>
      <c r="T2345" s="232" t="str">
        <f ca="1">IF(B2345="","",IF(ISERROR(MATCH($J2345,[2]SorP!$B$1:$B$6230,0)),"",INDIRECT("'SorP'!$A$"&amp;MATCH($J2345,[2]SorP!$B$1:$B$6230,0))))</f>
        <v/>
      </c>
      <c r="U2345" s="184"/>
      <c r="V2345" s="94" t="e">
        <f>IF(C2345="",NA(),MATCH($B2345&amp;$C2345,'[2]Smelter Look-up'!$J:$J,0))</f>
        <v>#N/A</v>
      </c>
      <c r="X2345" s="58">
        <f t="shared" si="186"/>
        <v>0</v>
      </c>
      <c r="AB2345" s="95" t="str">
        <f t="shared" si="187"/>
        <v/>
      </c>
    </row>
    <row r="2346" spans="1:28" s="58" customFormat="1" ht="20.25">
      <c r="A2346" s="232"/>
      <c r="B2346" s="224" t="s">
        <v>242</v>
      </c>
      <c r="C2346" s="225" t="s">
        <v>242</v>
      </c>
      <c r="D2346" s="226"/>
      <c r="E2346" s="224" t="s">
        <v>242</v>
      </c>
      <c r="F2346" s="224" t="s">
        <v>242</v>
      </c>
      <c r="G2346" s="224" t="s">
        <v>242</v>
      </c>
      <c r="H2346" s="227" t="s">
        <v>242</v>
      </c>
      <c r="I2346" s="228" t="s">
        <v>242</v>
      </c>
      <c r="J2346" s="228" t="s">
        <v>242</v>
      </c>
      <c r="K2346" s="229"/>
      <c r="L2346" s="229"/>
      <c r="M2346" s="229"/>
      <c r="N2346" s="229"/>
      <c r="O2346" s="229"/>
      <c r="P2346" s="230"/>
      <c r="Q2346" s="231"/>
      <c r="R2346" s="224" t="s">
        <v>242</v>
      </c>
      <c r="S2346" s="232" t="str">
        <f t="shared" ca="1" si="188"/>
        <v/>
      </c>
      <c r="T2346" s="232" t="str">
        <f ca="1">IF(B2346="","",IF(ISERROR(MATCH($J2346,[2]SorP!$B$1:$B$6230,0)),"",INDIRECT("'SorP'!$A$"&amp;MATCH($J2346,[2]SorP!$B$1:$B$6230,0))))</f>
        <v/>
      </c>
      <c r="U2346" s="184"/>
      <c r="V2346" s="94" t="e">
        <f>IF(C2346="",NA(),MATCH($B2346&amp;$C2346,'[2]Smelter Look-up'!$J:$J,0))</f>
        <v>#N/A</v>
      </c>
      <c r="X2346" s="58">
        <f t="shared" si="186"/>
        <v>0</v>
      </c>
      <c r="AB2346" s="95" t="str">
        <f t="shared" si="187"/>
        <v/>
      </c>
    </row>
    <row r="2347" spans="1:28" s="58" customFormat="1" ht="20.25">
      <c r="A2347" s="232"/>
      <c r="B2347" s="224" t="s">
        <v>242</v>
      </c>
      <c r="C2347" s="225" t="s">
        <v>242</v>
      </c>
      <c r="D2347" s="226"/>
      <c r="E2347" s="224" t="s">
        <v>242</v>
      </c>
      <c r="F2347" s="224" t="s">
        <v>242</v>
      </c>
      <c r="G2347" s="224" t="s">
        <v>242</v>
      </c>
      <c r="H2347" s="227" t="s">
        <v>242</v>
      </c>
      <c r="I2347" s="228" t="s">
        <v>242</v>
      </c>
      <c r="J2347" s="228" t="s">
        <v>242</v>
      </c>
      <c r="K2347" s="229"/>
      <c r="L2347" s="229"/>
      <c r="M2347" s="229"/>
      <c r="N2347" s="229"/>
      <c r="O2347" s="229"/>
      <c r="P2347" s="230"/>
      <c r="Q2347" s="231"/>
      <c r="R2347" s="224" t="s">
        <v>242</v>
      </c>
      <c r="S2347" s="232" t="str">
        <f t="shared" ca="1" si="188"/>
        <v/>
      </c>
      <c r="T2347" s="232" t="str">
        <f ca="1">IF(B2347="","",IF(ISERROR(MATCH($J2347,[2]SorP!$B$1:$B$6230,0)),"",INDIRECT("'SorP'!$A$"&amp;MATCH($J2347,[2]SorP!$B$1:$B$6230,0))))</f>
        <v/>
      </c>
      <c r="U2347" s="184"/>
      <c r="V2347" s="94" t="e">
        <f>IF(C2347="",NA(),MATCH($B2347&amp;$C2347,'[2]Smelter Look-up'!$J:$J,0))</f>
        <v>#N/A</v>
      </c>
      <c r="X2347" s="58">
        <f t="shared" si="186"/>
        <v>0</v>
      </c>
      <c r="AB2347" s="95" t="str">
        <f t="shared" si="187"/>
        <v/>
      </c>
    </row>
    <row r="2348" spans="1:28" s="58" customFormat="1" ht="20.25">
      <c r="A2348" s="232"/>
      <c r="B2348" s="224" t="s">
        <v>242</v>
      </c>
      <c r="C2348" s="225" t="s">
        <v>242</v>
      </c>
      <c r="D2348" s="226"/>
      <c r="E2348" s="224" t="s">
        <v>242</v>
      </c>
      <c r="F2348" s="224" t="s">
        <v>242</v>
      </c>
      <c r="G2348" s="224" t="s">
        <v>242</v>
      </c>
      <c r="H2348" s="227" t="s">
        <v>242</v>
      </c>
      <c r="I2348" s="228" t="s">
        <v>242</v>
      </c>
      <c r="J2348" s="228" t="s">
        <v>242</v>
      </c>
      <c r="K2348" s="229"/>
      <c r="L2348" s="229"/>
      <c r="M2348" s="229"/>
      <c r="N2348" s="229"/>
      <c r="O2348" s="229"/>
      <c r="P2348" s="230"/>
      <c r="Q2348" s="231"/>
      <c r="R2348" s="224" t="s">
        <v>242</v>
      </c>
      <c r="S2348" s="232" t="str">
        <f t="shared" ca="1" si="188"/>
        <v/>
      </c>
      <c r="T2348" s="232" t="str">
        <f ca="1">IF(B2348="","",IF(ISERROR(MATCH($J2348,[2]SorP!$B$1:$B$6230,0)),"",INDIRECT("'SorP'!$A$"&amp;MATCH($J2348,[2]SorP!$B$1:$B$6230,0))))</f>
        <v/>
      </c>
      <c r="U2348" s="184"/>
      <c r="V2348" s="94" t="e">
        <f>IF(C2348="",NA(),MATCH($B2348&amp;$C2348,'[2]Smelter Look-up'!$J:$J,0))</f>
        <v>#N/A</v>
      </c>
      <c r="X2348" s="58">
        <f t="shared" si="186"/>
        <v>0</v>
      </c>
      <c r="AB2348" s="95" t="str">
        <f t="shared" si="187"/>
        <v/>
      </c>
    </row>
    <row r="2349" spans="1:28" s="58" customFormat="1" ht="20.25">
      <c r="A2349" s="232"/>
      <c r="B2349" s="224" t="s">
        <v>242</v>
      </c>
      <c r="C2349" s="225" t="s">
        <v>242</v>
      </c>
      <c r="D2349" s="226"/>
      <c r="E2349" s="224" t="s">
        <v>242</v>
      </c>
      <c r="F2349" s="224" t="s">
        <v>242</v>
      </c>
      <c r="G2349" s="224" t="s">
        <v>242</v>
      </c>
      <c r="H2349" s="227" t="s">
        <v>242</v>
      </c>
      <c r="I2349" s="228" t="s">
        <v>242</v>
      </c>
      <c r="J2349" s="228" t="s">
        <v>242</v>
      </c>
      <c r="K2349" s="229"/>
      <c r="L2349" s="229"/>
      <c r="M2349" s="229"/>
      <c r="N2349" s="229"/>
      <c r="O2349" s="229"/>
      <c r="P2349" s="230"/>
      <c r="Q2349" s="231"/>
      <c r="R2349" s="224" t="s">
        <v>242</v>
      </c>
      <c r="S2349" s="232" t="str">
        <f t="shared" ca="1" si="188"/>
        <v/>
      </c>
      <c r="T2349" s="232" t="str">
        <f ca="1">IF(B2349="","",IF(ISERROR(MATCH($J2349,[2]SorP!$B$1:$B$6230,0)),"",INDIRECT("'SorP'!$A$"&amp;MATCH($J2349,[2]SorP!$B$1:$B$6230,0))))</f>
        <v/>
      </c>
      <c r="U2349" s="184"/>
      <c r="V2349" s="94" t="e">
        <f>IF(C2349="",NA(),MATCH($B2349&amp;$C2349,'[2]Smelter Look-up'!$J:$J,0))</f>
        <v>#N/A</v>
      </c>
      <c r="X2349" s="58">
        <f t="shared" si="186"/>
        <v>0</v>
      </c>
      <c r="AB2349" s="95" t="str">
        <f t="shared" si="187"/>
        <v/>
      </c>
    </row>
    <row r="2350" spans="1:28" s="58" customFormat="1" ht="20.25">
      <c r="A2350" s="232"/>
      <c r="B2350" s="224" t="s">
        <v>242</v>
      </c>
      <c r="C2350" s="225" t="s">
        <v>242</v>
      </c>
      <c r="D2350" s="226"/>
      <c r="E2350" s="224" t="s">
        <v>242</v>
      </c>
      <c r="F2350" s="224" t="s">
        <v>242</v>
      </c>
      <c r="G2350" s="224" t="s">
        <v>242</v>
      </c>
      <c r="H2350" s="227" t="s">
        <v>242</v>
      </c>
      <c r="I2350" s="228" t="s">
        <v>242</v>
      </c>
      <c r="J2350" s="228" t="s">
        <v>242</v>
      </c>
      <c r="K2350" s="229"/>
      <c r="L2350" s="229"/>
      <c r="M2350" s="229"/>
      <c r="N2350" s="229"/>
      <c r="O2350" s="229"/>
      <c r="P2350" s="230"/>
      <c r="Q2350" s="231"/>
      <c r="R2350" s="224" t="s">
        <v>242</v>
      </c>
      <c r="S2350" s="232" t="str">
        <f t="shared" ca="1" si="188"/>
        <v/>
      </c>
      <c r="T2350" s="232" t="str">
        <f ca="1">IF(B2350="","",IF(ISERROR(MATCH($J2350,[2]SorP!$B$1:$B$6230,0)),"",INDIRECT("'SorP'!$A$"&amp;MATCH($J2350,[2]SorP!$B$1:$B$6230,0))))</f>
        <v/>
      </c>
      <c r="U2350" s="184"/>
      <c r="V2350" s="94" t="e">
        <f>IF(C2350="",NA(),MATCH($B2350&amp;$C2350,'[2]Smelter Look-up'!$J:$J,0))</f>
        <v>#N/A</v>
      </c>
      <c r="X2350" s="58">
        <f t="shared" si="186"/>
        <v>0</v>
      </c>
      <c r="AB2350" s="95" t="str">
        <f t="shared" si="187"/>
        <v/>
      </c>
    </row>
    <row r="2351" spans="1:28" s="58" customFormat="1" ht="20.25">
      <c r="A2351" s="232"/>
      <c r="B2351" s="224" t="s">
        <v>242</v>
      </c>
      <c r="C2351" s="225" t="s">
        <v>242</v>
      </c>
      <c r="D2351" s="226"/>
      <c r="E2351" s="224" t="s">
        <v>242</v>
      </c>
      <c r="F2351" s="224" t="s">
        <v>242</v>
      </c>
      <c r="G2351" s="224" t="s">
        <v>242</v>
      </c>
      <c r="H2351" s="227" t="s">
        <v>242</v>
      </c>
      <c r="I2351" s="228" t="s">
        <v>242</v>
      </c>
      <c r="J2351" s="228" t="s">
        <v>242</v>
      </c>
      <c r="K2351" s="229"/>
      <c r="L2351" s="229"/>
      <c r="M2351" s="229"/>
      <c r="N2351" s="229"/>
      <c r="O2351" s="229"/>
      <c r="P2351" s="230"/>
      <c r="Q2351" s="231"/>
      <c r="R2351" s="224" t="s">
        <v>242</v>
      </c>
      <c r="S2351" s="232" t="str">
        <f t="shared" ca="1" si="188"/>
        <v/>
      </c>
      <c r="T2351" s="232" t="str">
        <f ca="1">IF(B2351="","",IF(ISERROR(MATCH($J2351,[2]SorP!$B$1:$B$6230,0)),"",INDIRECT("'SorP'!$A$"&amp;MATCH($J2351,[2]SorP!$B$1:$B$6230,0))))</f>
        <v/>
      </c>
      <c r="U2351" s="184"/>
      <c r="V2351" s="94" t="e">
        <f>IF(C2351="",NA(),MATCH($B2351&amp;$C2351,'[2]Smelter Look-up'!$J:$J,0))</f>
        <v>#N/A</v>
      </c>
      <c r="X2351" s="58">
        <f t="shared" si="186"/>
        <v>0</v>
      </c>
      <c r="AB2351" s="95" t="str">
        <f t="shared" si="187"/>
        <v/>
      </c>
    </row>
    <row r="2352" spans="1:28" s="58" customFormat="1" ht="20.25">
      <c r="A2352" s="232"/>
      <c r="B2352" s="224" t="s">
        <v>242</v>
      </c>
      <c r="C2352" s="225" t="s">
        <v>242</v>
      </c>
      <c r="D2352" s="226"/>
      <c r="E2352" s="224" t="s">
        <v>242</v>
      </c>
      <c r="F2352" s="224" t="s">
        <v>242</v>
      </c>
      <c r="G2352" s="224" t="s">
        <v>242</v>
      </c>
      <c r="H2352" s="227" t="s">
        <v>242</v>
      </c>
      <c r="I2352" s="228" t="s">
        <v>242</v>
      </c>
      <c r="J2352" s="228" t="s">
        <v>242</v>
      </c>
      <c r="K2352" s="229"/>
      <c r="L2352" s="229"/>
      <c r="M2352" s="229"/>
      <c r="N2352" s="229"/>
      <c r="O2352" s="229"/>
      <c r="P2352" s="230"/>
      <c r="Q2352" s="231"/>
      <c r="R2352" s="224" t="s">
        <v>242</v>
      </c>
      <c r="S2352" s="232" t="str">
        <f t="shared" ca="1" si="188"/>
        <v/>
      </c>
      <c r="T2352" s="232" t="str">
        <f ca="1">IF(B2352="","",IF(ISERROR(MATCH($J2352,[2]SorP!$B$1:$B$6230,0)),"",INDIRECT("'SorP'!$A$"&amp;MATCH($J2352,[2]SorP!$B$1:$B$6230,0))))</f>
        <v/>
      </c>
      <c r="U2352" s="184"/>
      <c r="V2352" s="94" t="e">
        <f>IF(C2352="",NA(),MATCH($B2352&amp;$C2352,'[2]Smelter Look-up'!$J:$J,0))</f>
        <v>#N/A</v>
      </c>
      <c r="X2352" s="58">
        <f t="shared" si="186"/>
        <v>0</v>
      </c>
      <c r="AB2352" s="95" t="str">
        <f t="shared" si="187"/>
        <v/>
      </c>
    </row>
    <row r="2353" spans="1:28" s="58" customFormat="1" ht="20.25">
      <c r="A2353" s="232"/>
      <c r="B2353" s="224" t="s">
        <v>242</v>
      </c>
      <c r="C2353" s="225" t="s">
        <v>242</v>
      </c>
      <c r="D2353" s="226"/>
      <c r="E2353" s="224" t="s">
        <v>242</v>
      </c>
      <c r="F2353" s="224" t="s">
        <v>242</v>
      </c>
      <c r="G2353" s="224" t="s">
        <v>242</v>
      </c>
      <c r="H2353" s="227" t="s">
        <v>242</v>
      </c>
      <c r="I2353" s="228" t="s">
        <v>242</v>
      </c>
      <c r="J2353" s="228" t="s">
        <v>242</v>
      </c>
      <c r="K2353" s="229"/>
      <c r="L2353" s="229"/>
      <c r="M2353" s="229"/>
      <c r="N2353" s="229"/>
      <c r="O2353" s="229"/>
      <c r="P2353" s="230"/>
      <c r="Q2353" s="231"/>
      <c r="R2353" s="224" t="s">
        <v>242</v>
      </c>
      <c r="S2353" s="232" t="str">
        <f t="shared" ca="1" si="188"/>
        <v/>
      </c>
      <c r="T2353" s="232" t="str">
        <f ca="1">IF(B2353="","",IF(ISERROR(MATCH($J2353,[2]SorP!$B$1:$B$6230,0)),"",INDIRECT("'SorP'!$A$"&amp;MATCH($J2353,[2]SorP!$B$1:$B$6230,0))))</f>
        <v/>
      </c>
      <c r="U2353" s="184"/>
      <c r="V2353" s="94" t="e">
        <f>IF(C2353="",NA(),MATCH($B2353&amp;$C2353,'[2]Smelter Look-up'!$J:$J,0))</f>
        <v>#N/A</v>
      </c>
      <c r="X2353" s="58">
        <f t="shared" si="186"/>
        <v>0</v>
      </c>
      <c r="AB2353" s="95" t="str">
        <f t="shared" si="187"/>
        <v/>
      </c>
    </row>
    <row r="2354" spans="1:28" s="58" customFormat="1" ht="20.25">
      <c r="A2354" s="232"/>
      <c r="B2354" s="224" t="s">
        <v>242</v>
      </c>
      <c r="C2354" s="225" t="s">
        <v>242</v>
      </c>
      <c r="D2354" s="226"/>
      <c r="E2354" s="224" t="s">
        <v>242</v>
      </c>
      <c r="F2354" s="224" t="s">
        <v>242</v>
      </c>
      <c r="G2354" s="224" t="s">
        <v>242</v>
      </c>
      <c r="H2354" s="227" t="s">
        <v>242</v>
      </c>
      <c r="I2354" s="228" t="s">
        <v>242</v>
      </c>
      <c r="J2354" s="228" t="s">
        <v>242</v>
      </c>
      <c r="K2354" s="229"/>
      <c r="L2354" s="229"/>
      <c r="M2354" s="229"/>
      <c r="N2354" s="229"/>
      <c r="O2354" s="229"/>
      <c r="P2354" s="230"/>
      <c r="Q2354" s="231"/>
      <c r="R2354" s="224" t="s">
        <v>242</v>
      </c>
      <c r="S2354" s="232" t="str">
        <f t="shared" ca="1" si="188"/>
        <v/>
      </c>
      <c r="T2354" s="232" t="str">
        <f ca="1">IF(B2354="","",IF(ISERROR(MATCH($J2354,[2]SorP!$B$1:$B$6230,0)),"",INDIRECT("'SorP'!$A$"&amp;MATCH($J2354,[2]SorP!$B$1:$B$6230,0))))</f>
        <v/>
      </c>
      <c r="U2354" s="184"/>
      <c r="V2354" s="94" t="e">
        <f>IF(C2354="",NA(),MATCH($B2354&amp;$C2354,'[2]Smelter Look-up'!$J:$J,0))</f>
        <v>#N/A</v>
      </c>
      <c r="X2354" s="58">
        <f t="shared" si="186"/>
        <v>0</v>
      </c>
      <c r="AB2354" s="95" t="str">
        <f t="shared" si="187"/>
        <v/>
      </c>
    </row>
    <row r="2355" spans="1:28" s="58" customFormat="1" ht="20.25">
      <c r="A2355" s="232"/>
      <c r="B2355" s="224" t="s">
        <v>242</v>
      </c>
      <c r="C2355" s="225" t="s">
        <v>242</v>
      </c>
      <c r="D2355" s="226"/>
      <c r="E2355" s="224" t="s">
        <v>242</v>
      </c>
      <c r="F2355" s="224" t="s">
        <v>242</v>
      </c>
      <c r="G2355" s="224" t="s">
        <v>242</v>
      </c>
      <c r="H2355" s="227" t="s">
        <v>242</v>
      </c>
      <c r="I2355" s="228" t="s">
        <v>242</v>
      </c>
      <c r="J2355" s="228" t="s">
        <v>242</v>
      </c>
      <c r="K2355" s="229"/>
      <c r="L2355" s="229"/>
      <c r="M2355" s="229"/>
      <c r="N2355" s="229"/>
      <c r="O2355" s="229"/>
      <c r="P2355" s="230"/>
      <c r="Q2355" s="231"/>
      <c r="R2355" s="224" t="s">
        <v>242</v>
      </c>
      <c r="S2355" s="232" t="str">
        <f t="shared" ca="1" si="188"/>
        <v/>
      </c>
      <c r="T2355" s="232" t="str">
        <f ca="1">IF(B2355="","",IF(ISERROR(MATCH($J2355,[2]SorP!$B$1:$B$6230,0)),"",INDIRECT("'SorP'!$A$"&amp;MATCH($J2355,[2]SorP!$B$1:$B$6230,0))))</f>
        <v/>
      </c>
      <c r="U2355" s="184"/>
      <c r="V2355" s="94" t="e">
        <f>IF(C2355="",NA(),MATCH($B2355&amp;$C2355,'[2]Smelter Look-up'!$J:$J,0))</f>
        <v>#N/A</v>
      </c>
      <c r="X2355" s="58">
        <f t="shared" si="186"/>
        <v>0</v>
      </c>
      <c r="AB2355" s="95" t="str">
        <f t="shared" si="187"/>
        <v/>
      </c>
    </row>
    <row r="2356" spans="1:28" s="58" customFormat="1" ht="20.25">
      <c r="A2356" s="232"/>
      <c r="B2356" s="224" t="s">
        <v>242</v>
      </c>
      <c r="C2356" s="225" t="s">
        <v>242</v>
      </c>
      <c r="D2356" s="226"/>
      <c r="E2356" s="224" t="s">
        <v>242</v>
      </c>
      <c r="F2356" s="224" t="s">
        <v>242</v>
      </c>
      <c r="G2356" s="224" t="s">
        <v>242</v>
      </c>
      <c r="H2356" s="227" t="s">
        <v>242</v>
      </c>
      <c r="I2356" s="228" t="s">
        <v>242</v>
      </c>
      <c r="J2356" s="228" t="s">
        <v>242</v>
      </c>
      <c r="K2356" s="229"/>
      <c r="L2356" s="229"/>
      <c r="M2356" s="229"/>
      <c r="N2356" s="229"/>
      <c r="O2356" s="229"/>
      <c r="P2356" s="230"/>
      <c r="Q2356" s="231"/>
      <c r="R2356" s="224" t="s">
        <v>242</v>
      </c>
      <c r="S2356" s="232" t="str">
        <f t="shared" ca="1" si="188"/>
        <v/>
      </c>
      <c r="T2356" s="232" t="str">
        <f ca="1">IF(B2356="","",IF(ISERROR(MATCH($J2356,[2]SorP!$B$1:$B$6230,0)),"",INDIRECT("'SorP'!$A$"&amp;MATCH($J2356,[2]SorP!$B$1:$B$6230,0))))</f>
        <v/>
      </c>
      <c r="U2356" s="184"/>
      <c r="V2356" s="94" t="e">
        <f>IF(C2356="",NA(),MATCH($B2356&amp;$C2356,'[2]Smelter Look-up'!$J:$J,0))</f>
        <v>#N/A</v>
      </c>
      <c r="X2356" s="58">
        <f t="shared" si="186"/>
        <v>0</v>
      </c>
      <c r="AB2356" s="95" t="str">
        <f t="shared" si="187"/>
        <v/>
      </c>
    </row>
    <row r="2357" spans="1:28" s="58" customFormat="1" ht="20.25">
      <c r="A2357" s="232"/>
      <c r="B2357" s="224" t="s">
        <v>242</v>
      </c>
      <c r="C2357" s="225" t="s">
        <v>242</v>
      </c>
      <c r="D2357" s="226"/>
      <c r="E2357" s="224" t="s">
        <v>242</v>
      </c>
      <c r="F2357" s="224" t="s">
        <v>242</v>
      </c>
      <c r="G2357" s="224" t="s">
        <v>242</v>
      </c>
      <c r="H2357" s="227" t="s">
        <v>242</v>
      </c>
      <c r="I2357" s="228" t="s">
        <v>242</v>
      </c>
      <c r="J2357" s="228" t="s">
        <v>242</v>
      </c>
      <c r="K2357" s="229"/>
      <c r="L2357" s="229"/>
      <c r="M2357" s="229"/>
      <c r="N2357" s="229"/>
      <c r="O2357" s="229"/>
      <c r="P2357" s="230"/>
      <c r="Q2357" s="231"/>
      <c r="R2357" s="224" t="s">
        <v>242</v>
      </c>
      <c r="S2357" s="232" t="str">
        <f t="shared" ca="1" si="188"/>
        <v/>
      </c>
      <c r="T2357" s="232" t="str">
        <f ca="1">IF(B2357="","",IF(ISERROR(MATCH($J2357,[2]SorP!$B$1:$B$6230,0)),"",INDIRECT("'SorP'!$A$"&amp;MATCH($J2357,[2]SorP!$B$1:$B$6230,0))))</f>
        <v/>
      </c>
      <c r="U2357" s="184"/>
      <c r="V2357" s="94" t="e">
        <f>IF(C2357="",NA(),MATCH($B2357&amp;$C2357,'[2]Smelter Look-up'!$J:$J,0))</f>
        <v>#N/A</v>
      </c>
      <c r="X2357" s="58">
        <f t="shared" si="186"/>
        <v>0</v>
      </c>
      <c r="AB2357" s="95" t="str">
        <f t="shared" si="187"/>
        <v/>
      </c>
    </row>
    <row r="2358" spans="1:28" s="58" customFormat="1" ht="20.25">
      <c r="A2358" s="232"/>
      <c r="B2358" s="224" t="s">
        <v>242</v>
      </c>
      <c r="C2358" s="225" t="s">
        <v>242</v>
      </c>
      <c r="D2358" s="226"/>
      <c r="E2358" s="224" t="s">
        <v>242</v>
      </c>
      <c r="F2358" s="224" t="s">
        <v>242</v>
      </c>
      <c r="G2358" s="224" t="s">
        <v>242</v>
      </c>
      <c r="H2358" s="227" t="s">
        <v>242</v>
      </c>
      <c r="I2358" s="228" t="s">
        <v>242</v>
      </c>
      <c r="J2358" s="228" t="s">
        <v>242</v>
      </c>
      <c r="K2358" s="229"/>
      <c r="L2358" s="229"/>
      <c r="M2358" s="229"/>
      <c r="N2358" s="229"/>
      <c r="O2358" s="229"/>
      <c r="P2358" s="230"/>
      <c r="Q2358" s="231"/>
      <c r="R2358" s="224" t="s">
        <v>242</v>
      </c>
      <c r="S2358" s="232" t="str">
        <f t="shared" ca="1" si="188"/>
        <v/>
      </c>
      <c r="T2358" s="232" t="str">
        <f ca="1">IF(B2358="","",IF(ISERROR(MATCH($J2358,[2]SorP!$B$1:$B$6230,0)),"",INDIRECT("'SorP'!$A$"&amp;MATCH($J2358,[2]SorP!$B$1:$B$6230,0))))</f>
        <v/>
      </c>
      <c r="U2358" s="184"/>
      <c r="V2358" s="94" t="e">
        <f>IF(C2358="",NA(),MATCH($B2358&amp;$C2358,'[2]Smelter Look-up'!$J:$J,0))</f>
        <v>#N/A</v>
      </c>
      <c r="X2358" s="58">
        <f t="shared" si="186"/>
        <v>0</v>
      </c>
      <c r="AB2358" s="95" t="str">
        <f t="shared" si="187"/>
        <v/>
      </c>
    </row>
    <row r="2359" spans="1:28" s="58" customFormat="1" ht="20.25">
      <c r="A2359" s="232"/>
      <c r="B2359" s="224" t="s">
        <v>242</v>
      </c>
      <c r="C2359" s="225" t="s">
        <v>242</v>
      </c>
      <c r="D2359" s="226"/>
      <c r="E2359" s="224" t="s">
        <v>242</v>
      </c>
      <c r="F2359" s="224" t="s">
        <v>242</v>
      </c>
      <c r="G2359" s="224" t="s">
        <v>242</v>
      </c>
      <c r="H2359" s="227" t="s">
        <v>242</v>
      </c>
      <c r="I2359" s="228" t="s">
        <v>242</v>
      </c>
      <c r="J2359" s="228" t="s">
        <v>242</v>
      </c>
      <c r="K2359" s="229"/>
      <c r="L2359" s="229"/>
      <c r="M2359" s="229"/>
      <c r="N2359" s="229"/>
      <c r="O2359" s="229"/>
      <c r="P2359" s="230"/>
      <c r="Q2359" s="231"/>
      <c r="R2359" s="224" t="s">
        <v>242</v>
      </c>
      <c r="S2359" s="232" t="str">
        <f t="shared" ca="1" si="188"/>
        <v/>
      </c>
      <c r="T2359" s="232" t="str">
        <f ca="1">IF(B2359="","",IF(ISERROR(MATCH($J2359,[2]SorP!$B$1:$B$6230,0)),"",INDIRECT("'SorP'!$A$"&amp;MATCH($J2359,[2]SorP!$B$1:$B$6230,0))))</f>
        <v/>
      </c>
      <c r="U2359" s="184"/>
      <c r="V2359" s="94" t="e">
        <f>IF(C2359="",NA(),MATCH($B2359&amp;$C2359,'[2]Smelter Look-up'!$J:$J,0))</f>
        <v>#N/A</v>
      </c>
      <c r="X2359" s="58">
        <f t="shared" si="186"/>
        <v>0</v>
      </c>
      <c r="AB2359" s="95" t="str">
        <f t="shared" si="187"/>
        <v/>
      </c>
    </row>
    <row r="2360" spans="1:28" s="58" customFormat="1" ht="20.25">
      <c r="A2360" s="232"/>
      <c r="B2360" s="224" t="s">
        <v>242</v>
      </c>
      <c r="C2360" s="225" t="s">
        <v>242</v>
      </c>
      <c r="D2360" s="226"/>
      <c r="E2360" s="224" t="s">
        <v>242</v>
      </c>
      <c r="F2360" s="224" t="s">
        <v>242</v>
      </c>
      <c r="G2360" s="224" t="s">
        <v>242</v>
      </c>
      <c r="H2360" s="227" t="s">
        <v>242</v>
      </c>
      <c r="I2360" s="228" t="s">
        <v>242</v>
      </c>
      <c r="J2360" s="228" t="s">
        <v>242</v>
      </c>
      <c r="K2360" s="229"/>
      <c r="L2360" s="229"/>
      <c r="M2360" s="229"/>
      <c r="N2360" s="229"/>
      <c r="O2360" s="229"/>
      <c r="P2360" s="230"/>
      <c r="Q2360" s="231"/>
      <c r="R2360" s="224" t="s">
        <v>242</v>
      </c>
      <c r="S2360" s="232" t="str">
        <f t="shared" ca="1" si="188"/>
        <v/>
      </c>
      <c r="T2360" s="232" t="str">
        <f ca="1">IF(B2360="","",IF(ISERROR(MATCH($J2360,[2]SorP!$B$1:$B$6230,0)),"",INDIRECT("'SorP'!$A$"&amp;MATCH($J2360,[2]SorP!$B$1:$B$6230,0))))</f>
        <v/>
      </c>
      <c r="U2360" s="184"/>
      <c r="V2360" s="94" t="e">
        <f>IF(C2360="",NA(),MATCH($B2360&amp;$C2360,'[2]Smelter Look-up'!$J:$J,0))</f>
        <v>#N/A</v>
      </c>
      <c r="X2360" s="58">
        <f t="shared" si="186"/>
        <v>0</v>
      </c>
      <c r="AB2360" s="95" t="str">
        <f t="shared" si="187"/>
        <v/>
      </c>
    </row>
    <row r="2361" spans="1:28" s="58" customFormat="1" ht="20.25">
      <c r="A2361" s="232"/>
      <c r="B2361" s="224" t="s">
        <v>242</v>
      </c>
      <c r="C2361" s="225" t="s">
        <v>242</v>
      </c>
      <c r="D2361" s="226"/>
      <c r="E2361" s="224" t="s">
        <v>242</v>
      </c>
      <c r="F2361" s="224" t="s">
        <v>242</v>
      </c>
      <c r="G2361" s="224" t="s">
        <v>242</v>
      </c>
      <c r="H2361" s="227" t="s">
        <v>242</v>
      </c>
      <c r="I2361" s="228" t="s">
        <v>242</v>
      </c>
      <c r="J2361" s="228" t="s">
        <v>242</v>
      </c>
      <c r="K2361" s="229"/>
      <c r="L2361" s="229"/>
      <c r="M2361" s="229"/>
      <c r="N2361" s="229"/>
      <c r="O2361" s="229"/>
      <c r="P2361" s="230"/>
      <c r="Q2361" s="231"/>
      <c r="R2361" s="224" t="s">
        <v>242</v>
      </c>
      <c r="S2361" s="232" t="str">
        <f t="shared" ca="1" si="188"/>
        <v/>
      </c>
      <c r="T2361" s="232" t="str">
        <f ca="1">IF(B2361="","",IF(ISERROR(MATCH($J2361,[2]SorP!$B$1:$B$6230,0)),"",INDIRECT("'SorP'!$A$"&amp;MATCH($J2361,[2]SorP!$B$1:$B$6230,0))))</f>
        <v/>
      </c>
      <c r="U2361" s="184"/>
      <c r="V2361" s="94" t="e">
        <f>IF(C2361="",NA(),MATCH($B2361&amp;$C2361,'[2]Smelter Look-up'!$J:$J,0))</f>
        <v>#N/A</v>
      </c>
      <c r="X2361" s="58">
        <f t="shared" si="186"/>
        <v>0</v>
      </c>
      <c r="AB2361" s="95" t="str">
        <f t="shared" si="187"/>
        <v/>
      </c>
    </row>
    <row r="2362" spans="1:28" s="58" customFormat="1" ht="20.25">
      <c r="A2362" s="232"/>
      <c r="B2362" s="224" t="s">
        <v>242</v>
      </c>
      <c r="C2362" s="225" t="s">
        <v>242</v>
      </c>
      <c r="D2362" s="226"/>
      <c r="E2362" s="224" t="s">
        <v>242</v>
      </c>
      <c r="F2362" s="224" t="s">
        <v>242</v>
      </c>
      <c r="G2362" s="224" t="s">
        <v>242</v>
      </c>
      <c r="H2362" s="227" t="s">
        <v>242</v>
      </c>
      <c r="I2362" s="228" t="s">
        <v>242</v>
      </c>
      <c r="J2362" s="228" t="s">
        <v>242</v>
      </c>
      <c r="K2362" s="229"/>
      <c r="L2362" s="229"/>
      <c r="M2362" s="229"/>
      <c r="N2362" s="229"/>
      <c r="O2362" s="229"/>
      <c r="P2362" s="230"/>
      <c r="Q2362" s="231"/>
      <c r="R2362" s="224" t="s">
        <v>242</v>
      </c>
      <c r="S2362" s="232" t="str">
        <f t="shared" ca="1" si="188"/>
        <v/>
      </c>
      <c r="T2362" s="232" t="str">
        <f ca="1">IF(B2362="","",IF(ISERROR(MATCH($J2362,[2]SorP!$B$1:$B$6230,0)),"",INDIRECT("'SorP'!$A$"&amp;MATCH($J2362,[2]SorP!$B$1:$B$6230,0))))</f>
        <v/>
      </c>
      <c r="U2362" s="184"/>
      <c r="V2362" s="94" t="e">
        <f>IF(C2362="",NA(),MATCH($B2362&amp;$C2362,'[2]Smelter Look-up'!$J:$J,0))</f>
        <v>#N/A</v>
      </c>
      <c r="X2362" s="58">
        <f t="shared" si="186"/>
        <v>0</v>
      </c>
      <c r="AB2362" s="95" t="str">
        <f t="shared" si="187"/>
        <v/>
      </c>
    </row>
    <row r="2363" spans="1:28" s="58" customFormat="1" ht="20.25">
      <c r="A2363" s="232"/>
      <c r="B2363" s="224" t="s">
        <v>242</v>
      </c>
      <c r="C2363" s="225" t="s">
        <v>242</v>
      </c>
      <c r="D2363" s="226"/>
      <c r="E2363" s="224" t="s">
        <v>242</v>
      </c>
      <c r="F2363" s="224" t="s">
        <v>242</v>
      </c>
      <c r="G2363" s="224" t="s">
        <v>242</v>
      </c>
      <c r="H2363" s="227" t="s">
        <v>242</v>
      </c>
      <c r="I2363" s="228" t="s">
        <v>242</v>
      </c>
      <c r="J2363" s="228" t="s">
        <v>242</v>
      </c>
      <c r="K2363" s="229"/>
      <c r="L2363" s="229"/>
      <c r="M2363" s="229"/>
      <c r="N2363" s="229"/>
      <c r="O2363" s="229"/>
      <c r="P2363" s="230"/>
      <c r="Q2363" s="231"/>
      <c r="R2363" s="224" t="s">
        <v>242</v>
      </c>
      <c r="S2363" s="232" t="str">
        <f t="shared" ref="S2363" ca="1" si="189">IF(B2363="","",IF(ISERROR(MATCH($E2363,CL,0)),"Unknown",INDIRECT("'C'!$A$"&amp;MATCH($E2363,CL,0)+1)))</f>
        <v/>
      </c>
      <c r="T2363" s="232" t="str">
        <f ca="1">IF(B2363="","",IF(ISERROR(MATCH($J2363,[2]SorP!$B$1:$B$6230,0)),"",INDIRECT("'SorP'!$A$"&amp;MATCH($J2363,[2]SorP!$B$1:$B$6230,0))))</f>
        <v/>
      </c>
      <c r="U2363" s="184"/>
      <c r="V2363" s="94" t="e">
        <f>IF(C2363="",NA(),MATCH($B2363&amp;$C2363,'[2]Smelter Look-up'!$J:$J,0))</f>
        <v>#N/A</v>
      </c>
      <c r="X2363" s="58">
        <f t="shared" si="186"/>
        <v>0</v>
      </c>
      <c r="AB2363" s="95" t="str">
        <f t="shared" si="187"/>
        <v/>
      </c>
    </row>
    <row r="2364" spans="1:28" s="58" customFormat="1" ht="20.25">
      <c r="A2364" s="232"/>
      <c r="B2364" s="224" t="s">
        <v>242</v>
      </c>
      <c r="C2364" s="225" t="s">
        <v>242</v>
      </c>
      <c r="D2364" s="226"/>
      <c r="E2364" s="224" t="s">
        <v>242</v>
      </c>
      <c r="F2364" s="224" t="s">
        <v>242</v>
      </c>
      <c r="G2364" s="224" t="s">
        <v>242</v>
      </c>
      <c r="H2364" s="227" t="s">
        <v>242</v>
      </c>
      <c r="I2364" s="228" t="s">
        <v>242</v>
      </c>
      <c r="J2364" s="228" t="s">
        <v>242</v>
      </c>
      <c r="K2364" s="229"/>
      <c r="L2364" s="229"/>
      <c r="M2364" s="229"/>
      <c r="N2364" s="229"/>
      <c r="O2364" s="229"/>
      <c r="P2364" s="230"/>
      <c r="Q2364" s="231"/>
      <c r="R2364" s="224" t="s">
        <v>242</v>
      </c>
      <c r="S2364" s="232" t="str">
        <f t="shared" ref="S2364:S2395" ca="1" si="190">IF(B2364="","",IF(ISERROR(MATCH($E2364,CL,0)),"Unknown",INDIRECT("'C'!$A$"&amp;MATCH($E2364,CL,0)+1)))</f>
        <v/>
      </c>
      <c r="T2364" s="232" t="str">
        <f ca="1">IF(B2364="","",IF(ISERROR(MATCH($J2364,[2]SorP!$B$1:$B$6230,0)),"",INDIRECT("'SorP'!$A$"&amp;MATCH($J2364,[2]SorP!$B$1:$B$6230,0))))</f>
        <v/>
      </c>
      <c r="U2364" s="184"/>
      <c r="V2364" s="94" t="e">
        <f>IF(C2364="",NA(),MATCH($B2364&amp;$C2364,'[2]Smelter Look-up'!$J:$J,0))</f>
        <v>#N/A</v>
      </c>
      <c r="X2364" s="58">
        <f t="shared" si="186"/>
        <v>0</v>
      </c>
      <c r="AB2364" s="95" t="str">
        <f t="shared" si="187"/>
        <v/>
      </c>
    </row>
    <row r="2365" spans="1:28" s="58" customFormat="1" ht="20.25">
      <c r="A2365" s="232"/>
      <c r="B2365" s="224" t="s">
        <v>242</v>
      </c>
      <c r="C2365" s="225" t="s">
        <v>242</v>
      </c>
      <c r="D2365" s="226"/>
      <c r="E2365" s="224" t="s">
        <v>242</v>
      </c>
      <c r="F2365" s="224" t="s">
        <v>242</v>
      </c>
      <c r="G2365" s="224" t="s">
        <v>242</v>
      </c>
      <c r="H2365" s="227" t="s">
        <v>242</v>
      </c>
      <c r="I2365" s="228" t="s">
        <v>242</v>
      </c>
      <c r="J2365" s="228" t="s">
        <v>242</v>
      </c>
      <c r="K2365" s="229"/>
      <c r="L2365" s="229"/>
      <c r="M2365" s="229"/>
      <c r="N2365" s="229"/>
      <c r="O2365" s="229"/>
      <c r="P2365" s="230"/>
      <c r="Q2365" s="231"/>
      <c r="R2365" s="224" t="s">
        <v>242</v>
      </c>
      <c r="S2365" s="232" t="str">
        <f t="shared" ca="1" si="190"/>
        <v/>
      </c>
      <c r="T2365" s="232" t="str">
        <f ca="1">IF(B2365="","",IF(ISERROR(MATCH($J2365,[2]SorP!$B$1:$B$6230,0)),"",INDIRECT("'SorP'!$A$"&amp;MATCH($J2365,[2]SorP!$B$1:$B$6230,0))))</f>
        <v/>
      </c>
      <c r="U2365" s="184"/>
      <c r="V2365" s="94" t="e">
        <f>IF(C2365="",NA(),MATCH($B2365&amp;$C2365,'[2]Smelter Look-up'!$J:$J,0))</f>
        <v>#N/A</v>
      </c>
      <c r="X2365" s="58">
        <f t="shared" si="186"/>
        <v>0</v>
      </c>
      <c r="AB2365" s="95" t="str">
        <f t="shared" si="187"/>
        <v/>
      </c>
    </row>
    <row r="2366" spans="1:28" s="58" customFormat="1" ht="20.25">
      <c r="A2366" s="232"/>
      <c r="B2366" s="224" t="s">
        <v>242</v>
      </c>
      <c r="C2366" s="225" t="s">
        <v>242</v>
      </c>
      <c r="D2366" s="226"/>
      <c r="E2366" s="224" t="s">
        <v>242</v>
      </c>
      <c r="F2366" s="224" t="s">
        <v>242</v>
      </c>
      <c r="G2366" s="224" t="s">
        <v>242</v>
      </c>
      <c r="H2366" s="227" t="s">
        <v>242</v>
      </c>
      <c r="I2366" s="228" t="s">
        <v>242</v>
      </c>
      <c r="J2366" s="228" t="s">
        <v>242</v>
      </c>
      <c r="K2366" s="229"/>
      <c r="L2366" s="229"/>
      <c r="M2366" s="229"/>
      <c r="N2366" s="229"/>
      <c r="O2366" s="229"/>
      <c r="P2366" s="230"/>
      <c r="Q2366" s="231"/>
      <c r="R2366" s="224" t="s">
        <v>242</v>
      </c>
      <c r="S2366" s="232" t="str">
        <f t="shared" ca="1" si="190"/>
        <v/>
      </c>
      <c r="T2366" s="232" t="str">
        <f ca="1">IF(B2366="","",IF(ISERROR(MATCH($J2366,[2]SorP!$B$1:$B$6230,0)),"",INDIRECT("'SorP'!$A$"&amp;MATCH($J2366,[2]SorP!$B$1:$B$6230,0))))</f>
        <v/>
      </c>
      <c r="U2366" s="184"/>
      <c r="V2366" s="94" t="e">
        <f>IF(C2366="",NA(),MATCH($B2366&amp;$C2366,'[2]Smelter Look-up'!$J:$J,0))</f>
        <v>#N/A</v>
      </c>
      <c r="X2366" s="58">
        <f t="shared" si="186"/>
        <v>0</v>
      </c>
      <c r="AB2366" s="95" t="str">
        <f t="shared" si="187"/>
        <v/>
      </c>
    </row>
    <row r="2367" spans="1:28" s="58" customFormat="1" ht="20.25">
      <c r="A2367" s="232"/>
      <c r="B2367" s="224" t="s">
        <v>242</v>
      </c>
      <c r="C2367" s="225" t="s">
        <v>242</v>
      </c>
      <c r="D2367" s="226"/>
      <c r="E2367" s="224" t="s">
        <v>242</v>
      </c>
      <c r="F2367" s="224" t="s">
        <v>242</v>
      </c>
      <c r="G2367" s="224" t="s">
        <v>242</v>
      </c>
      <c r="H2367" s="227" t="s">
        <v>242</v>
      </c>
      <c r="I2367" s="228" t="s">
        <v>242</v>
      </c>
      <c r="J2367" s="228" t="s">
        <v>242</v>
      </c>
      <c r="K2367" s="229"/>
      <c r="L2367" s="229"/>
      <c r="M2367" s="229"/>
      <c r="N2367" s="229"/>
      <c r="O2367" s="229"/>
      <c r="P2367" s="230"/>
      <c r="Q2367" s="231"/>
      <c r="R2367" s="224" t="s">
        <v>242</v>
      </c>
      <c r="S2367" s="232" t="str">
        <f t="shared" ca="1" si="190"/>
        <v/>
      </c>
      <c r="T2367" s="232" t="str">
        <f ca="1">IF(B2367="","",IF(ISERROR(MATCH($J2367,[2]SorP!$B$1:$B$6230,0)),"",INDIRECT("'SorP'!$A$"&amp;MATCH($J2367,[2]SorP!$B$1:$B$6230,0))))</f>
        <v/>
      </c>
      <c r="U2367" s="184"/>
      <c r="V2367" s="94" t="e">
        <f>IF(C2367="",NA(),MATCH($B2367&amp;$C2367,'[2]Smelter Look-up'!$J:$J,0))</f>
        <v>#N/A</v>
      </c>
      <c r="X2367" s="58">
        <f t="shared" si="186"/>
        <v>0</v>
      </c>
      <c r="AB2367" s="95" t="str">
        <f t="shared" si="187"/>
        <v/>
      </c>
    </row>
    <row r="2368" spans="1:28" s="58" customFormat="1" ht="20.25">
      <c r="A2368" s="232"/>
      <c r="B2368" s="224" t="s">
        <v>242</v>
      </c>
      <c r="C2368" s="225" t="s">
        <v>242</v>
      </c>
      <c r="D2368" s="226"/>
      <c r="E2368" s="224" t="s">
        <v>242</v>
      </c>
      <c r="F2368" s="224" t="s">
        <v>242</v>
      </c>
      <c r="G2368" s="224" t="s">
        <v>242</v>
      </c>
      <c r="H2368" s="227" t="s">
        <v>242</v>
      </c>
      <c r="I2368" s="228" t="s">
        <v>242</v>
      </c>
      <c r="J2368" s="228" t="s">
        <v>242</v>
      </c>
      <c r="K2368" s="229"/>
      <c r="L2368" s="229"/>
      <c r="M2368" s="229"/>
      <c r="N2368" s="229"/>
      <c r="O2368" s="229"/>
      <c r="P2368" s="230"/>
      <c r="Q2368" s="231"/>
      <c r="R2368" s="224" t="s">
        <v>242</v>
      </c>
      <c r="S2368" s="232" t="str">
        <f t="shared" ca="1" si="190"/>
        <v/>
      </c>
      <c r="T2368" s="232" t="str">
        <f ca="1">IF(B2368="","",IF(ISERROR(MATCH($J2368,[2]SorP!$B$1:$B$6230,0)),"",INDIRECT("'SorP'!$A$"&amp;MATCH($J2368,[2]SorP!$B$1:$B$6230,0))))</f>
        <v/>
      </c>
      <c r="U2368" s="184"/>
      <c r="V2368" s="94" t="e">
        <f>IF(C2368="",NA(),MATCH($B2368&amp;$C2368,'[2]Smelter Look-up'!$J:$J,0))</f>
        <v>#N/A</v>
      </c>
      <c r="X2368" s="58">
        <f t="shared" si="186"/>
        <v>0</v>
      </c>
      <c r="AB2368" s="95" t="str">
        <f t="shared" si="187"/>
        <v/>
      </c>
    </row>
    <row r="2369" spans="1:28" s="58" customFormat="1" ht="20.25">
      <c r="A2369" s="232"/>
      <c r="B2369" s="224" t="s">
        <v>242</v>
      </c>
      <c r="C2369" s="225" t="s">
        <v>242</v>
      </c>
      <c r="D2369" s="226"/>
      <c r="E2369" s="224" t="s">
        <v>242</v>
      </c>
      <c r="F2369" s="224" t="s">
        <v>242</v>
      </c>
      <c r="G2369" s="224" t="s">
        <v>242</v>
      </c>
      <c r="H2369" s="227" t="s">
        <v>242</v>
      </c>
      <c r="I2369" s="228" t="s">
        <v>242</v>
      </c>
      <c r="J2369" s="228" t="s">
        <v>242</v>
      </c>
      <c r="K2369" s="229"/>
      <c r="L2369" s="229"/>
      <c r="M2369" s="229"/>
      <c r="N2369" s="229"/>
      <c r="O2369" s="229"/>
      <c r="P2369" s="230"/>
      <c r="Q2369" s="231"/>
      <c r="R2369" s="224" t="s">
        <v>242</v>
      </c>
      <c r="S2369" s="232" t="str">
        <f t="shared" ca="1" si="190"/>
        <v/>
      </c>
      <c r="T2369" s="232" t="str">
        <f ca="1">IF(B2369="","",IF(ISERROR(MATCH($J2369,[2]SorP!$B$1:$B$6230,0)),"",INDIRECT("'SorP'!$A$"&amp;MATCH($J2369,[2]SorP!$B$1:$B$6230,0))))</f>
        <v/>
      </c>
      <c r="U2369" s="184"/>
      <c r="V2369" s="94" t="e">
        <f>IF(C2369="",NA(),MATCH($B2369&amp;$C2369,'[2]Smelter Look-up'!$J:$J,0))</f>
        <v>#N/A</v>
      </c>
      <c r="X2369" s="58">
        <f t="shared" si="186"/>
        <v>0</v>
      </c>
      <c r="AB2369" s="95" t="str">
        <f t="shared" si="187"/>
        <v/>
      </c>
    </row>
    <row r="2370" spans="1:28" s="58" customFormat="1" ht="20.25">
      <c r="A2370" s="232"/>
      <c r="B2370" s="224" t="s">
        <v>242</v>
      </c>
      <c r="C2370" s="225" t="s">
        <v>242</v>
      </c>
      <c r="D2370" s="226"/>
      <c r="E2370" s="224" t="s">
        <v>242</v>
      </c>
      <c r="F2370" s="224" t="s">
        <v>242</v>
      </c>
      <c r="G2370" s="224" t="s">
        <v>242</v>
      </c>
      <c r="H2370" s="227" t="s">
        <v>242</v>
      </c>
      <c r="I2370" s="228" t="s">
        <v>242</v>
      </c>
      <c r="J2370" s="228" t="s">
        <v>242</v>
      </c>
      <c r="K2370" s="229"/>
      <c r="L2370" s="229"/>
      <c r="M2370" s="229"/>
      <c r="N2370" s="229"/>
      <c r="O2370" s="229"/>
      <c r="P2370" s="230"/>
      <c r="Q2370" s="231"/>
      <c r="R2370" s="224" t="s">
        <v>242</v>
      </c>
      <c r="S2370" s="232" t="str">
        <f t="shared" ca="1" si="190"/>
        <v/>
      </c>
      <c r="T2370" s="232" t="str">
        <f ca="1">IF(B2370="","",IF(ISERROR(MATCH($J2370,[2]SorP!$B$1:$B$6230,0)),"",INDIRECT("'SorP'!$A$"&amp;MATCH($J2370,[2]SorP!$B$1:$B$6230,0))))</f>
        <v/>
      </c>
      <c r="U2370" s="184"/>
      <c r="V2370" s="94" t="e">
        <f>IF(C2370="",NA(),MATCH($B2370&amp;$C2370,'[2]Smelter Look-up'!$J:$J,0))</f>
        <v>#N/A</v>
      </c>
      <c r="X2370" s="58">
        <f t="shared" si="186"/>
        <v>0</v>
      </c>
      <c r="AB2370" s="95" t="str">
        <f t="shared" si="187"/>
        <v/>
      </c>
    </row>
    <row r="2371" spans="1:28" s="58" customFormat="1" ht="20.25">
      <c r="A2371" s="232"/>
      <c r="B2371" s="224" t="s">
        <v>242</v>
      </c>
      <c r="C2371" s="225" t="s">
        <v>242</v>
      </c>
      <c r="D2371" s="226"/>
      <c r="E2371" s="224" t="s">
        <v>242</v>
      </c>
      <c r="F2371" s="224" t="s">
        <v>242</v>
      </c>
      <c r="G2371" s="224" t="s">
        <v>242</v>
      </c>
      <c r="H2371" s="227" t="s">
        <v>242</v>
      </c>
      <c r="I2371" s="228" t="s">
        <v>242</v>
      </c>
      <c r="J2371" s="228" t="s">
        <v>242</v>
      </c>
      <c r="K2371" s="229"/>
      <c r="L2371" s="229"/>
      <c r="M2371" s="229"/>
      <c r="N2371" s="229"/>
      <c r="O2371" s="229"/>
      <c r="P2371" s="230"/>
      <c r="Q2371" s="231"/>
      <c r="R2371" s="224" t="s">
        <v>242</v>
      </c>
      <c r="S2371" s="232" t="str">
        <f t="shared" ca="1" si="190"/>
        <v/>
      </c>
      <c r="T2371" s="232" t="str">
        <f ca="1">IF(B2371="","",IF(ISERROR(MATCH($J2371,[2]SorP!$B$1:$B$6230,0)),"",INDIRECT("'SorP'!$A$"&amp;MATCH($J2371,[2]SorP!$B$1:$B$6230,0))))</f>
        <v/>
      </c>
      <c r="U2371" s="184"/>
      <c r="V2371" s="94" t="e">
        <f>IF(C2371="",NA(),MATCH($B2371&amp;$C2371,'[2]Smelter Look-up'!$J:$J,0))</f>
        <v>#N/A</v>
      </c>
      <c r="X2371" s="58">
        <f t="shared" si="186"/>
        <v>0</v>
      </c>
      <c r="AB2371" s="95" t="str">
        <f t="shared" si="187"/>
        <v/>
      </c>
    </row>
    <row r="2372" spans="1:28" s="58" customFormat="1" ht="20.25">
      <c r="A2372" s="232"/>
      <c r="B2372" s="224" t="s">
        <v>242</v>
      </c>
      <c r="C2372" s="225" t="s">
        <v>242</v>
      </c>
      <c r="D2372" s="226"/>
      <c r="E2372" s="224" t="s">
        <v>242</v>
      </c>
      <c r="F2372" s="224" t="s">
        <v>242</v>
      </c>
      <c r="G2372" s="224" t="s">
        <v>242</v>
      </c>
      <c r="H2372" s="227" t="s">
        <v>242</v>
      </c>
      <c r="I2372" s="228" t="s">
        <v>242</v>
      </c>
      <c r="J2372" s="228" t="s">
        <v>242</v>
      </c>
      <c r="K2372" s="229"/>
      <c r="L2372" s="229"/>
      <c r="M2372" s="229"/>
      <c r="N2372" s="229"/>
      <c r="O2372" s="229"/>
      <c r="P2372" s="230"/>
      <c r="Q2372" s="231"/>
      <c r="R2372" s="224" t="s">
        <v>242</v>
      </c>
      <c r="S2372" s="232" t="str">
        <f t="shared" ca="1" si="190"/>
        <v/>
      </c>
      <c r="T2372" s="232" t="str">
        <f ca="1">IF(B2372="","",IF(ISERROR(MATCH($J2372,[2]SorP!$B$1:$B$6230,0)),"",INDIRECT("'SorP'!$A$"&amp;MATCH($J2372,[2]SorP!$B$1:$B$6230,0))))</f>
        <v/>
      </c>
      <c r="U2372" s="184"/>
      <c r="V2372" s="94" t="e">
        <f>IF(C2372="",NA(),MATCH($B2372&amp;$C2372,'[2]Smelter Look-up'!$J:$J,0))</f>
        <v>#N/A</v>
      </c>
      <c r="X2372" s="58">
        <f t="shared" si="186"/>
        <v>0</v>
      </c>
      <c r="AB2372" s="95" t="str">
        <f t="shared" si="187"/>
        <v/>
      </c>
    </row>
    <row r="2373" spans="1:28" s="58" customFormat="1" ht="20.25">
      <c r="A2373" s="232"/>
      <c r="B2373" s="224" t="s">
        <v>242</v>
      </c>
      <c r="C2373" s="225" t="s">
        <v>242</v>
      </c>
      <c r="D2373" s="226"/>
      <c r="E2373" s="224" t="s">
        <v>242</v>
      </c>
      <c r="F2373" s="224" t="s">
        <v>242</v>
      </c>
      <c r="G2373" s="224" t="s">
        <v>242</v>
      </c>
      <c r="H2373" s="227" t="s">
        <v>242</v>
      </c>
      <c r="I2373" s="228" t="s">
        <v>242</v>
      </c>
      <c r="J2373" s="228" t="s">
        <v>242</v>
      </c>
      <c r="K2373" s="229"/>
      <c r="L2373" s="229"/>
      <c r="M2373" s="229"/>
      <c r="N2373" s="229"/>
      <c r="O2373" s="229"/>
      <c r="P2373" s="230"/>
      <c r="Q2373" s="231"/>
      <c r="R2373" s="224" t="s">
        <v>242</v>
      </c>
      <c r="S2373" s="232" t="str">
        <f t="shared" ca="1" si="190"/>
        <v/>
      </c>
      <c r="T2373" s="232" t="str">
        <f ca="1">IF(B2373="","",IF(ISERROR(MATCH($J2373,[2]SorP!$B$1:$B$6230,0)),"",INDIRECT("'SorP'!$A$"&amp;MATCH($J2373,[2]SorP!$B$1:$B$6230,0))))</f>
        <v/>
      </c>
      <c r="U2373" s="184"/>
      <c r="V2373" s="94" t="e">
        <f>IF(C2373="",NA(),MATCH($B2373&amp;$C2373,'[2]Smelter Look-up'!$J:$J,0))</f>
        <v>#N/A</v>
      </c>
      <c r="X2373" s="58">
        <f t="shared" si="186"/>
        <v>0</v>
      </c>
      <c r="AB2373" s="95" t="str">
        <f t="shared" si="187"/>
        <v/>
      </c>
    </row>
    <row r="2374" spans="1:28" s="58" customFormat="1" ht="20.25">
      <c r="A2374" s="232"/>
      <c r="B2374" s="224" t="s">
        <v>242</v>
      </c>
      <c r="C2374" s="225" t="s">
        <v>242</v>
      </c>
      <c r="D2374" s="226"/>
      <c r="E2374" s="224" t="s">
        <v>242</v>
      </c>
      <c r="F2374" s="224" t="s">
        <v>242</v>
      </c>
      <c r="G2374" s="224" t="s">
        <v>242</v>
      </c>
      <c r="H2374" s="227" t="s">
        <v>242</v>
      </c>
      <c r="I2374" s="228" t="s">
        <v>242</v>
      </c>
      <c r="J2374" s="228" t="s">
        <v>242</v>
      </c>
      <c r="K2374" s="229"/>
      <c r="L2374" s="229"/>
      <c r="M2374" s="229"/>
      <c r="N2374" s="229"/>
      <c r="O2374" s="229"/>
      <c r="P2374" s="230"/>
      <c r="Q2374" s="231"/>
      <c r="R2374" s="224" t="s">
        <v>242</v>
      </c>
      <c r="S2374" s="232" t="str">
        <f t="shared" ca="1" si="190"/>
        <v/>
      </c>
      <c r="T2374" s="232" t="str">
        <f ca="1">IF(B2374="","",IF(ISERROR(MATCH($J2374,[2]SorP!$B$1:$B$6230,0)),"",INDIRECT("'SorP'!$A$"&amp;MATCH($J2374,[2]SorP!$B$1:$B$6230,0))))</f>
        <v/>
      </c>
      <c r="U2374" s="184"/>
      <c r="V2374" s="94" t="e">
        <f>IF(C2374="",NA(),MATCH($B2374&amp;$C2374,'[2]Smelter Look-up'!$J:$J,0))</f>
        <v>#N/A</v>
      </c>
      <c r="X2374" s="58">
        <f t="shared" si="186"/>
        <v>0</v>
      </c>
      <c r="AB2374" s="95" t="str">
        <f t="shared" si="187"/>
        <v/>
      </c>
    </row>
    <row r="2375" spans="1:28" s="58" customFormat="1" ht="20.25">
      <c r="A2375" s="232"/>
      <c r="B2375" s="224" t="s">
        <v>242</v>
      </c>
      <c r="C2375" s="225" t="s">
        <v>242</v>
      </c>
      <c r="D2375" s="226"/>
      <c r="E2375" s="224" t="s">
        <v>242</v>
      </c>
      <c r="F2375" s="224" t="s">
        <v>242</v>
      </c>
      <c r="G2375" s="224" t="s">
        <v>242</v>
      </c>
      <c r="H2375" s="227" t="s">
        <v>242</v>
      </c>
      <c r="I2375" s="228" t="s">
        <v>242</v>
      </c>
      <c r="J2375" s="228" t="s">
        <v>242</v>
      </c>
      <c r="K2375" s="229"/>
      <c r="L2375" s="229"/>
      <c r="M2375" s="229"/>
      <c r="N2375" s="229"/>
      <c r="O2375" s="229"/>
      <c r="P2375" s="230"/>
      <c r="Q2375" s="231"/>
      <c r="R2375" s="224" t="s">
        <v>242</v>
      </c>
      <c r="S2375" s="232" t="str">
        <f t="shared" ca="1" si="190"/>
        <v/>
      </c>
      <c r="T2375" s="232" t="str">
        <f ca="1">IF(B2375="","",IF(ISERROR(MATCH($J2375,[2]SorP!$B$1:$B$6230,0)),"",INDIRECT("'SorP'!$A$"&amp;MATCH($J2375,[2]SorP!$B$1:$B$6230,0))))</f>
        <v/>
      </c>
      <c r="U2375" s="184"/>
      <c r="V2375" s="94" t="e">
        <f>IF(C2375="",NA(),MATCH($B2375&amp;$C2375,'[2]Smelter Look-up'!$J:$J,0))</f>
        <v>#N/A</v>
      </c>
      <c r="X2375" s="58">
        <f t="shared" si="186"/>
        <v>0</v>
      </c>
      <c r="AB2375" s="95" t="str">
        <f t="shared" si="187"/>
        <v/>
      </c>
    </row>
    <row r="2376" spans="1:28" s="58" customFormat="1" ht="20.25">
      <c r="A2376" s="232"/>
      <c r="B2376" s="224" t="s">
        <v>242</v>
      </c>
      <c r="C2376" s="225" t="s">
        <v>242</v>
      </c>
      <c r="D2376" s="226"/>
      <c r="E2376" s="224" t="s">
        <v>242</v>
      </c>
      <c r="F2376" s="224" t="s">
        <v>242</v>
      </c>
      <c r="G2376" s="224" t="s">
        <v>242</v>
      </c>
      <c r="H2376" s="227" t="s">
        <v>242</v>
      </c>
      <c r="I2376" s="228" t="s">
        <v>242</v>
      </c>
      <c r="J2376" s="228" t="s">
        <v>242</v>
      </c>
      <c r="K2376" s="229"/>
      <c r="L2376" s="229"/>
      <c r="M2376" s="229"/>
      <c r="N2376" s="229"/>
      <c r="O2376" s="229"/>
      <c r="P2376" s="230"/>
      <c r="Q2376" s="231"/>
      <c r="R2376" s="224" t="s">
        <v>242</v>
      </c>
      <c r="S2376" s="232" t="str">
        <f t="shared" ca="1" si="190"/>
        <v/>
      </c>
      <c r="T2376" s="232" t="str">
        <f ca="1">IF(B2376="","",IF(ISERROR(MATCH($J2376,[2]SorP!$B$1:$B$6230,0)),"",INDIRECT("'SorP'!$A$"&amp;MATCH($J2376,[2]SorP!$B$1:$B$6230,0))))</f>
        <v/>
      </c>
      <c r="U2376" s="184"/>
      <c r="V2376" s="94" t="e">
        <f>IF(C2376="",NA(),MATCH($B2376&amp;$C2376,'[2]Smelter Look-up'!$J:$J,0))</f>
        <v>#N/A</v>
      </c>
      <c r="X2376" s="58">
        <f t="shared" si="186"/>
        <v>0</v>
      </c>
      <c r="AB2376" s="95" t="str">
        <f t="shared" si="187"/>
        <v/>
      </c>
    </row>
    <row r="2377" spans="1:28" s="58" customFormat="1" ht="20.25">
      <c r="A2377" s="232"/>
      <c r="B2377" s="224" t="s">
        <v>242</v>
      </c>
      <c r="C2377" s="225" t="s">
        <v>242</v>
      </c>
      <c r="D2377" s="226"/>
      <c r="E2377" s="224" t="s">
        <v>242</v>
      </c>
      <c r="F2377" s="224" t="s">
        <v>242</v>
      </c>
      <c r="G2377" s="224" t="s">
        <v>242</v>
      </c>
      <c r="H2377" s="227" t="s">
        <v>242</v>
      </c>
      <c r="I2377" s="228" t="s">
        <v>242</v>
      </c>
      <c r="J2377" s="228" t="s">
        <v>242</v>
      </c>
      <c r="K2377" s="229"/>
      <c r="L2377" s="229"/>
      <c r="M2377" s="229"/>
      <c r="N2377" s="229"/>
      <c r="O2377" s="229"/>
      <c r="P2377" s="230"/>
      <c r="Q2377" s="231"/>
      <c r="R2377" s="224" t="s">
        <v>242</v>
      </c>
      <c r="S2377" s="232" t="str">
        <f t="shared" ca="1" si="190"/>
        <v/>
      </c>
      <c r="T2377" s="232" t="str">
        <f ca="1">IF(B2377="","",IF(ISERROR(MATCH($J2377,[2]SorP!$B$1:$B$6230,0)),"",INDIRECT("'SorP'!$A$"&amp;MATCH($J2377,[2]SorP!$B$1:$B$6230,0))))</f>
        <v/>
      </c>
      <c r="U2377" s="184"/>
      <c r="V2377" s="94" t="e">
        <f>IF(C2377="",NA(),MATCH($B2377&amp;$C2377,'[2]Smelter Look-up'!$J:$J,0))</f>
        <v>#N/A</v>
      </c>
      <c r="X2377" s="58">
        <f t="shared" si="186"/>
        <v>0</v>
      </c>
      <c r="AB2377" s="95" t="str">
        <f t="shared" si="187"/>
        <v/>
      </c>
    </row>
    <row r="2378" spans="1:28" s="58" customFormat="1" ht="20.25">
      <c r="A2378" s="232"/>
      <c r="B2378" s="224" t="s">
        <v>242</v>
      </c>
      <c r="C2378" s="225" t="s">
        <v>242</v>
      </c>
      <c r="D2378" s="226"/>
      <c r="E2378" s="224" t="s">
        <v>242</v>
      </c>
      <c r="F2378" s="224" t="s">
        <v>242</v>
      </c>
      <c r="G2378" s="224" t="s">
        <v>242</v>
      </c>
      <c r="H2378" s="227" t="s">
        <v>242</v>
      </c>
      <c r="I2378" s="228" t="s">
        <v>242</v>
      </c>
      <c r="J2378" s="228" t="s">
        <v>242</v>
      </c>
      <c r="K2378" s="229"/>
      <c r="L2378" s="229"/>
      <c r="M2378" s="229"/>
      <c r="N2378" s="229"/>
      <c r="O2378" s="229"/>
      <c r="P2378" s="230"/>
      <c r="Q2378" s="231"/>
      <c r="R2378" s="224" t="s">
        <v>242</v>
      </c>
      <c r="S2378" s="232" t="str">
        <f t="shared" ca="1" si="190"/>
        <v/>
      </c>
      <c r="T2378" s="232" t="str">
        <f ca="1">IF(B2378="","",IF(ISERROR(MATCH($J2378,[2]SorP!$B$1:$B$6230,0)),"",INDIRECT("'SorP'!$A$"&amp;MATCH($J2378,[2]SorP!$B$1:$B$6230,0))))</f>
        <v/>
      </c>
      <c r="U2378" s="184"/>
      <c r="V2378" s="94" t="e">
        <f>IF(C2378="",NA(),MATCH($B2378&amp;$C2378,'[2]Smelter Look-up'!$J:$J,0))</f>
        <v>#N/A</v>
      </c>
      <c r="X2378" s="58">
        <f t="shared" ref="X2378:X2441" si="191">IF(AND(C2378="Smelter not listed",OR(LEN(D2378)=0,LEN(E2378)=0)),1,0)</f>
        <v>0</v>
      </c>
      <c r="AB2378" s="95" t="str">
        <f t="shared" ref="AB2378:AB2441" si="192">B2378&amp;C2378</f>
        <v/>
      </c>
    </row>
    <row r="2379" spans="1:28" s="58" customFormat="1" ht="20.25">
      <c r="A2379" s="232"/>
      <c r="B2379" s="224" t="s">
        <v>242</v>
      </c>
      <c r="C2379" s="225" t="s">
        <v>242</v>
      </c>
      <c r="D2379" s="226"/>
      <c r="E2379" s="224" t="s">
        <v>242</v>
      </c>
      <c r="F2379" s="224" t="s">
        <v>242</v>
      </c>
      <c r="G2379" s="224" t="s">
        <v>242</v>
      </c>
      <c r="H2379" s="227" t="s">
        <v>242</v>
      </c>
      <c r="I2379" s="228" t="s">
        <v>242</v>
      </c>
      <c r="J2379" s="228" t="s">
        <v>242</v>
      </c>
      <c r="K2379" s="229"/>
      <c r="L2379" s="229"/>
      <c r="M2379" s="229"/>
      <c r="N2379" s="229"/>
      <c r="O2379" s="229"/>
      <c r="P2379" s="230"/>
      <c r="Q2379" s="231"/>
      <c r="R2379" s="224" t="s">
        <v>242</v>
      </c>
      <c r="S2379" s="232" t="str">
        <f t="shared" ca="1" si="190"/>
        <v/>
      </c>
      <c r="T2379" s="232" t="str">
        <f ca="1">IF(B2379="","",IF(ISERROR(MATCH($J2379,[2]SorP!$B$1:$B$6230,0)),"",INDIRECT("'SorP'!$A$"&amp;MATCH($J2379,[2]SorP!$B$1:$B$6230,0))))</f>
        <v/>
      </c>
      <c r="U2379" s="184"/>
      <c r="V2379" s="94" t="e">
        <f>IF(C2379="",NA(),MATCH($B2379&amp;$C2379,'[2]Smelter Look-up'!$J:$J,0))</f>
        <v>#N/A</v>
      </c>
      <c r="X2379" s="58">
        <f t="shared" si="191"/>
        <v>0</v>
      </c>
      <c r="AB2379" s="95" t="str">
        <f t="shared" si="192"/>
        <v/>
      </c>
    </row>
    <row r="2380" spans="1:28" s="58" customFormat="1" ht="20.25">
      <c r="A2380" s="232"/>
      <c r="B2380" s="224" t="s">
        <v>242</v>
      </c>
      <c r="C2380" s="225" t="s">
        <v>242</v>
      </c>
      <c r="D2380" s="226"/>
      <c r="E2380" s="224" t="s">
        <v>242</v>
      </c>
      <c r="F2380" s="224" t="s">
        <v>242</v>
      </c>
      <c r="G2380" s="224" t="s">
        <v>242</v>
      </c>
      <c r="H2380" s="227" t="s">
        <v>242</v>
      </c>
      <c r="I2380" s="228" t="s">
        <v>242</v>
      </c>
      <c r="J2380" s="228" t="s">
        <v>242</v>
      </c>
      <c r="K2380" s="229"/>
      <c r="L2380" s="229"/>
      <c r="M2380" s="229"/>
      <c r="N2380" s="229"/>
      <c r="O2380" s="229"/>
      <c r="P2380" s="230"/>
      <c r="Q2380" s="231"/>
      <c r="R2380" s="224" t="s">
        <v>242</v>
      </c>
      <c r="S2380" s="232" t="str">
        <f t="shared" ca="1" si="190"/>
        <v/>
      </c>
      <c r="T2380" s="232" t="str">
        <f ca="1">IF(B2380="","",IF(ISERROR(MATCH($J2380,[2]SorP!$B$1:$B$6230,0)),"",INDIRECT("'SorP'!$A$"&amp;MATCH($J2380,[2]SorP!$B$1:$B$6230,0))))</f>
        <v/>
      </c>
      <c r="U2380" s="184"/>
      <c r="V2380" s="94" t="e">
        <f>IF(C2380="",NA(),MATCH($B2380&amp;$C2380,'[2]Smelter Look-up'!$J:$J,0))</f>
        <v>#N/A</v>
      </c>
      <c r="X2380" s="58">
        <f t="shared" si="191"/>
        <v>0</v>
      </c>
      <c r="AB2380" s="95" t="str">
        <f t="shared" si="192"/>
        <v/>
      </c>
    </row>
    <row r="2381" spans="1:28" s="58" customFormat="1" ht="20.25">
      <c r="A2381" s="232"/>
      <c r="B2381" s="224" t="s">
        <v>242</v>
      </c>
      <c r="C2381" s="225" t="s">
        <v>242</v>
      </c>
      <c r="D2381" s="226"/>
      <c r="E2381" s="224" t="s">
        <v>242</v>
      </c>
      <c r="F2381" s="224" t="s">
        <v>242</v>
      </c>
      <c r="G2381" s="224" t="s">
        <v>242</v>
      </c>
      <c r="H2381" s="227" t="s">
        <v>242</v>
      </c>
      <c r="I2381" s="228" t="s">
        <v>242</v>
      </c>
      <c r="J2381" s="228" t="s">
        <v>242</v>
      </c>
      <c r="K2381" s="229"/>
      <c r="L2381" s="229"/>
      <c r="M2381" s="229"/>
      <c r="N2381" s="229"/>
      <c r="O2381" s="229"/>
      <c r="P2381" s="230"/>
      <c r="Q2381" s="231"/>
      <c r="R2381" s="224" t="s">
        <v>242</v>
      </c>
      <c r="S2381" s="232" t="str">
        <f t="shared" ca="1" si="190"/>
        <v/>
      </c>
      <c r="T2381" s="232" t="str">
        <f ca="1">IF(B2381="","",IF(ISERROR(MATCH($J2381,[2]SorP!$B$1:$B$6230,0)),"",INDIRECT("'SorP'!$A$"&amp;MATCH($J2381,[2]SorP!$B$1:$B$6230,0))))</f>
        <v/>
      </c>
      <c r="U2381" s="184"/>
      <c r="V2381" s="94" t="e">
        <f>IF(C2381="",NA(),MATCH($B2381&amp;$C2381,'[2]Smelter Look-up'!$J:$J,0))</f>
        <v>#N/A</v>
      </c>
      <c r="X2381" s="58">
        <f t="shared" si="191"/>
        <v>0</v>
      </c>
      <c r="AB2381" s="95" t="str">
        <f t="shared" si="192"/>
        <v/>
      </c>
    </row>
    <row r="2382" spans="1:28" s="58" customFormat="1" ht="20.25">
      <c r="A2382" s="232"/>
      <c r="B2382" s="224" t="s">
        <v>242</v>
      </c>
      <c r="C2382" s="225" t="s">
        <v>242</v>
      </c>
      <c r="D2382" s="226"/>
      <c r="E2382" s="224" t="s">
        <v>242</v>
      </c>
      <c r="F2382" s="224" t="s">
        <v>242</v>
      </c>
      <c r="G2382" s="224" t="s">
        <v>242</v>
      </c>
      <c r="H2382" s="227" t="s">
        <v>242</v>
      </c>
      <c r="I2382" s="228" t="s">
        <v>242</v>
      </c>
      <c r="J2382" s="228" t="s">
        <v>242</v>
      </c>
      <c r="K2382" s="229"/>
      <c r="L2382" s="229"/>
      <c r="M2382" s="229"/>
      <c r="N2382" s="229"/>
      <c r="O2382" s="229"/>
      <c r="P2382" s="230"/>
      <c r="Q2382" s="231"/>
      <c r="R2382" s="224" t="s">
        <v>242</v>
      </c>
      <c r="S2382" s="232" t="str">
        <f t="shared" ca="1" si="190"/>
        <v/>
      </c>
      <c r="T2382" s="232" t="str">
        <f ca="1">IF(B2382="","",IF(ISERROR(MATCH($J2382,[2]SorP!$B$1:$B$6230,0)),"",INDIRECT("'SorP'!$A$"&amp;MATCH($J2382,[2]SorP!$B$1:$B$6230,0))))</f>
        <v/>
      </c>
      <c r="U2382" s="184"/>
      <c r="V2382" s="94" t="e">
        <f>IF(C2382="",NA(),MATCH($B2382&amp;$C2382,'[2]Smelter Look-up'!$J:$J,0))</f>
        <v>#N/A</v>
      </c>
      <c r="X2382" s="58">
        <f t="shared" si="191"/>
        <v>0</v>
      </c>
      <c r="AB2382" s="95" t="str">
        <f t="shared" si="192"/>
        <v/>
      </c>
    </row>
    <row r="2383" spans="1:28" s="58" customFormat="1" ht="20.25">
      <c r="A2383" s="232"/>
      <c r="B2383" s="224" t="s">
        <v>242</v>
      </c>
      <c r="C2383" s="225" t="s">
        <v>242</v>
      </c>
      <c r="D2383" s="226"/>
      <c r="E2383" s="224" t="s">
        <v>242</v>
      </c>
      <c r="F2383" s="224" t="s">
        <v>242</v>
      </c>
      <c r="G2383" s="224" t="s">
        <v>242</v>
      </c>
      <c r="H2383" s="227" t="s">
        <v>242</v>
      </c>
      <c r="I2383" s="228" t="s">
        <v>242</v>
      </c>
      <c r="J2383" s="228" t="s">
        <v>242</v>
      </c>
      <c r="K2383" s="229"/>
      <c r="L2383" s="229"/>
      <c r="M2383" s="229"/>
      <c r="N2383" s="229"/>
      <c r="O2383" s="229"/>
      <c r="P2383" s="230"/>
      <c r="Q2383" s="231"/>
      <c r="R2383" s="224" t="s">
        <v>242</v>
      </c>
      <c r="S2383" s="232" t="str">
        <f t="shared" ca="1" si="190"/>
        <v/>
      </c>
      <c r="T2383" s="232" t="str">
        <f ca="1">IF(B2383="","",IF(ISERROR(MATCH($J2383,[2]SorP!$B$1:$B$6230,0)),"",INDIRECT("'SorP'!$A$"&amp;MATCH($J2383,[2]SorP!$B$1:$B$6230,0))))</f>
        <v/>
      </c>
      <c r="U2383" s="184"/>
      <c r="V2383" s="94" t="e">
        <f>IF(C2383="",NA(),MATCH($B2383&amp;$C2383,'[2]Smelter Look-up'!$J:$J,0))</f>
        <v>#N/A</v>
      </c>
      <c r="X2383" s="58">
        <f t="shared" si="191"/>
        <v>0</v>
      </c>
      <c r="AB2383" s="95" t="str">
        <f t="shared" si="192"/>
        <v/>
      </c>
    </row>
    <row r="2384" spans="1:28" s="58" customFormat="1" ht="20.25">
      <c r="A2384" s="232"/>
      <c r="B2384" s="224" t="s">
        <v>242</v>
      </c>
      <c r="C2384" s="225" t="s">
        <v>242</v>
      </c>
      <c r="D2384" s="226"/>
      <c r="E2384" s="224" t="s">
        <v>242</v>
      </c>
      <c r="F2384" s="224" t="s">
        <v>242</v>
      </c>
      <c r="G2384" s="224" t="s">
        <v>242</v>
      </c>
      <c r="H2384" s="227" t="s">
        <v>242</v>
      </c>
      <c r="I2384" s="228" t="s">
        <v>242</v>
      </c>
      <c r="J2384" s="228" t="s">
        <v>242</v>
      </c>
      <c r="K2384" s="229"/>
      <c r="L2384" s="229"/>
      <c r="M2384" s="229"/>
      <c r="N2384" s="229"/>
      <c r="O2384" s="229"/>
      <c r="P2384" s="230"/>
      <c r="Q2384" s="231"/>
      <c r="R2384" s="224" t="s">
        <v>242</v>
      </c>
      <c r="S2384" s="232" t="str">
        <f t="shared" ca="1" si="190"/>
        <v/>
      </c>
      <c r="T2384" s="232" t="str">
        <f ca="1">IF(B2384="","",IF(ISERROR(MATCH($J2384,[2]SorP!$B$1:$B$6230,0)),"",INDIRECT("'SorP'!$A$"&amp;MATCH($J2384,[2]SorP!$B$1:$B$6230,0))))</f>
        <v/>
      </c>
      <c r="U2384" s="184"/>
      <c r="V2384" s="94" t="e">
        <f>IF(C2384="",NA(),MATCH($B2384&amp;$C2384,'[2]Smelter Look-up'!$J:$J,0))</f>
        <v>#N/A</v>
      </c>
      <c r="X2384" s="58">
        <f t="shared" si="191"/>
        <v>0</v>
      </c>
      <c r="AB2384" s="95" t="str">
        <f t="shared" si="192"/>
        <v/>
      </c>
    </row>
    <row r="2385" spans="1:28" s="58" customFormat="1" ht="20.25">
      <c r="A2385" s="232"/>
      <c r="B2385" s="224" t="s">
        <v>242</v>
      </c>
      <c r="C2385" s="225" t="s">
        <v>242</v>
      </c>
      <c r="D2385" s="226"/>
      <c r="E2385" s="224" t="s">
        <v>242</v>
      </c>
      <c r="F2385" s="224" t="s">
        <v>242</v>
      </c>
      <c r="G2385" s="224" t="s">
        <v>242</v>
      </c>
      <c r="H2385" s="227" t="s">
        <v>242</v>
      </c>
      <c r="I2385" s="228" t="s">
        <v>242</v>
      </c>
      <c r="J2385" s="228" t="s">
        <v>242</v>
      </c>
      <c r="K2385" s="229"/>
      <c r="L2385" s="229"/>
      <c r="M2385" s="229"/>
      <c r="N2385" s="229"/>
      <c r="O2385" s="229"/>
      <c r="P2385" s="230"/>
      <c r="Q2385" s="231"/>
      <c r="R2385" s="224" t="s">
        <v>242</v>
      </c>
      <c r="S2385" s="232" t="str">
        <f t="shared" ca="1" si="190"/>
        <v/>
      </c>
      <c r="T2385" s="232" t="str">
        <f ca="1">IF(B2385="","",IF(ISERROR(MATCH($J2385,[2]SorP!$B$1:$B$6230,0)),"",INDIRECT("'SorP'!$A$"&amp;MATCH($J2385,[2]SorP!$B$1:$B$6230,0))))</f>
        <v/>
      </c>
      <c r="U2385" s="184"/>
      <c r="V2385" s="94" t="e">
        <f>IF(C2385="",NA(),MATCH($B2385&amp;$C2385,'[2]Smelter Look-up'!$J:$J,0))</f>
        <v>#N/A</v>
      </c>
      <c r="X2385" s="58">
        <f t="shared" si="191"/>
        <v>0</v>
      </c>
      <c r="AB2385" s="95" t="str">
        <f t="shared" si="192"/>
        <v/>
      </c>
    </row>
    <row r="2386" spans="1:28" s="58" customFormat="1" ht="20.25">
      <c r="A2386" s="232"/>
      <c r="B2386" s="224" t="s">
        <v>242</v>
      </c>
      <c r="C2386" s="225" t="s">
        <v>242</v>
      </c>
      <c r="D2386" s="226"/>
      <c r="E2386" s="224" t="s">
        <v>242</v>
      </c>
      <c r="F2386" s="224" t="s">
        <v>242</v>
      </c>
      <c r="G2386" s="224" t="s">
        <v>242</v>
      </c>
      <c r="H2386" s="227" t="s">
        <v>242</v>
      </c>
      <c r="I2386" s="228" t="s">
        <v>242</v>
      </c>
      <c r="J2386" s="228" t="s">
        <v>242</v>
      </c>
      <c r="K2386" s="229"/>
      <c r="L2386" s="229"/>
      <c r="M2386" s="229"/>
      <c r="N2386" s="229"/>
      <c r="O2386" s="229"/>
      <c r="P2386" s="230"/>
      <c r="Q2386" s="231"/>
      <c r="R2386" s="224" t="s">
        <v>242</v>
      </c>
      <c r="S2386" s="232" t="str">
        <f t="shared" ca="1" si="190"/>
        <v/>
      </c>
      <c r="T2386" s="232" t="str">
        <f ca="1">IF(B2386="","",IF(ISERROR(MATCH($J2386,[2]SorP!$B$1:$B$6230,0)),"",INDIRECT("'SorP'!$A$"&amp;MATCH($J2386,[2]SorP!$B$1:$B$6230,0))))</f>
        <v/>
      </c>
      <c r="U2386" s="184"/>
      <c r="V2386" s="94" t="e">
        <f>IF(C2386="",NA(),MATCH($B2386&amp;$C2386,'[2]Smelter Look-up'!$J:$J,0))</f>
        <v>#N/A</v>
      </c>
      <c r="X2386" s="58">
        <f t="shared" si="191"/>
        <v>0</v>
      </c>
      <c r="AB2386" s="95" t="str">
        <f t="shared" si="192"/>
        <v/>
      </c>
    </row>
    <row r="2387" spans="1:28" s="58" customFormat="1" ht="20.25">
      <c r="A2387" s="232"/>
      <c r="B2387" s="224" t="s">
        <v>242</v>
      </c>
      <c r="C2387" s="225" t="s">
        <v>242</v>
      </c>
      <c r="D2387" s="226"/>
      <c r="E2387" s="224" t="s">
        <v>242</v>
      </c>
      <c r="F2387" s="224" t="s">
        <v>242</v>
      </c>
      <c r="G2387" s="224" t="s">
        <v>242</v>
      </c>
      <c r="H2387" s="227" t="s">
        <v>242</v>
      </c>
      <c r="I2387" s="228" t="s">
        <v>242</v>
      </c>
      <c r="J2387" s="228" t="s">
        <v>242</v>
      </c>
      <c r="K2387" s="229"/>
      <c r="L2387" s="229"/>
      <c r="M2387" s="229"/>
      <c r="N2387" s="229"/>
      <c r="O2387" s="229"/>
      <c r="P2387" s="230"/>
      <c r="Q2387" s="231"/>
      <c r="R2387" s="224" t="s">
        <v>242</v>
      </c>
      <c r="S2387" s="232" t="str">
        <f t="shared" ca="1" si="190"/>
        <v/>
      </c>
      <c r="T2387" s="232" t="str">
        <f ca="1">IF(B2387="","",IF(ISERROR(MATCH($J2387,[2]SorP!$B$1:$B$6230,0)),"",INDIRECT("'SorP'!$A$"&amp;MATCH($J2387,[2]SorP!$B$1:$B$6230,0))))</f>
        <v/>
      </c>
      <c r="U2387" s="184"/>
      <c r="V2387" s="94" t="e">
        <f>IF(C2387="",NA(),MATCH($B2387&amp;$C2387,'[2]Smelter Look-up'!$J:$J,0))</f>
        <v>#N/A</v>
      </c>
      <c r="X2387" s="58">
        <f t="shared" si="191"/>
        <v>0</v>
      </c>
      <c r="AB2387" s="95" t="str">
        <f t="shared" si="192"/>
        <v/>
      </c>
    </row>
    <row r="2388" spans="1:28" s="58" customFormat="1" ht="20.25">
      <c r="A2388" s="232"/>
      <c r="B2388" s="224" t="s">
        <v>242</v>
      </c>
      <c r="C2388" s="225" t="s">
        <v>242</v>
      </c>
      <c r="D2388" s="226"/>
      <c r="E2388" s="224" t="s">
        <v>242</v>
      </c>
      <c r="F2388" s="224" t="s">
        <v>242</v>
      </c>
      <c r="G2388" s="224" t="s">
        <v>242</v>
      </c>
      <c r="H2388" s="227" t="s">
        <v>242</v>
      </c>
      <c r="I2388" s="228" t="s">
        <v>242</v>
      </c>
      <c r="J2388" s="228" t="s">
        <v>242</v>
      </c>
      <c r="K2388" s="229"/>
      <c r="L2388" s="229"/>
      <c r="M2388" s="229"/>
      <c r="N2388" s="229"/>
      <c r="O2388" s="229"/>
      <c r="P2388" s="230"/>
      <c r="Q2388" s="231"/>
      <c r="R2388" s="224" t="s">
        <v>242</v>
      </c>
      <c r="S2388" s="232" t="str">
        <f t="shared" ca="1" si="190"/>
        <v/>
      </c>
      <c r="T2388" s="232" t="str">
        <f ca="1">IF(B2388="","",IF(ISERROR(MATCH($J2388,[2]SorP!$B$1:$B$6230,0)),"",INDIRECT("'SorP'!$A$"&amp;MATCH($J2388,[2]SorP!$B$1:$B$6230,0))))</f>
        <v/>
      </c>
      <c r="U2388" s="184"/>
      <c r="V2388" s="94" t="e">
        <f>IF(C2388="",NA(),MATCH($B2388&amp;$C2388,'[2]Smelter Look-up'!$J:$J,0))</f>
        <v>#N/A</v>
      </c>
      <c r="X2388" s="58">
        <f t="shared" si="191"/>
        <v>0</v>
      </c>
      <c r="AB2388" s="95" t="str">
        <f t="shared" si="192"/>
        <v/>
      </c>
    </row>
    <row r="2389" spans="1:28" s="58" customFormat="1" ht="20.25">
      <c r="A2389" s="232"/>
      <c r="B2389" s="224" t="s">
        <v>242</v>
      </c>
      <c r="C2389" s="225" t="s">
        <v>242</v>
      </c>
      <c r="D2389" s="226"/>
      <c r="E2389" s="224" t="s">
        <v>242</v>
      </c>
      <c r="F2389" s="224" t="s">
        <v>242</v>
      </c>
      <c r="G2389" s="224" t="s">
        <v>242</v>
      </c>
      <c r="H2389" s="227" t="s">
        <v>242</v>
      </c>
      <c r="I2389" s="228" t="s">
        <v>242</v>
      </c>
      <c r="J2389" s="228" t="s">
        <v>242</v>
      </c>
      <c r="K2389" s="229"/>
      <c r="L2389" s="229"/>
      <c r="M2389" s="229"/>
      <c r="N2389" s="229"/>
      <c r="O2389" s="229"/>
      <c r="P2389" s="230"/>
      <c r="Q2389" s="231"/>
      <c r="R2389" s="224" t="s">
        <v>242</v>
      </c>
      <c r="S2389" s="232" t="str">
        <f t="shared" ca="1" si="190"/>
        <v/>
      </c>
      <c r="T2389" s="232" t="str">
        <f ca="1">IF(B2389="","",IF(ISERROR(MATCH($J2389,[2]SorP!$B$1:$B$6230,0)),"",INDIRECT("'SorP'!$A$"&amp;MATCH($J2389,[2]SorP!$B$1:$B$6230,0))))</f>
        <v/>
      </c>
      <c r="U2389" s="184"/>
      <c r="V2389" s="94" t="e">
        <f>IF(C2389="",NA(),MATCH($B2389&amp;$C2389,'[2]Smelter Look-up'!$J:$J,0))</f>
        <v>#N/A</v>
      </c>
      <c r="X2389" s="58">
        <f t="shared" si="191"/>
        <v>0</v>
      </c>
      <c r="AB2389" s="95" t="str">
        <f t="shared" si="192"/>
        <v/>
      </c>
    </row>
    <row r="2390" spans="1:28" s="58" customFormat="1" ht="20.25">
      <c r="A2390" s="232"/>
      <c r="B2390" s="224" t="s">
        <v>242</v>
      </c>
      <c r="C2390" s="225" t="s">
        <v>242</v>
      </c>
      <c r="D2390" s="226"/>
      <c r="E2390" s="224" t="s">
        <v>242</v>
      </c>
      <c r="F2390" s="224" t="s">
        <v>242</v>
      </c>
      <c r="G2390" s="224" t="s">
        <v>242</v>
      </c>
      <c r="H2390" s="227" t="s">
        <v>242</v>
      </c>
      <c r="I2390" s="228" t="s">
        <v>242</v>
      </c>
      <c r="J2390" s="228" t="s">
        <v>242</v>
      </c>
      <c r="K2390" s="229"/>
      <c r="L2390" s="229"/>
      <c r="M2390" s="229"/>
      <c r="N2390" s="229"/>
      <c r="O2390" s="229"/>
      <c r="P2390" s="230"/>
      <c r="Q2390" s="231"/>
      <c r="R2390" s="224" t="s">
        <v>242</v>
      </c>
      <c r="S2390" s="232" t="str">
        <f t="shared" ca="1" si="190"/>
        <v/>
      </c>
      <c r="T2390" s="232" t="str">
        <f ca="1">IF(B2390="","",IF(ISERROR(MATCH($J2390,[2]SorP!$B$1:$B$6230,0)),"",INDIRECT("'SorP'!$A$"&amp;MATCH($J2390,[2]SorP!$B$1:$B$6230,0))))</f>
        <v/>
      </c>
      <c r="U2390" s="184"/>
      <c r="V2390" s="94" t="e">
        <f>IF(C2390="",NA(),MATCH($B2390&amp;$C2390,'[2]Smelter Look-up'!$J:$J,0))</f>
        <v>#N/A</v>
      </c>
      <c r="X2390" s="58">
        <f t="shared" si="191"/>
        <v>0</v>
      </c>
      <c r="AB2390" s="95" t="str">
        <f t="shared" si="192"/>
        <v/>
      </c>
    </row>
    <row r="2391" spans="1:28" s="58" customFormat="1" ht="20.25">
      <c r="A2391" s="232"/>
      <c r="B2391" s="224" t="s">
        <v>242</v>
      </c>
      <c r="C2391" s="225" t="s">
        <v>242</v>
      </c>
      <c r="D2391" s="226"/>
      <c r="E2391" s="224" t="s">
        <v>242</v>
      </c>
      <c r="F2391" s="224" t="s">
        <v>242</v>
      </c>
      <c r="G2391" s="224" t="s">
        <v>242</v>
      </c>
      <c r="H2391" s="227" t="s">
        <v>242</v>
      </c>
      <c r="I2391" s="228" t="s">
        <v>242</v>
      </c>
      <c r="J2391" s="228" t="s">
        <v>242</v>
      </c>
      <c r="K2391" s="229"/>
      <c r="L2391" s="229"/>
      <c r="M2391" s="229"/>
      <c r="N2391" s="229"/>
      <c r="O2391" s="229"/>
      <c r="P2391" s="230"/>
      <c r="Q2391" s="231"/>
      <c r="R2391" s="224" t="s">
        <v>242</v>
      </c>
      <c r="S2391" s="232" t="str">
        <f t="shared" ca="1" si="190"/>
        <v/>
      </c>
      <c r="T2391" s="232" t="str">
        <f ca="1">IF(B2391="","",IF(ISERROR(MATCH($J2391,[2]SorP!$B$1:$B$6230,0)),"",INDIRECT("'SorP'!$A$"&amp;MATCH($J2391,[2]SorP!$B$1:$B$6230,0))))</f>
        <v/>
      </c>
      <c r="U2391" s="184"/>
      <c r="V2391" s="94" t="e">
        <f>IF(C2391="",NA(),MATCH($B2391&amp;$C2391,'[2]Smelter Look-up'!$J:$J,0))</f>
        <v>#N/A</v>
      </c>
      <c r="X2391" s="58">
        <f t="shared" si="191"/>
        <v>0</v>
      </c>
      <c r="AB2391" s="95" t="str">
        <f t="shared" si="192"/>
        <v/>
      </c>
    </row>
    <row r="2392" spans="1:28" s="58" customFormat="1" ht="20.25">
      <c r="A2392" s="232"/>
      <c r="B2392" s="224" t="s">
        <v>242</v>
      </c>
      <c r="C2392" s="225" t="s">
        <v>242</v>
      </c>
      <c r="D2392" s="226"/>
      <c r="E2392" s="224" t="s">
        <v>242</v>
      </c>
      <c r="F2392" s="224" t="s">
        <v>242</v>
      </c>
      <c r="G2392" s="224" t="s">
        <v>242</v>
      </c>
      <c r="H2392" s="227" t="s">
        <v>242</v>
      </c>
      <c r="I2392" s="228" t="s">
        <v>242</v>
      </c>
      <c r="J2392" s="228" t="s">
        <v>242</v>
      </c>
      <c r="K2392" s="229"/>
      <c r="L2392" s="229"/>
      <c r="M2392" s="229"/>
      <c r="N2392" s="229"/>
      <c r="O2392" s="229"/>
      <c r="P2392" s="230"/>
      <c r="Q2392" s="231"/>
      <c r="R2392" s="224" t="s">
        <v>242</v>
      </c>
      <c r="S2392" s="232" t="str">
        <f t="shared" ca="1" si="190"/>
        <v/>
      </c>
      <c r="T2392" s="232" t="str">
        <f ca="1">IF(B2392="","",IF(ISERROR(MATCH($J2392,[2]SorP!$B$1:$B$6230,0)),"",INDIRECT("'SorP'!$A$"&amp;MATCH($J2392,[2]SorP!$B$1:$B$6230,0))))</f>
        <v/>
      </c>
      <c r="U2392" s="184"/>
      <c r="V2392" s="94" t="e">
        <f>IF(C2392="",NA(),MATCH($B2392&amp;$C2392,'[2]Smelter Look-up'!$J:$J,0))</f>
        <v>#N/A</v>
      </c>
      <c r="X2392" s="58">
        <f t="shared" si="191"/>
        <v>0</v>
      </c>
      <c r="AB2392" s="95" t="str">
        <f t="shared" si="192"/>
        <v/>
      </c>
    </row>
    <row r="2393" spans="1:28" s="58" customFormat="1" ht="20.25">
      <c r="A2393" s="232"/>
      <c r="B2393" s="224" t="s">
        <v>242</v>
      </c>
      <c r="C2393" s="225" t="s">
        <v>242</v>
      </c>
      <c r="D2393" s="226"/>
      <c r="E2393" s="224" t="s">
        <v>242</v>
      </c>
      <c r="F2393" s="224" t="s">
        <v>242</v>
      </c>
      <c r="G2393" s="224" t="s">
        <v>242</v>
      </c>
      <c r="H2393" s="227" t="s">
        <v>242</v>
      </c>
      <c r="I2393" s="228" t="s">
        <v>242</v>
      </c>
      <c r="J2393" s="228" t="s">
        <v>242</v>
      </c>
      <c r="K2393" s="229"/>
      <c r="L2393" s="229"/>
      <c r="M2393" s="229"/>
      <c r="N2393" s="229"/>
      <c r="O2393" s="229"/>
      <c r="P2393" s="230"/>
      <c r="Q2393" s="231"/>
      <c r="R2393" s="224" t="s">
        <v>242</v>
      </c>
      <c r="S2393" s="232" t="str">
        <f t="shared" ca="1" si="190"/>
        <v/>
      </c>
      <c r="T2393" s="232" t="str">
        <f ca="1">IF(B2393="","",IF(ISERROR(MATCH($J2393,[2]SorP!$B$1:$B$6230,0)),"",INDIRECT("'SorP'!$A$"&amp;MATCH($J2393,[2]SorP!$B$1:$B$6230,0))))</f>
        <v/>
      </c>
      <c r="U2393" s="184"/>
      <c r="V2393" s="94" t="e">
        <f>IF(C2393="",NA(),MATCH($B2393&amp;$C2393,'[2]Smelter Look-up'!$J:$J,0))</f>
        <v>#N/A</v>
      </c>
      <c r="X2393" s="58">
        <f t="shared" si="191"/>
        <v>0</v>
      </c>
      <c r="AB2393" s="95" t="str">
        <f t="shared" si="192"/>
        <v/>
      </c>
    </row>
    <row r="2394" spans="1:28" s="58" customFormat="1" ht="20.25">
      <c r="A2394" s="232"/>
      <c r="B2394" s="224" t="s">
        <v>242</v>
      </c>
      <c r="C2394" s="225" t="s">
        <v>242</v>
      </c>
      <c r="D2394" s="226"/>
      <c r="E2394" s="224" t="s">
        <v>242</v>
      </c>
      <c r="F2394" s="224" t="s">
        <v>242</v>
      </c>
      <c r="G2394" s="224" t="s">
        <v>242</v>
      </c>
      <c r="H2394" s="227" t="s">
        <v>242</v>
      </c>
      <c r="I2394" s="228" t="s">
        <v>242</v>
      </c>
      <c r="J2394" s="228" t="s">
        <v>242</v>
      </c>
      <c r="K2394" s="229"/>
      <c r="L2394" s="229"/>
      <c r="M2394" s="229"/>
      <c r="N2394" s="229"/>
      <c r="O2394" s="229"/>
      <c r="P2394" s="230"/>
      <c r="Q2394" s="231"/>
      <c r="R2394" s="224" t="s">
        <v>242</v>
      </c>
      <c r="S2394" s="232" t="str">
        <f t="shared" ca="1" si="190"/>
        <v/>
      </c>
      <c r="T2394" s="232" t="str">
        <f ca="1">IF(B2394="","",IF(ISERROR(MATCH($J2394,[2]SorP!$B$1:$B$6230,0)),"",INDIRECT("'SorP'!$A$"&amp;MATCH($J2394,[2]SorP!$B$1:$B$6230,0))))</f>
        <v/>
      </c>
      <c r="U2394" s="184"/>
      <c r="V2394" s="94" t="e">
        <f>IF(C2394="",NA(),MATCH($B2394&amp;$C2394,'[2]Smelter Look-up'!$J:$J,0))</f>
        <v>#N/A</v>
      </c>
      <c r="X2394" s="58">
        <f t="shared" si="191"/>
        <v>0</v>
      </c>
      <c r="AB2394" s="95" t="str">
        <f t="shared" si="192"/>
        <v/>
      </c>
    </row>
    <row r="2395" spans="1:28" s="58" customFormat="1" ht="20.25">
      <c r="A2395" s="232"/>
      <c r="B2395" s="224" t="s">
        <v>242</v>
      </c>
      <c r="C2395" s="225" t="s">
        <v>242</v>
      </c>
      <c r="D2395" s="226"/>
      <c r="E2395" s="224" t="s">
        <v>242</v>
      </c>
      <c r="F2395" s="224" t="s">
        <v>242</v>
      </c>
      <c r="G2395" s="224" t="s">
        <v>242</v>
      </c>
      <c r="H2395" s="227" t="s">
        <v>242</v>
      </c>
      <c r="I2395" s="228" t="s">
        <v>242</v>
      </c>
      <c r="J2395" s="228" t="s">
        <v>242</v>
      </c>
      <c r="K2395" s="229"/>
      <c r="L2395" s="229"/>
      <c r="M2395" s="229"/>
      <c r="N2395" s="229"/>
      <c r="O2395" s="229"/>
      <c r="P2395" s="230"/>
      <c r="Q2395" s="231"/>
      <c r="R2395" s="224" t="s">
        <v>242</v>
      </c>
      <c r="S2395" s="232" t="str">
        <f t="shared" ca="1" si="190"/>
        <v/>
      </c>
      <c r="T2395" s="232" t="str">
        <f ca="1">IF(B2395="","",IF(ISERROR(MATCH($J2395,[2]SorP!$B$1:$B$6230,0)),"",INDIRECT("'SorP'!$A$"&amp;MATCH($J2395,[2]SorP!$B$1:$B$6230,0))))</f>
        <v/>
      </c>
      <c r="U2395" s="184"/>
      <c r="V2395" s="94" t="e">
        <f>IF(C2395="",NA(),MATCH($B2395&amp;$C2395,'[2]Smelter Look-up'!$J:$J,0))</f>
        <v>#N/A</v>
      </c>
      <c r="X2395" s="58">
        <f t="shared" si="191"/>
        <v>0</v>
      </c>
      <c r="AB2395" s="95" t="str">
        <f t="shared" si="192"/>
        <v/>
      </c>
    </row>
    <row r="2396" spans="1:28" s="58" customFormat="1" ht="20.25">
      <c r="A2396" s="232"/>
      <c r="B2396" s="224" t="s">
        <v>242</v>
      </c>
      <c r="C2396" s="225" t="s">
        <v>242</v>
      </c>
      <c r="D2396" s="226"/>
      <c r="E2396" s="224" t="s">
        <v>242</v>
      </c>
      <c r="F2396" s="224" t="s">
        <v>242</v>
      </c>
      <c r="G2396" s="224" t="s">
        <v>242</v>
      </c>
      <c r="H2396" s="227" t="s">
        <v>242</v>
      </c>
      <c r="I2396" s="228" t="s">
        <v>242</v>
      </c>
      <c r="J2396" s="228" t="s">
        <v>242</v>
      </c>
      <c r="K2396" s="229"/>
      <c r="L2396" s="229"/>
      <c r="M2396" s="229"/>
      <c r="N2396" s="229"/>
      <c r="O2396" s="229"/>
      <c r="P2396" s="230"/>
      <c r="Q2396" s="231"/>
      <c r="R2396" s="224" t="s">
        <v>242</v>
      </c>
      <c r="S2396" s="232" t="str">
        <f t="shared" ref="S2396:S2426" ca="1" si="193">IF(B2396="","",IF(ISERROR(MATCH($E2396,CL,0)),"Unknown",INDIRECT("'C'!$A$"&amp;MATCH($E2396,CL,0)+1)))</f>
        <v/>
      </c>
      <c r="T2396" s="232" t="str">
        <f ca="1">IF(B2396="","",IF(ISERROR(MATCH($J2396,[2]SorP!$B$1:$B$6230,0)),"",INDIRECT("'SorP'!$A$"&amp;MATCH($J2396,[2]SorP!$B$1:$B$6230,0))))</f>
        <v/>
      </c>
      <c r="U2396" s="184"/>
      <c r="V2396" s="94" t="e">
        <f>IF(C2396="",NA(),MATCH($B2396&amp;$C2396,'[2]Smelter Look-up'!$J:$J,0))</f>
        <v>#N/A</v>
      </c>
      <c r="X2396" s="58">
        <f t="shared" si="191"/>
        <v>0</v>
      </c>
      <c r="AB2396" s="95" t="str">
        <f t="shared" si="192"/>
        <v/>
      </c>
    </row>
    <row r="2397" spans="1:28" s="58" customFormat="1" ht="20.25">
      <c r="A2397" s="232"/>
      <c r="B2397" s="224" t="s">
        <v>242</v>
      </c>
      <c r="C2397" s="225" t="s">
        <v>242</v>
      </c>
      <c r="D2397" s="226"/>
      <c r="E2397" s="224" t="s">
        <v>242</v>
      </c>
      <c r="F2397" s="224" t="s">
        <v>242</v>
      </c>
      <c r="G2397" s="224" t="s">
        <v>242</v>
      </c>
      <c r="H2397" s="227" t="s">
        <v>242</v>
      </c>
      <c r="I2397" s="228" t="s">
        <v>242</v>
      </c>
      <c r="J2397" s="228" t="s">
        <v>242</v>
      </c>
      <c r="K2397" s="229"/>
      <c r="L2397" s="229"/>
      <c r="M2397" s="229"/>
      <c r="N2397" s="229"/>
      <c r="O2397" s="229"/>
      <c r="P2397" s="230"/>
      <c r="Q2397" s="231"/>
      <c r="R2397" s="224" t="s">
        <v>242</v>
      </c>
      <c r="S2397" s="232" t="str">
        <f t="shared" ca="1" si="193"/>
        <v/>
      </c>
      <c r="T2397" s="232" t="str">
        <f ca="1">IF(B2397="","",IF(ISERROR(MATCH($J2397,[2]SorP!$B$1:$B$6230,0)),"",INDIRECT("'SorP'!$A$"&amp;MATCH($J2397,[2]SorP!$B$1:$B$6230,0))))</f>
        <v/>
      </c>
      <c r="U2397" s="184"/>
      <c r="V2397" s="94" t="e">
        <f>IF(C2397="",NA(),MATCH($B2397&amp;$C2397,'[2]Smelter Look-up'!$J:$J,0))</f>
        <v>#N/A</v>
      </c>
      <c r="X2397" s="58">
        <f t="shared" si="191"/>
        <v>0</v>
      </c>
      <c r="AB2397" s="95" t="str">
        <f t="shared" si="192"/>
        <v/>
      </c>
    </row>
    <row r="2398" spans="1:28" s="58" customFormat="1" ht="20.25">
      <c r="A2398" s="232"/>
      <c r="B2398" s="224" t="s">
        <v>242</v>
      </c>
      <c r="C2398" s="225" t="s">
        <v>242</v>
      </c>
      <c r="D2398" s="226"/>
      <c r="E2398" s="224" t="s">
        <v>242</v>
      </c>
      <c r="F2398" s="224" t="s">
        <v>242</v>
      </c>
      <c r="G2398" s="224" t="s">
        <v>242</v>
      </c>
      <c r="H2398" s="227" t="s">
        <v>242</v>
      </c>
      <c r="I2398" s="228" t="s">
        <v>242</v>
      </c>
      <c r="J2398" s="228" t="s">
        <v>242</v>
      </c>
      <c r="K2398" s="229"/>
      <c r="L2398" s="229"/>
      <c r="M2398" s="229"/>
      <c r="N2398" s="229"/>
      <c r="O2398" s="229"/>
      <c r="P2398" s="230"/>
      <c r="Q2398" s="231"/>
      <c r="R2398" s="224" t="s">
        <v>242</v>
      </c>
      <c r="S2398" s="232" t="str">
        <f t="shared" ca="1" si="193"/>
        <v/>
      </c>
      <c r="T2398" s="232" t="str">
        <f ca="1">IF(B2398="","",IF(ISERROR(MATCH($J2398,[2]SorP!$B$1:$B$6230,0)),"",INDIRECT("'SorP'!$A$"&amp;MATCH($J2398,[2]SorP!$B$1:$B$6230,0))))</f>
        <v/>
      </c>
      <c r="U2398" s="184"/>
      <c r="V2398" s="94" t="e">
        <f>IF(C2398="",NA(),MATCH($B2398&amp;$C2398,'[2]Smelter Look-up'!$J:$J,0))</f>
        <v>#N/A</v>
      </c>
      <c r="X2398" s="58">
        <f t="shared" si="191"/>
        <v>0</v>
      </c>
      <c r="AB2398" s="95" t="str">
        <f t="shared" si="192"/>
        <v/>
      </c>
    </row>
    <row r="2399" spans="1:28" s="58" customFormat="1" ht="20.25">
      <c r="A2399" s="232"/>
      <c r="B2399" s="224" t="s">
        <v>242</v>
      </c>
      <c r="C2399" s="225" t="s">
        <v>242</v>
      </c>
      <c r="D2399" s="226"/>
      <c r="E2399" s="224" t="s">
        <v>242</v>
      </c>
      <c r="F2399" s="224" t="s">
        <v>242</v>
      </c>
      <c r="G2399" s="224" t="s">
        <v>242</v>
      </c>
      <c r="H2399" s="227" t="s">
        <v>242</v>
      </c>
      <c r="I2399" s="228" t="s">
        <v>242</v>
      </c>
      <c r="J2399" s="228" t="s">
        <v>242</v>
      </c>
      <c r="K2399" s="229"/>
      <c r="L2399" s="229"/>
      <c r="M2399" s="229"/>
      <c r="N2399" s="229"/>
      <c r="O2399" s="229"/>
      <c r="P2399" s="230"/>
      <c r="Q2399" s="231"/>
      <c r="R2399" s="224" t="s">
        <v>242</v>
      </c>
      <c r="S2399" s="232" t="str">
        <f t="shared" ca="1" si="193"/>
        <v/>
      </c>
      <c r="T2399" s="232" t="str">
        <f ca="1">IF(B2399="","",IF(ISERROR(MATCH($J2399,[2]SorP!$B$1:$B$6230,0)),"",INDIRECT("'SorP'!$A$"&amp;MATCH($J2399,[2]SorP!$B$1:$B$6230,0))))</f>
        <v/>
      </c>
      <c r="U2399" s="184"/>
      <c r="V2399" s="94" t="e">
        <f>IF(C2399="",NA(),MATCH($B2399&amp;$C2399,'[2]Smelter Look-up'!$J:$J,0))</f>
        <v>#N/A</v>
      </c>
      <c r="X2399" s="58">
        <f t="shared" si="191"/>
        <v>0</v>
      </c>
      <c r="AB2399" s="95" t="str">
        <f t="shared" si="192"/>
        <v/>
      </c>
    </row>
    <row r="2400" spans="1:28" s="58" customFormat="1" ht="20.25">
      <c r="A2400" s="232"/>
      <c r="B2400" s="224" t="s">
        <v>242</v>
      </c>
      <c r="C2400" s="225" t="s">
        <v>242</v>
      </c>
      <c r="D2400" s="226"/>
      <c r="E2400" s="224" t="s">
        <v>242</v>
      </c>
      <c r="F2400" s="224" t="s">
        <v>242</v>
      </c>
      <c r="G2400" s="224" t="s">
        <v>242</v>
      </c>
      <c r="H2400" s="227" t="s">
        <v>242</v>
      </c>
      <c r="I2400" s="228" t="s">
        <v>242</v>
      </c>
      <c r="J2400" s="228" t="s">
        <v>242</v>
      </c>
      <c r="K2400" s="229"/>
      <c r="L2400" s="229"/>
      <c r="M2400" s="229"/>
      <c r="N2400" s="229"/>
      <c r="O2400" s="229"/>
      <c r="P2400" s="230"/>
      <c r="Q2400" s="231"/>
      <c r="R2400" s="224" t="s">
        <v>242</v>
      </c>
      <c r="S2400" s="232" t="str">
        <f t="shared" ca="1" si="193"/>
        <v/>
      </c>
      <c r="T2400" s="232" t="str">
        <f ca="1">IF(B2400="","",IF(ISERROR(MATCH($J2400,[2]SorP!$B$1:$B$6230,0)),"",INDIRECT("'SorP'!$A$"&amp;MATCH($J2400,[2]SorP!$B$1:$B$6230,0))))</f>
        <v/>
      </c>
      <c r="U2400" s="184"/>
      <c r="V2400" s="94" t="e">
        <f>IF(C2400="",NA(),MATCH($B2400&amp;$C2400,'[2]Smelter Look-up'!$J:$J,0))</f>
        <v>#N/A</v>
      </c>
      <c r="X2400" s="58">
        <f t="shared" si="191"/>
        <v>0</v>
      </c>
      <c r="AB2400" s="95" t="str">
        <f t="shared" si="192"/>
        <v/>
      </c>
    </row>
    <row r="2401" spans="1:28" s="58" customFormat="1" ht="20.25">
      <c r="A2401" s="232"/>
      <c r="B2401" s="224" t="s">
        <v>242</v>
      </c>
      <c r="C2401" s="225" t="s">
        <v>242</v>
      </c>
      <c r="D2401" s="226"/>
      <c r="E2401" s="224" t="s">
        <v>242</v>
      </c>
      <c r="F2401" s="224" t="s">
        <v>242</v>
      </c>
      <c r="G2401" s="224" t="s">
        <v>242</v>
      </c>
      <c r="H2401" s="227" t="s">
        <v>242</v>
      </c>
      <c r="I2401" s="228" t="s">
        <v>242</v>
      </c>
      <c r="J2401" s="228" t="s">
        <v>242</v>
      </c>
      <c r="K2401" s="229"/>
      <c r="L2401" s="229"/>
      <c r="M2401" s="229"/>
      <c r="N2401" s="229"/>
      <c r="O2401" s="229"/>
      <c r="P2401" s="230"/>
      <c r="Q2401" s="231"/>
      <c r="R2401" s="224" t="s">
        <v>242</v>
      </c>
      <c r="S2401" s="232" t="str">
        <f t="shared" ca="1" si="193"/>
        <v/>
      </c>
      <c r="T2401" s="232" t="str">
        <f ca="1">IF(B2401="","",IF(ISERROR(MATCH($J2401,[2]SorP!$B$1:$B$6230,0)),"",INDIRECT("'SorP'!$A$"&amp;MATCH($J2401,[2]SorP!$B$1:$B$6230,0))))</f>
        <v/>
      </c>
      <c r="U2401" s="184"/>
      <c r="V2401" s="94" t="e">
        <f>IF(C2401="",NA(),MATCH($B2401&amp;$C2401,'[2]Smelter Look-up'!$J:$J,0))</f>
        <v>#N/A</v>
      </c>
      <c r="X2401" s="58">
        <f t="shared" si="191"/>
        <v>0</v>
      </c>
      <c r="AB2401" s="95" t="str">
        <f t="shared" si="192"/>
        <v/>
      </c>
    </row>
    <row r="2402" spans="1:28" s="58" customFormat="1" ht="20.25">
      <c r="A2402" s="232"/>
      <c r="B2402" s="224" t="s">
        <v>242</v>
      </c>
      <c r="C2402" s="225" t="s">
        <v>242</v>
      </c>
      <c r="D2402" s="226"/>
      <c r="E2402" s="224" t="s">
        <v>242</v>
      </c>
      <c r="F2402" s="224" t="s">
        <v>242</v>
      </c>
      <c r="G2402" s="224" t="s">
        <v>242</v>
      </c>
      <c r="H2402" s="227" t="s">
        <v>242</v>
      </c>
      <c r="I2402" s="228" t="s">
        <v>242</v>
      </c>
      <c r="J2402" s="228" t="s">
        <v>242</v>
      </c>
      <c r="K2402" s="229"/>
      <c r="L2402" s="229"/>
      <c r="M2402" s="229"/>
      <c r="N2402" s="229"/>
      <c r="O2402" s="229"/>
      <c r="P2402" s="230"/>
      <c r="Q2402" s="231"/>
      <c r="R2402" s="224" t="s">
        <v>242</v>
      </c>
      <c r="S2402" s="232" t="str">
        <f t="shared" ca="1" si="193"/>
        <v/>
      </c>
      <c r="T2402" s="232" t="str">
        <f ca="1">IF(B2402="","",IF(ISERROR(MATCH($J2402,[2]SorP!$B$1:$B$6230,0)),"",INDIRECT("'SorP'!$A$"&amp;MATCH($J2402,[2]SorP!$B$1:$B$6230,0))))</f>
        <v/>
      </c>
      <c r="U2402" s="184"/>
      <c r="V2402" s="94" t="e">
        <f>IF(C2402="",NA(),MATCH($B2402&amp;$C2402,'[2]Smelter Look-up'!$J:$J,0))</f>
        <v>#N/A</v>
      </c>
      <c r="X2402" s="58">
        <f t="shared" si="191"/>
        <v>0</v>
      </c>
      <c r="AB2402" s="95" t="str">
        <f t="shared" si="192"/>
        <v/>
      </c>
    </row>
    <row r="2403" spans="1:28" s="58" customFormat="1" ht="20.25">
      <c r="A2403" s="232"/>
      <c r="B2403" s="224" t="s">
        <v>242</v>
      </c>
      <c r="C2403" s="225" t="s">
        <v>242</v>
      </c>
      <c r="D2403" s="226"/>
      <c r="E2403" s="224" t="s">
        <v>242</v>
      </c>
      <c r="F2403" s="224" t="s">
        <v>242</v>
      </c>
      <c r="G2403" s="224" t="s">
        <v>242</v>
      </c>
      <c r="H2403" s="227" t="s">
        <v>242</v>
      </c>
      <c r="I2403" s="228" t="s">
        <v>242</v>
      </c>
      <c r="J2403" s="228" t="s">
        <v>242</v>
      </c>
      <c r="K2403" s="229"/>
      <c r="L2403" s="229"/>
      <c r="M2403" s="229"/>
      <c r="N2403" s="229"/>
      <c r="O2403" s="229"/>
      <c r="P2403" s="230"/>
      <c r="Q2403" s="231"/>
      <c r="R2403" s="224" t="s">
        <v>242</v>
      </c>
      <c r="S2403" s="232" t="str">
        <f t="shared" ca="1" si="193"/>
        <v/>
      </c>
      <c r="T2403" s="232" t="str">
        <f ca="1">IF(B2403="","",IF(ISERROR(MATCH($J2403,[2]SorP!$B$1:$B$6230,0)),"",INDIRECT("'SorP'!$A$"&amp;MATCH($J2403,[2]SorP!$B$1:$B$6230,0))))</f>
        <v/>
      </c>
      <c r="U2403" s="184"/>
      <c r="V2403" s="94" t="e">
        <f>IF(C2403="",NA(),MATCH($B2403&amp;$C2403,'[2]Smelter Look-up'!$J:$J,0))</f>
        <v>#N/A</v>
      </c>
      <c r="X2403" s="58">
        <f t="shared" si="191"/>
        <v>0</v>
      </c>
      <c r="AB2403" s="95" t="str">
        <f t="shared" si="192"/>
        <v/>
      </c>
    </row>
    <row r="2404" spans="1:28" s="58" customFormat="1" ht="20.25">
      <c r="A2404" s="232"/>
      <c r="B2404" s="224" t="s">
        <v>242</v>
      </c>
      <c r="C2404" s="225" t="s">
        <v>242</v>
      </c>
      <c r="D2404" s="226"/>
      <c r="E2404" s="224" t="s">
        <v>242</v>
      </c>
      <c r="F2404" s="224" t="s">
        <v>242</v>
      </c>
      <c r="G2404" s="224" t="s">
        <v>242</v>
      </c>
      <c r="H2404" s="227" t="s">
        <v>242</v>
      </c>
      <c r="I2404" s="228" t="s">
        <v>242</v>
      </c>
      <c r="J2404" s="228" t="s">
        <v>242</v>
      </c>
      <c r="K2404" s="229"/>
      <c r="L2404" s="229"/>
      <c r="M2404" s="229"/>
      <c r="N2404" s="229"/>
      <c r="O2404" s="229"/>
      <c r="P2404" s="230"/>
      <c r="Q2404" s="231"/>
      <c r="R2404" s="224" t="s">
        <v>242</v>
      </c>
      <c r="S2404" s="232" t="str">
        <f t="shared" ca="1" si="193"/>
        <v/>
      </c>
      <c r="T2404" s="232" t="str">
        <f ca="1">IF(B2404="","",IF(ISERROR(MATCH($J2404,[2]SorP!$B$1:$B$6230,0)),"",INDIRECT("'SorP'!$A$"&amp;MATCH($J2404,[2]SorP!$B$1:$B$6230,0))))</f>
        <v/>
      </c>
      <c r="U2404" s="184"/>
      <c r="V2404" s="94" t="e">
        <f>IF(C2404="",NA(),MATCH($B2404&amp;$C2404,'[2]Smelter Look-up'!$J:$J,0))</f>
        <v>#N/A</v>
      </c>
      <c r="X2404" s="58">
        <f t="shared" si="191"/>
        <v>0</v>
      </c>
      <c r="AB2404" s="95" t="str">
        <f t="shared" si="192"/>
        <v/>
      </c>
    </row>
    <row r="2405" spans="1:28" s="58" customFormat="1" ht="20.25">
      <c r="A2405" s="232"/>
      <c r="B2405" s="224" t="s">
        <v>242</v>
      </c>
      <c r="C2405" s="225" t="s">
        <v>242</v>
      </c>
      <c r="D2405" s="226"/>
      <c r="E2405" s="224" t="s">
        <v>242</v>
      </c>
      <c r="F2405" s="224" t="s">
        <v>242</v>
      </c>
      <c r="G2405" s="224" t="s">
        <v>242</v>
      </c>
      <c r="H2405" s="227" t="s">
        <v>242</v>
      </c>
      <c r="I2405" s="228" t="s">
        <v>242</v>
      </c>
      <c r="J2405" s="228" t="s">
        <v>242</v>
      </c>
      <c r="K2405" s="229"/>
      <c r="L2405" s="229"/>
      <c r="M2405" s="229"/>
      <c r="N2405" s="229"/>
      <c r="O2405" s="229"/>
      <c r="P2405" s="230"/>
      <c r="Q2405" s="231"/>
      <c r="R2405" s="224" t="s">
        <v>242</v>
      </c>
      <c r="S2405" s="232" t="str">
        <f t="shared" ca="1" si="193"/>
        <v/>
      </c>
      <c r="T2405" s="232" t="str">
        <f ca="1">IF(B2405="","",IF(ISERROR(MATCH($J2405,[2]SorP!$B$1:$B$6230,0)),"",INDIRECT("'SorP'!$A$"&amp;MATCH($J2405,[2]SorP!$B$1:$B$6230,0))))</f>
        <v/>
      </c>
      <c r="U2405" s="184"/>
      <c r="V2405" s="94" t="e">
        <f>IF(C2405="",NA(),MATCH($B2405&amp;$C2405,'[2]Smelter Look-up'!$J:$J,0))</f>
        <v>#N/A</v>
      </c>
      <c r="X2405" s="58">
        <f t="shared" si="191"/>
        <v>0</v>
      </c>
      <c r="AB2405" s="95" t="str">
        <f t="shared" si="192"/>
        <v/>
      </c>
    </row>
    <row r="2406" spans="1:28" s="58" customFormat="1" ht="20.25">
      <c r="A2406" s="232"/>
      <c r="B2406" s="224" t="s">
        <v>242</v>
      </c>
      <c r="C2406" s="225" t="s">
        <v>242</v>
      </c>
      <c r="D2406" s="226"/>
      <c r="E2406" s="224" t="s">
        <v>242</v>
      </c>
      <c r="F2406" s="224" t="s">
        <v>242</v>
      </c>
      <c r="G2406" s="224" t="s">
        <v>242</v>
      </c>
      <c r="H2406" s="227" t="s">
        <v>242</v>
      </c>
      <c r="I2406" s="228" t="s">
        <v>242</v>
      </c>
      <c r="J2406" s="228" t="s">
        <v>242</v>
      </c>
      <c r="K2406" s="229"/>
      <c r="L2406" s="229"/>
      <c r="M2406" s="229"/>
      <c r="N2406" s="229"/>
      <c r="O2406" s="229"/>
      <c r="P2406" s="230"/>
      <c r="Q2406" s="231"/>
      <c r="R2406" s="224" t="s">
        <v>242</v>
      </c>
      <c r="S2406" s="232" t="str">
        <f t="shared" ca="1" si="193"/>
        <v/>
      </c>
      <c r="T2406" s="232" t="str">
        <f ca="1">IF(B2406="","",IF(ISERROR(MATCH($J2406,[2]SorP!$B$1:$B$6230,0)),"",INDIRECT("'SorP'!$A$"&amp;MATCH($J2406,[2]SorP!$B$1:$B$6230,0))))</f>
        <v/>
      </c>
      <c r="U2406" s="184"/>
      <c r="V2406" s="94" t="e">
        <f>IF(C2406="",NA(),MATCH($B2406&amp;$C2406,'[2]Smelter Look-up'!$J:$J,0))</f>
        <v>#N/A</v>
      </c>
      <c r="X2406" s="58">
        <f t="shared" si="191"/>
        <v>0</v>
      </c>
      <c r="AB2406" s="95" t="str">
        <f t="shared" si="192"/>
        <v/>
      </c>
    </row>
    <row r="2407" spans="1:28" s="58" customFormat="1" ht="20.25">
      <c r="A2407" s="232"/>
      <c r="B2407" s="224" t="s">
        <v>242</v>
      </c>
      <c r="C2407" s="225" t="s">
        <v>242</v>
      </c>
      <c r="D2407" s="226"/>
      <c r="E2407" s="224" t="s">
        <v>242</v>
      </c>
      <c r="F2407" s="224" t="s">
        <v>242</v>
      </c>
      <c r="G2407" s="224" t="s">
        <v>242</v>
      </c>
      <c r="H2407" s="227" t="s">
        <v>242</v>
      </c>
      <c r="I2407" s="228" t="s">
        <v>242</v>
      </c>
      <c r="J2407" s="228" t="s">
        <v>242</v>
      </c>
      <c r="K2407" s="229"/>
      <c r="L2407" s="229"/>
      <c r="M2407" s="229"/>
      <c r="N2407" s="229"/>
      <c r="O2407" s="229"/>
      <c r="P2407" s="230"/>
      <c r="Q2407" s="231"/>
      <c r="R2407" s="224" t="s">
        <v>242</v>
      </c>
      <c r="S2407" s="232" t="str">
        <f t="shared" ca="1" si="193"/>
        <v/>
      </c>
      <c r="T2407" s="232" t="str">
        <f ca="1">IF(B2407="","",IF(ISERROR(MATCH($J2407,[2]SorP!$B$1:$B$6230,0)),"",INDIRECT("'SorP'!$A$"&amp;MATCH($J2407,[2]SorP!$B$1:$B$6230,0))))</f>
        <v/>
      </c>
      <c r="U2407" s="184"/>
      <c r="V2407" s="94" t="e">
        <f>IF(C2407="",NA(),MATCH($B2407&amp;$C2407,'[2]Smelter Look-up'!$J:$J,0))</f>
        <v>#N/A</v>
      </c>
      <c r="X2407" s="58">
        <f t="shared" si="191"/>
        <v>0</v>
      </c>
      <c r="AB2407" s="95" t="str">
        <f t="shared" si="192"/>
        <v/>
      </c>
    </row>
    <row r="2408" spans="1:28" s="58" customFormat="1" ht="20.25">
      <c r="A2408" s="232"/>
      <c r="B2408" s="224" t="s">
        <v>242</v>
      </c>
      <c r="C2408" s="225" t="s">
        <v>242</v>
      </c>
      <c r="D2408" s="226"/>
      <c r="E2408" s="224" t="s">
        <v>242</v>
      </c>
      <c r="F2408" s="224" t="s">
        <v>242</v>
      </c>
      <c r="G2408" s="224" t="s">
        <v>242</v>
      </c>
      <c r="H2408" s="227" t="s">
        <v>242</v>
      </c>
      <c r="I2408" s="228" t="s">
        <v>242</v>
      </c>
      <c r="J2408" s="228" t="s">
        <v>242</v>
      </c>
      <c r="K2408" s="229"/>
      <c r="L2408" s="229"/>
      <c r="M2408" s="229"/>
      <c r="N2408" s="229"/>
      <c r="O2408" s="229"/>
      <c r="P2408" s="230"/>
      <c r="Q2408" s="231"/>
      <c r="R2408" s="224" t="s">
        <v>242</v>
      </c>
      <c r="S2408" s="232" t="str">
        <f t="shared" ca="1" si="193"/>
        <v/>
      </c>
      <c r="T2408" s="232" t="str">
        <f ca="1">IF(B2408="","",IF(ISERROR(MATCH($J2408,[2]SorP!$B$1:$B$6230,0)),"",INDIRECT("'SorP'!$A$"&amp;MATCH($J2408,[2]SorP!$B$1:$B$6230,0))))</f>
        <v/>
      </c>
      <c r="U2408" s="184"/>
      <c r="V2408" s="94" t="e">
        <f>IF(C2408="",NA(),MATCH($B2408&amp;$C2408,'[2]Smelter Look-up'!$J:$J,0))</f>
        <v>#N/A</v>
      </c>
      <c r="X2408" s="58">
        <f t="shared" si="191"/>
        <v>0</v>
      </c>
      <c r="AB2408" s="95" t="str">
        <f t="shared" si="192"/>
        <v/>
      </c>
    </row>
    <row r="2409" spans="1:28" s="58" customFormat="1" ht="20.25">
      <c r="A2409" s="232"/>
      <c r="B2409" s="224" t="s">
        <v>242</v>
      </c>
      <c r="C2409" s="225" t="s">
        <v>242</v>
      </c>
      <c r="D2409" s="226"/>
      <c r="E2409" s="224" t="s">
        <v>242</v>
      </c>
      <c r="F2409" s="224" t="s">
        <v>242</v>
      </c>
      <c r="G2409" s="224" t="s">
        <v>242</v>
      </c>
      <c r="H2409" s="227" t="s">
        <v>242</v>
      </c>
      <c r="I2409" s="228" t="s">
        <v>242</v>
      </c>
      <c r="J2409" s="228" t="s">
        <v>242</v>
      </c>
      <c r="K2409" s="229"/>
      <c r="L2409" s="229"/>
      <c r="M2409" s="229"/>
      <c r="N2409" s="229"/>
      <c r="O2409" s="229"/>
      <c r="P2409" s="230"/>
      <c r="Q2409" s="231"/>
      <c r="R2409" s="224" t="s">
        <v>242</v>
      </c>
      <c r="S2409" s="232" t="str">
        <f t="shared" ca="1" si="193"/>
        <v/>
      </c>
      <c r="T2409" s="232" t="str">
        <f ca="1">IF(B2409="","",IF(ISERROR(MATCH($J2409,[2]SorP!$B$1:$B$6230,0)),"",INDIRECT("'SorP'!$A$"&amp;MATCH($J2409,[2]SorP!$B$1:$B$6230,0))))</f>
        <v/>
      </c>
      <c r="U2409" s="184"/>
      <c r="V2409" s="94" t="e">
        <f>IF(C2409="",NA(),MATCH($B2409&amp;$C2409,'[2]Smelter Look-up'!$J:$J,0))</f>
        <v>#N/A</v>
      </c>
      <c r="X2409" s="58">
        <f t="shared" si="191"/>
        <v>0</v>
      </c>
      <c r="AB2409" s="95" t="str">
        <f t="shared" si="192"/>
        <v/>
      </c>
    </row>
    <row r="2410" spans="1:28" s="58" customFormat="1" ht="20.25">
      <c r="A2410" s="232"/>
      <c r="B2410" s="224" t="s">
        <v>242</v>
      </c>
      <c r="C2410" s="225" t="s">
        <v>242</v>
      </c>
      <c r="D2410" s="226"/>
      <c r="E2410" s="224" t="s">
        <v>242</v>
      </c>
      <c r="F2410" s="224" t="s">
        <v>242</v>
      </c>
      <c r="G2410" s="224" t="s">
        <v>242</v>
      </c>
      <c r="H2410" s="227" t="s">
        <v>242</v>
      </c>
      <c r="I2410" s="228" t="s">
        <v>242</v>
      </c>
      <c r="J2410" s="228" t="s">
        <v>242</v>
      </c>
      <c r="K2410" s="229"/>
      <c r="L2410" s="229"/>
      <c r="M2410" s="229"/>
      <c r="N2410" s="229"/>
      <c r="O2410" s="229"/>
      <c r="P2410" s="230"/>
      <c r="Q2410" s="231"/>
      <c r="R2410" s="224" t="s">
        <v>242</v>
      </c>
      <c r="S2410" s="232" t="str">
        <f t="shared" ca="1" si="193"/>
        <v/>
      </c>
      <c r="T2410" s="232" t="str">
        <f ca="1">IF(B2410="","",IF(ISERROR(MATCH($J2410,[2]SorP!$B$1:$B$6230,0)),"",INDIRECT("'SorP'!$A$"&amp;MATCH($J2410,[2]SorP!$B$1:$B$6230,0))))</f>
        <v/>
      </c>
      <c r="U2410" s="184"/>
      <c r="V2410" s="94" t="e">
        <f>IF(C2410="",NA(),MATCH($B2410&amp;$C2410,'[2]Smelter Look-up'!$J:$J,0))</f>
        <v>#N/A</v>
      </c>
      <c r="X2410" s="58">
        <f t="shared" si="191"/>
        <v>0</v>
      </c>
      <c r="AB2410" s="95" t="str">
        <f t="shared" si="192"/>
        <v/>
      </c>
    </row>
    <row r="2411" spans="1:28" s="58" customFormat="1" ht="20.25">
      <c r="A2411" s="232"/>
      <c r="B2411" s="224" t="s">
        <v>242</v>
      </c>
      <c r="C2411" s="225" t="s">
        <v>242</v>
      </c>
      <c r="D2411" s="226"/>
      <c r="E2411" s="224" t="s">
        <v>242</v>
      </c>
      <c r="F2411" s="224" t="s">
        <v>242</v>
      </c>
      <c r="G2411" s="224" t="s">
        <v>242</v>
      </c>
      <c r="H2411" s="227" t="s">
        <v>242</v>
      </c>
      <c r="I2411" s="228" t="s">
        <v>242</v>
      </c>
      <c r="J2411" s="228" t="s">
        <v>242</v>
      </c>
      <c r="K2411" s="229"/>
      <c r="L2411" s="229"/>
      <c r="M2411" s="229"/>
      <c r="N2411" s="229"/>
      <c r="O2411" s="229"/>
      <c r="P2411" s="230"/>
      <c r="Q2411" s="231"/>
      <c r="R2411" s="224" t="s">
        <v>242</v>
      </c>
      <c r="S2411" s="232" t="str">
        <f t="shared" ca="1" si="193"/>
        <v/>
      </c>
      <c r="T2411" s="232" t="str">
        <f ca="1">IF(B2411="","",IF(ISERROR(MATCH($J2411,[2]SorP!$B$1:$B$6230,0)),"",INDIRECT("'SorP'!$A$"&amp;MATCH($J2411,[2]SorP!$B$1:$B$6230,0))))</f>
        <v/>
      </c>
      <c r="U2411" s="184"/>
      <c r="V2411" s="94" t="e">
        <f>IF(C2411="",NA(),MATCH($B2411&amp;$C2411,'[2]Smelter Look-up'!$J:$J,0))</f>
        <v>#N/A</v>
      </c>
      <c r="X2411" s="58">
        <f t="shared" si="191"/>
        <v>0</v>
      </c>
      <c r="AB2411" s="95" t="str">
        <f t="shared" si="192"/>
        <v/>
      </c>
    </row>
    <row r="2412" spans="1:28" s="58" customFormat="1" ht="20.25">
      <c r="A2412" s="232"/>
      <c r="B2412" s="224" t="s">
        <v>242</v>
      </c>
      <c r="C2412" s="225" t="s">
        <v>242</v>
      </c>
      <c r="D2412" s="226"/>
      <c r="E2412" s="224" t="s">
        <v>242</v>
      </c>
      <c r="F2412" s="224" t="s">
        <v>242</v>
      </c>
      <c r="G2412" s="224" t="s">
        <v>242</v>
      </c>
      <c r="H2412" s="227" t="s">
        <v>242</v>
      </c>
      <c r="I2412" s="228" t="s">
        <v>242</v>
      </c>
      <c r="J2412" s="228" t="s">
        <v>242</v>
      </c>
      <c r="K2412" s="229"/>
      <c r="L2412" s="229"/>
      <c r="M2412" s="229"/>
      <c r="N2412" s="229"/>
      <c r="O2412" s="229"/>
      <c r="P2412" s="230"/>
      <c r="Q2412" s="231"/>
      <c r="R2412" s="224" t="s">
        <v>242</v>
      </c>
      <c r="S2412" s="232" t="str">
        <f t="shared" ca="1" si="193"/>
        <v/>
      </c>
      <c r="T2412" s="232" t="str">
        <f ca="1">IF(B2412="","",IF(ISERROR(MATCH($J2412,[2]SorP!$B$1:$B$6230,0)),"",INDIRECT("'SorP'!$A$"&amp;MATCH($J2412,[2]SorP!$B$1:$B$6230,0))))</f>
        <v/>
      </c>
      <c r="U2412" s="184"/>
      <c r="V2412" s="94" t="e">
        <f>IF(C2412="",NA(),MATCH($B2412&amp;$C2412,'[2]Smelter Look-up'!$J:$J,0))</f>
        <v>#N/A</v>
      </c>
      <c r="X2412" s="58">
        <f t="shared" si="191"/>
        <v>0</v>
      </c>
      <c r="AB2412" s="95" t="str">
        <f t="shared" si="192"/>
        <v/>
      </c>
    </row>
    <row r="2413" spans="1:28" s="58" customFormat="1" ht="20.25">
      <c r="A2413" s="232"/>
      <c r="B2413" s="224" t="s">
        <v>242</v>
      </c>
      <c r="C2413" s="225" t="s">
        <v>242</v>
      </c>
      <c r="D2413" s="226"/>
      <c r="E2413" s="224" t="s">
        <v>242</v>
      </c>
      <c r="F2413" s="224" t="s">
        <v>242</v>
      </c>
      <c r="G2413" s="224" t="s">
        <v>242</v>
      </c>
      <c r="H2413" s="227" t="s">
        <v>242</v>
      </c>
      <c r="I2413" s="228" t="s">
        <v>242</v>
      </c>
      <c r="J2413" s="228" t="s">
        <v>242</v>
      </c>
      <c r="K2413" s="229"/>
      <c r="L2413" s="229"/>
      <c r="M2413" s="229"/>
      <c r="N2413" s="229"/>
      <c r="O2413" s="229"/>
      <c r="P2413" s="230"/>
      <c r="Q2413" s="231"/>
      <c r="R2413" s="224" t="s">
        <v>242</v>
      </c>
      <c r="S2413" s="232" t="str">
        <f t="shared" ca="1" si="193"/>
        <v/>
      </c>
      <c r="T2413" s="232" t="str">
        <f ca="1">IF(B2413="","",IF(ISERROR(MATCH($J2413,[2]SorP!$B$1:$B$6230,0)),"",INDIRECT("'SorP'!$A$"&amp;MATCH($J2413,[2]SorP!$B$1:$B$6230,0))))</f>
        <v/>
      </c>
      <c r="U2413" s="184"/>
      <c r="V2413" s="94" t="e">
        <f>IF(C2413="",NA(),MATCH($B2413&amp;$C2413,'[2]Smelter Look-up'!$J:$J,0))</f>
        <v>#N/A</v>
      </c>
      <c r="X2413" s="58">
        <f t="shared" si="191"/>
        <v>0</v>
      </c>
      <c r="AB2413" s="95" t="str">
        <f t="shared" si="192"/>
        <v/>
      </c>
    </row>
    <row r="2414" spans="1:28" s="58" customFormat="1" ht="20.25">
      <c r="A2414" s="232"/>
      <c r="B2414" s="224" t="s">
        <v>242</v>
      </c>
      <c r="C2414" s="225" t="s">
        <v>242</v>
      </c>
      <c r="D2414" s="226"/>
      <c r="E2414" s="224" t="s">
        <v>242</v>
      </c>
      <c r="F2414" s="224" t="s">
        <v>242</v>
      </c>
      <c r="G2414" s="224" t="s">
        <v>242</v>
      </c>
      <c r="H2414" s="227" t="s">
        <v>242</v>
      </c>
      <c r="I2414" s="228" t="s">
        <v>242</v>
      </c>
      <c r="J2414" s="228" t="s">
        <v>242</v>
      </c>
      <c r="K2414" s="229"/>
      <c r="L2414" s="229"/>
      <c r="M2414" s="229"/>
      <c r="N2414" s="229"/>
      <c r="O2414" s="229"/>
      <c r="P2414" s="230"/>
      <c r="Q2414" s="231"/>
      <c r="R2414" s="224" t="s">
        <v>242</v>
      </c>
      <c r="S2414" s="232" t="str">
        <f t="shared" ca="1" si="193"/>
        <v/>
      </c>
      <c r="T2414" s="232" t="str">
        <f ca="1">IF(B2414="","",IF(ISERROR(MATCH($J2414,[2]SorP!$B$1:$B$6230,0)),"",INDIRECT("'SorP'!$A$"&amp;MATCH($J2414,[2]SorP!$B$1:$B$6230,0))))</f>
        <v/>
      </c>
      <c r="U2414" s="184"/>
      <c r="V2414" s="94" t="e">
        <f>IF(C2414="",NA(),MATCH($B2414&amp;$C2414,'[2]Smelter Look-up'!$J:$J,0))</f>
        <v>#N/A</v>
      </c>
      <c r="X2414" s="58">
        <f t="shared" si="191"/>
        <v>0</v>
      </c>
      <c r="AB2414" s="95" t="str">
        <f t="shared" si="192"/>
        <v/>
      </c>
    </row>
    <row r="2415" spans="1:28" s="58" customFormat="1" ht="20.25">
      <c r="A2415" s="232"/>
      <c r="B2415" s="224" t="s">
        <v>242</v>
      </c>
      <c r="C2415" s="225" t="s">
        <v>242</v>
      </c>
      <c r="D2415" s="226"/>
      <c r="E2415" s="224" t="s">
        <v>242</v>
      </c>
      <c r="F2415" s="224" t="s">
        <v>242</v>
      </c>
      <c r="G2415" s="224" t="s">
        <v>242</v>
      </c>
      <c r="H2415" s="227" t="s">
        <v>242</v>
      </c>
      <c r="I2415" s="228" t="s">
        <v>242</v>
      </c>
      <c r="J2415" s="228" t="s">
        <v>242</v>
      </c>
      <c r="K2415" s="229"/>
      <c r="L2415" s="229"/>
      <c r="M2415" s="229"/>
      <c r="N2415" s="229"/>
      <c r="O2415" s="229"/>
      <c r="P2415" s="230"/>
      <c r="Q2415" s="231"/>
      <c r="R2415" s="224" t="s">
        <v>242</v>
      </c>
      <c r="S2415" s="232" t="str">
        <f t="shared" ca="1" si="193"/>
        <v/>
      </c>
      <c r="T2415" s="232" t="str">
        <f ca="1">IF(B2415="","",IF(ISERROR(MATCH($J2415,[2]SorP!$B$1:$B$6230,0)),"",INDIRECT("'SorP'!$A$"&amp;MATCH($J2415,[2]SorP!$B$1:$B$6230,0))))</f>
        <v/>
      </c>
      <c r="U2415" s="184"/>
      <c r="V2415" s="94" t="e">
        <f>IF(C2415="",NA(),MATCH($B2415&amp;$C2415,'[2]Smelter Look-up'!$J:$J,0))</f>
        <v>#N/A</v>
      </c>
      <c r="X2415" s="58">
        <f t="shared" si="191"/>
        <v>0</v>
      </c>
      <c r="AB2415" s="95" t="str">
        <f t="shared" si="192"/>
        <v/>
      </c>
    </row>
    <row r="2416" spans="1:28" s="58" customFormat="1" ht="20.25">
      <c r="A2416" s="232"/>
      <c r="B2416" s="224" t="s">
        <v>242</v>
      </c>
      <c r="C2416" s="225" t="s">
        <v>242</v>
      </c>
      <c r="D2416" s="226"/>
      <c r="E2416" s="224" t="s">
        <v>242</v>
      </c>
      <c r="F2416" s="224" t="s">
        <v>242</v>
      </c>
      <c r="G2416" s="224" t="s">
        <v>242</v>
      </c>
      <c r="H2416" s="227" t="s">
        <v>242</v>
      </c>
      <c r="I2416" s="228" t="s">
        <v>242</v>
      </c>
      <c r="J2416" s="228" t="s">
        <v>242</v>
      </c>
      <c r="K2416" s="229"/>
      <c r="L2416" s="229"/>
      <c r="M2416" s="229"/>
      <c r="N2416" s="229"/>
      <c r="O2416" s="229"/>
      <c r="P2416" s="230"/>
      <c r="Q2416" s="231"/>
      <c r="R2416" s="224" t="s">
        <v>242</v>
      </c>
      <c r="S2416" s="232" t="str">
        <f t="shared" ca="1" si="193"/>
        <v/>
      </c>
      <c r="T2416" s="232" t="str">
        <f ca="1">IF(B2416="","",IF(ISERROR(MATCH($J2416,[2]SorP!$B$1:$B$6230,0)),"",INDIRECT("'SorP'!$A$"&amp;MATCH($J2416,[2]SorP!$B$1:$B$6230,0))))</f>
        <v/>
      </c>
      <c r="U2416" s="184"/>
      <c r="V2416" s="94" t="e">
        <f>IF(C2416="",NA(),MATCH($B2416&amp;$C2416,'[2]Smelter Look-up'!$J:$J,0))</f>
        <v>#N/A</v>
      </c>
      <c r="X2416" s="58">
        <f t="shared" si="191"/>
        <v>0</v>
      </c>
      <c r="AB2416" s="95" t="str">
        <f t="shared" si="192"/>
        <v/>
      </c>
    </row>
    <row r="2417" spans="1:28" s="58" customFormat="1" ht="20.25">
      <c r="A2417" s="232"/>
      <c r="B2417" s="224" t="s">
        <v>242</v>
      </c>
      <c r="C2417" s="225" t="s">
        <v>242</v>
      </c>
      <c r="D2417" s="226"/>
      <c r="E2417" s="224" t="s">
        <v>242</v>
      </c>
      <c r="F2417" s="224" t="s">
        <v>242</v>
      </c>
      <c r="G2417" s="224" t="s">
        <v>242</v>
      </c>
      <c r="H2417" s="227" t="s">
        <v>242</v>
      </c>
      <c r="I2417" s="228" t="s">
        <v>242</v>
      </c>
      <c r="J2417" s="228" t="s">
        <v>242</v>
      </c>
      <c r="K2417" s="229"/>
      <c r="L2417" s="229"/>
      <c r="M2417" s="229"/>
      <c r="N2417" s="229"/>
      <c r="O2417" s="229"/>
      <c r="P2417" s="230"/>
      <c r="Q2417" s="231"/>
      <c r="R2417" s="224" t="s">
        <v>242</v>
      </c>
      <c r="S2417" s="232" t="str">
        <f t="shared" ca="1" si="193"/>
        <v/>
      </c>
      <c r="T2417" s="232" t="str">
        <f ca="1">IF(B2417="","",IF(ISERROR(MATCH($J2417,[2]SorP!$B$1:$B$6230,0)),"",INDIRECT("'SorP'!$A$"&amp;MATCH($J2417,[2]SorP!$B$1:$B$6230,0))))</f>
        <v/>
      </c>
      <c r="U2417" s="184"/>
      <c r="V2417" s="94" t="e">
        <f>IF(C2417="",NA(),MATCH($B2417&amp;$C2417,'[2]Smelter Look-up'!$J:$J,0))</f>
        <v>#N/A</v>
      </c>
      <c r="X2417" s="58">
        <f t="shared" si="191"/>
        <v>0</v>
      </c>
      <c r="AB2417" s="95" t="str">
        <f t="shared" si="192"/>
        <v/>
      </c>
    </row>
    <row r="2418" spans="1:28" s="58" customFormat="1" ht="20.25">
      <c r="A2418" s="232"/>
      <c r="B2418" s="224" t="s">
        <v>242</v>
      </c>
      <c r="C2418" s="225" t="s">
        <v>242</v>
      </c>
      <c r="D2418" s="226"/>
      <c r="E2418" s="224" t="s">
        <v>242</v>
      </c>
      <c r="F2418" s="224" t="s">
        <v>242</v>
      </c>
      <c r="G2418" s="224" t="s">
        <v>242</v>
      </c>
      <c r="H2418" s="227" t="s">
        <v>242</v>
      </c>
      <c r="I2418" s="228" t="s">
        <v>242</v>
      </c>
      <c r="J2418" s="228" t="s">
        <v>242</v>
      </c>
      <c r="K2418" s="229"/>
      <c r="L2418" s="229"/>
      <c r="M2418" s="229"/>
      <c r="N2418" s="229"/>
      <c r="O2418" s="229"/>
      <c r="P2418" s="230"/>
      <c r="Q2418" s="231"/>
      <c r="R2418" s="224" t="s">
        <v>242</v>
      </c>
      <c r="S2418" s="232" t="str">
        <f t="shared" ca="1" si="193"/>
        <v/>
      </c>
      <c r="T2418" s="232" t="str">
        <f ca="1">IF(B2418="","",IF(ISERROR(MATCH($J2418,[2]SorP!$B$1:$B$6230,0)),"",INDIRECT("'SorP'!$A$"&amp;MATCH($J2418,[2]SorP!$B$1:$B$6230,0))))</f>
        <v/>
      </c>
      <c r="U2418" s="184"/>
      <c r="V2418" s="94" t="e">
        <f>IF(C2418="",NA(),MATCH($B2418&amp;$C2418,'[2]Smelter Look-up'!$J:$J,0))</f>
        <v>#N/A</v>
      </c>
      <c r="X2418" s="58">
        <f t="shared" si="191"/>
        <v>0</v>
      </c>
      <c r="AB2418" s="95" t="str">
        <f t="shared" si="192"/>
        <v/>
      </c>
    </row>
    <row r="2419" spans="1:28" s="58" customFormat="1" ht="20.25">
      <c r="A2419" s="232"/>
      <c r="B2419" s="224" t="s">
        <v>242</v>
      </c>
      <c r="C2419" s="225" t="s">
        <v>242</v>
      </c>
      <c r="D2419" s="226"/>
      <c r="E2419" s="224" t="s">
        <v>242</v>
      </c>
      <c r="F2419" s="224" t="s">
        <v>242</v>
      </c>
      <c r="G2419" s="224" t="s">
        <v>242</v>
      </c>
      <c r="H2419" s="227" t="s">
        <v>242</v>
      </c>
      <c r="I2419" s="228" t="s">
        <v>242</v>
      </c>
      <c r="J2419" s="228" t="s">
        <v>242</v>
      </c>
      <c r="K2419" s="229"/>
      <c r="L2419" s="229"/>
      <c r="M2419" s="229"/>
      <c r="N2419" s="229"/>
      <c r="O2419" s="229"/>
      <c r="P2419" s="230"/>
      <c r="Q2419" s="231"/>
      <c r="R2419" s="224" t="s">
        <v>242</v>
      </c>
      <c r="S2419" s="232" t="str">
        <f t="shared" ca="1" si="193"/>
        <v/>
      </c>
      <c r="T2419" s="232" t="str">
        <f ca="1">IF(B2419="","",IF(ISERROR(MATCH($J2419,[2]SorP!$B$1:$B$6230,0)),"",INDIRECT("'SorP'!$A$"&amp;MATCH($J2419,[2]SorP!$B$1:$B$6230,0))))</f>
        <v/>
      </c>
      <c r="U2419" s="184"/>
      <c r="V2419" s="94" t="e">
        <f>IF(C2419="",NA(),MATCH($B2419&amp;$C2419,'[2]Smelter Look-up'!$J:$J,0))</f>
        <v>#N/A</v>
      </c>
      <c r="X2419" s="58">
        <f t="shared" si="191"/>
        <v>0</v>
      </c>
      <c r="AB2419" s="95" t="str">
        <f t="shared" si="192"/>
        <v/>
      </c>
    </row>
    <row r="2420" spans="1:28" s="58" customFormat="1" ht="20.25">
      <c r="A2420" s="232"/>
      <c r="B2420" s="224" t="s">
        <v>242</v>
      </c>
      <c r="C2420" s="225" t="s">
        <v>242</v>
      </c>
      <c r="D2420" s="226"/>
      <c r="E2420" s="224" t="s">
        <v>242</v>
      </c>
      <c r="F2420" s="224" t="s">
        <v>242</v>
      </c>
      <c r="G2420" s="224" t="s">
        <v>242</v>
      </c>
      <c r="H2420" s="227" t="s">
        <v>242</v>
      </c>
      <c r="I2420" s="228" t="s">
        <v>242</v>
      </c>
      <c r="J2420" s="228" t="s">
        <v>242</v>
      </c>
      <c r="K2420" s="229"/>
      <c r="L2420" s="229"/>
      <c r="M2420" s="229"/>
      <c r="N2420" s="229"/>
      <c r="O2420" s="229"/>
      <c r="P2420" s="230"/>
      <c r="Q2420" s="231"/>
      <c r="R2420" s="224" t="s">
        <v>242</v>
      </c>
      <c r="S2420" s="232" t="str">
        <f t="shared" ca="1" si="193"/>
        <v/>
      </c>
      <c r="T2420" s="232" t="str">
        <f ca="1">IF(B2420="","",IF(ISERROR(MATCH($J2420,[2]SorP!$B$1:$B$6230,0)),"",INDIRECT("'SorP'!$A$"&amp;MATCH($J2420,[2]SorP!$B$1:$B$6230,0))))</f>
        <v/>
      </c>
      <c r="U2420" s="184"/>
      <c r="V2420" s="94" t="e">
        <f>IF(C2420="",NA(),MATCH($B2420&amp;$C2420,'[2]Smelter Look-up'!$J:$J,0))</f>
        <v>#N/A</v>
      </c>
      <c r="X2420" s="58">
        <f t="shared" si="191"/>
        <v>0</v>
      </c>
      <c r="AB2420" s="95" t="str">
        <f t="shared" si="192"/>
        <v/>
      </c>
    </row>
    <row r="2421" spans="1:28" s="58" customFormat="1" ht="20.25">
      <c r="A2421" s="232"/>
      <c r="B2421" s="224" t="s">
        <v>242</v>
      </c>
      <c r="C2421" s="225" t="s">
        <v>242</v>
      </c>
      <c r="D2421" s="226"/>
      <c r="E2421" s="224" t="s">
        <v>242</v>
      </c>
      <c r="F2421" s="224" t="s">
        <v>242</v>
      </c>
      <c r="G2421" s="224" t="s">
        <v>242</v>
      </c>
      <c r="H2421" s="227" t="s">
        <v>242</v>
      </c>
      <c r="I2421" s="228" t="s">
        <v>242</v>
      </c>
      <c r="J2421" s="228" t="s">
        <v>242</v>
      </c>
      <c r="K2421" s="229"/>
      <c r="L2421" s="229"/>
      <c r="M2421" s="229"/>
      <c r="N2421" s="229"/>
      <c r="O2421" s="229"/>
      <c r="P2421" s="230"/>
      <c r="Q2421" s="231"/>
      <c r="R2421" s="224" t="s">
        <v>242</v>
      </c>
      <c r="S2421" s="232" t="str">
        <f t="shared" ca="1" si="193"/>
        <v/>
      </c>
      <c r="T2421" s="232" t="str">
        <f ca="1">IF(B2421="","",IF(ISERROR(MATCH($J2421,[2]SorP!$B$1:$B$6230,0)),"",INDIRECT("'SorP'!$A$"&amp;MATCH($J2421,[2]SorP!$B$1:$B$6230,0))))</f>
        <v/>
      </c>
      <c r="U2421" s="184"/>
      <c r="V2421" s="94" t="e">
        <f>IF(C2421="",NA(),MATCH($B2421&amp;$C2421,'[2]Smelter Look-up'!$J:$J,0))</f>
        <v>#N/A</v>
      </c>
      <c r="X2421" s="58">
        <f t="shared" si="191"/>
        <v>0</v>
      </c>
      <c r="AB2421" s="95" t="str">
        <f t="shared" si="192"/>
        <v/>
      </c>
    </row>
    <row r="2422" spans="1:28" s="58" customFormat="1" ht="20.25">
      <c r="A2422" s="232"/>
      <c r="B2422" s="224" t="s">
        <v>242</v>
      </c>
      <c r="C2422" s="225" t="s">
        <v>242</v>
      </c>
      <c r="D2422" s="226"/>
      <c r="E2422" s="224" t="s">
        <v>242</v>
      </c>
      <c r="F2422" s="224" t="s">
        <v>242</v>
      </c>
      <c r="G2422" s="224" t="s">
        <v>242</v>
      </c>
      <c r="H2422" s="227" t="s">
        <v>242</v>
      </c>
      <c r="I2422" s="228" t="s">
        <v>242</v>
      </c>
      <c r="J2422" s="228" t="s">
        <v>242</v>
      </c>
      <c r="K2422" s="229"/>
      <c r="L2422" s="229"/>
      <c r="M2422" s="229"/>
      <c r="N2422" s="229"/>
      <c r="O2422" s="229"/>
      <c r="P2422" s="230"/>
      <c r="Q2422" s="231"/>
      <c r="R2422" s="224" t="s">
        <v>242</v>
      </c>
      <c r="S2422" s="232" t="str">
        <f t="shared" ca="1" si="193"/>
        <v/>
      </c>
      <c r="T2422" s="232" t="str">
        <f ca="1">IF(B2422="","",IF(ISERROR(MATCH($J2422,[2]SorP!$B$1:$B$6230,0)),"",INDIRECT("'SorP'!$A$"&amp;MATCH($J2422,[2]SorP!$B$1:$B$6230,0))))</f>
        <v/>
      </c>
      <c r="U2422" s="184"/>
      <c r="V2422" s="94" t="e">
        <f>IF(C2422="",NA(),MATCH($B2422&amp;$C2422,'[2]Smelter Look-up'!$J:$J,0))</f>
        <v>#N/A</v>
      </c>
      <c r="X2422" s="58">
        <f t="shared" si="191"/>
        <v>0</v>
      </c>
      <c r="AB2422" s="95" t="str">
        <f t="shared" si="192"/>
        <v/>
      </c>
    </row>
    <row r="2423" spans="1:28" s="58" customFormat="1" ht="20.25">
      <c r="A2423" s="232"/>
      <c r="B2423" s="224" t="s">
        <v>242</v>
      </c>
      <c r="C2423" s="225" t="s">
        <v>242</v>
      </c>
      <c r="D2423" s="226"/>
      <c r="E2423" s="224" t="s">
        <v>242</v>
      </c>
      <c r="F2423" s="224" t="s">
        <v>242</v>
      </c>
      <c r="G2423" s="224" t="s">
        <v>242</v>
      </c>
      <c r="H2423" s="227" t="s">
        <v>242</v>
      </c>
      <c r="I2423" s="228" t="s">
        <v>242</v>
      </c>
      <c r="J2423" s="228" t="s">
        <v>242</v>
      </c>
      <c r="K2423" s="229"/>
      <c r="L2423" s="229"/>
      <c r="M2423" s="229"/>
      <c r="N2423" s="229"/>
      <c r="O2423" s="229"/>
      <c r="P2423" s="230"/>
      <c r="Q2423" s="231"/>
      <c r="R2423" s="224" t="s">
        <v>242</v>
      </c>
      <c r="S2423" s="232" t="str">
        <f t="shared" ca="1" si="193"/>
        <v/>
      </c>
      <c r="T2423" s="232" t="str">
        <f ca="1">IF(B2423="","",IF(ISERROR(MATCH($J2423,[2]SorP!$B$1:$B$6230,0)),"",INDIRECT("'SorP'!$A$"&amp;MATCH($J2423,[2]SorP!$B$1:$B$6230,0))))</f>
        <v/>
      </c>
      <c r="U2423" s="184"/>
      <c r="V2423" s="94" t="e">
        <f>IF(C2423="",NA(),MATCH($B2423&amp;$C2423,'[2]Smelter Look-up'!$J:$J,0))</f>
        <v>#N/A</v>
      </c>
      <c r="X2423" s="58">
        <f t="shared" si="191"/>
        <v>0</v>
      </c>
      <c r="AB2423" s="95" t="str">
        <f t="shared" si="192"/>
        <v/>
      </c>
    </row>
    <row r="2424" spans="1:28" s="58" customFormat="1" ht="20.25">
      <c r="A2424" s="232"/>
      <c r="B2424" s="224" t="s">
        <v>242</v>
      </c>
      <c r="C2424" s="225" t="s">
        <v>242</v>
      </c>
      <c r="D2424" s="226"/>
      <c r="E2424" s="224" t="s">
        <v>242</v>
      </c>
      <c r="F2424" s="224" t="s">
        <v>242</v>
      </c>
      <c r="G2424" s="224" t="s">
        <v>242</v>
      </c>
      <c r="H2424" s="227" t="s">
        <v>242</v>
      </c>
      <c r="I2424" s="228" t="s">
        <v>242</v>
      </c>
      <c r="J2424" s="228" t="s">
        <v>242</v>
      </c>
      <c r="K2424" s="229"/>
      <c r="L2424" s="229"/>
      <c r="M2424" s="229"/>
      <c r="N2424" s="229"/>
      <c r="O2424" s="229"/>
      <c r="P2424" s="230"/>
      <c r="Q2424" s="231"/>
      <c r="R2424" s="224" t="s">
        <v>242</v>
      </c>
      <c r="S2424" s="232" t="str">
        <f t="shared" ca="1" si="193"/>
        <v/>
      </c>
      <c r="T2424" s="232" t="str">
        <f ca="1">IF(B2424="","",IF(ISERROR(MATCH($J2424,[2]SorP!$B$1:$B$6230,0)),"",INDIRECT("'SorP'!$A$"&amp;MATCH($J2424,[2]SorP!$B$1:$B$6230,0))))</f>
        <v/>
      </c>
      <c r="U2424" s="184"/>
      <c r="V2424" s="94" t="e">
        <f>IF(C2424="",NA(),MATCH($B2424&amp;$C2424,'[2]Smelter Look-up'!$J:$J,0))</f>
        <v>#N/A</v>
      </c>
      <c r="X2424" s="58">
        <f t="shared" si="191"/>
        <v>0</v>
      </c>
      <c r="AB2424" s="95" t="str">
        <f t="shared" si="192"/>
        <v/>
      </c>
    </row>
    <row r="2425" spans="1:28" s="58" customFormat="1" ht="20.25">
      <c r="A2425" s="232"/>
      <c r="B2425" s="224" t="s">
        <v>242</v>
      </c>
      <c r="C2425" s="225" t="s">
        <v>242</v>
      </c>
      <c r="D2425" s="226"/>
      <c r="E2425" s="224" t="s">
        <v>242</v>
      </c>
      <c r="F2425" s="224" t="s">
        <v>242</v>
      </c>
      <c r="G2425" s="224" t="s">
        <v>242</v>
      </c>
      <c r="H2425" s="227" t="s">
        <v>242</v>
      </c>
      <c r="I2425" s="228" t="s">
        <v>242</v>
      </c>
      <c r="J2425" s="228" t="s">
        <v>242</v>
      </c>
      <c r="K2425" s="229"/>
      <c r="L2425" s="229"/>
      <c r="M2425" s="229"/>
      <c r="N2425" s="229"/>
      <c r="O2425" s="229"/>
      <c r="P2425" s="230"/>
      <c r="Q2425" s="231"/>
      <c r="R2425" s="224" t="s">
        <v>242</v>
      </c>
      <c r="S2425" s="232" t="str">
        <f t="shared" ca="1" si="193"/>
        <v/>
      </c>
      <c r="T2425" s="232" t="str">
        <f ca="1">IF(B2425="","",IF(ISERROR(MATCH($J2425,[2]SorP!$B$1:$B$6230,0)),"",INDIRECT("'SorP'!$A$"&amp;MATCH($J2425,[2]SorP!$B$1:$B$6230,0))))</f>
        <v/>
      </c>
      <c r="U2425" s="184"/>
      <c r="V2425" s="94" t="e">
        <f>IF(C2425="",NA(),MATCH($B2425&amp;$C2425,'[2]Smelter Look-up'!$J:$J,0))</f>
        <v>#N/A</v>
      </c>
      <c r="X2425" s="58">
        <f t="shared" si="191"/>
        <v>0</v>
      </c>
      <c r="AB2425" s="95" t="str">
        <f t="shared" si="192"/>
        <v/>
      </c>
    </row>
    <row r="2426" spans="1:28" s="58" customFormat="1" ht="20.25">
      <c r="A2426" s="232"/>
      <c r="B2426" s="224" t="s">
        <v>242</v>
      </c>
      <c r="C2426" s="225" t="s">
        <v>242</v>
      </c>
      <c r="D2426" s="226"/>
      <c r="E2426" s="224" t="s">
        <v>242</v>
      </c>
      <c r="F2426" s="224" t="s">
        <v>242</v>
      </c>
      <c r="G2426" s="224" t="s">
        <v>242</v>
      </c>
      <c r="H2426" s="227" t="s">
        <v>242</v>
      </c>
      <c r="I2426" s="228" t="s">
        <v>242</v>
      </c>
      <c r="J2426" s="228" t="s">
        <v>242</v>
      </c>
      <c r="K2426" s="229"/>
      <c r="L2426" s="229"/>
      <c r="M2426" s="229"/>
      <c r="N2426" s="229"/>
      <c r="O2426" s="229"/>
      <c r="P2426" s="230"/>
      <c r="Q2426" s="231"/>
      <c r="R2426" s="224" t="s">
        <v>242</v>
      </c>
      <c r="S2426" s="232" t="str">
        <f t="shared" ca="1" si="193"/>
        <v/>
      </c>
      <c r="T2426" s="232" t="str">
        <f ca="1">IF(B2426="","",IF(ISERROR(MATCH($J2426,[2]SorP!$B$1:$B$6230,0)),"",INDIRECT("'SorP'!$A$"&amp;MATCH($J2426,[2]SorP!$B$1:$B$6230,0))))</f>
        <v/>
      </c>
      <c r="U2426" s="184"/>
      <c r="V2426" s="94" t="e">
        <f>IF(C2426="",NA(),MATCH($B2426&amp;$C2426,'[2]Smelter Look-up'!$J:$J,0))</f>
        <v>#N/A</v>
      </c>
      <c r="X2426" s="58">
        <f t="shared" si="191"/>
        <v>0</v>
      </c>
      <c r="AB2426" s="95" t="str">
        <f t="shared" si="192"/>
        <v/>
      </c>
    </row>
    <row r="2427" spans="1:28" s="58" customFormat="1" ht="20.25">
      <c r="A2427" s="232"/>
      <c r="B2427" s="224" t="s">
        <v>242</v>
      </c>
      <c r="C2427" s="225" t="s">
        <v>242</v>
      </c>
      <c r="D2427" s="226"/>
      <c r="E2427" s="224" t="s">
        <v>242</v>
      </c>
      <c r="F2427" s="224" t="s">
        <v>242</v>
      </c>
      <c r="G2427" s="224" t="s">
        <v>242</v>
      </c>
      <c r="H2427" s="227" t="s">
        <v>242</v>
      </c>
      <c r="I2427" s="228" t="s">
        <v>242</v>
      </c>
      <c r="J2427" s="228" t="s">
        <v>242</v>
      </c>
      <c r="K2427" s="229"/>
      <c r="L2427" s="229"/>
      <c r="M2427" s="229"/>
      <c r="N2427" s="229"/>
      <c r="O2427" s="229"/>
      <c r="P2427" s="230"/>
      <c r="Q2427" s="231"/>
      <c r="R2427" s="224" t="s">
        <v>242</v>
      </c>
      <c r="S2427" s="232" t="str">
        <f t="shared" ref="S2427" ca="1" si="194">IF(B2427="","",IF(ISERROR(MATCH($E2427,CL,0)),"Unknown",INDIRECT("'C'!$A$"&amp;MATCH($E2427,CL,0)+1)))</f>
        <v/>
      </c>
      <c r="T2427" s="232" t="str">
        <f ca="1">IF(B2427="","",IF(ISERROR(MATCH($J2427,[2]SorP!$B$1:$B$6230,0)),"",INDIRECT("'SorP'!$A$"&amp;MATCH($J2427,[2]SorP!$B$1:$B$6230,0))))</f>
        <v/>
      </c>
      <c r="U2427" s="184"/>
      <c r="V2427" s="94" t="e">
        <f>IF(C2427="",NA(),MATCH($B2427&amp;$C2427,'[2]Smelter Look-up'!$J:$J,0))</f>
        <v>#N/A</v>
      </c>
      <c r="X2427" s="58">
        <f t="shared" si="191"/>
        <v>0</v>
      </c>
      <c r="AB2427" s="95" t="str">
        <f t="shared" si="192"/>
        <v/>
      </c>
    </row>
    <row r="2428" spans="1:28" s="58" customFormat="1" ht="20.25">
      <c r="A2428" s="232"/>
      <c r="B2428" s="224" t="s">
        <v>242</v>
      </c>
      <c r="C2428" s="225" t="s">
        <v>242</v>
      </c>
      <c r="D2428" s="226"/>
      <c r="E2428" s="224" t="s">
        <v>242</v>
      </c>
      <c r="F2428" s="224" t="s">
        <v>242</v>
      </c>
      <c r="G2428" s="224" t="s">
        <v>242</v>
      </c>
      <c r="H2428" s="227" t="s">
        <v>242</v>
      </c>
      <c r="I2428" s="228" t="s">
        <v>242</v>
      </c>
      <c r="J2428" s="228" t="s">
        <v>242</v>
      </c>
      <c r="K2428" s="229"/>
      <c r="L2428" s="229"/>
      <c r="M2428" s="229"/>
      <c r="N2428" s="229"/>
      <c r="O2428" s="229"/>
      <c r="P2428" s="230"/>
      <c r="Q2428" s="231"/>
      <c r="R2428" s="224" t="s">
        <v>242</v>
      </c>
      <c r="S2428" s="232" t="str">
        <f t="shared" ref="S2428:S2459" ca="1" si="195">IF(B2428="","",IF(ISERROR(MATCH($E2428,CL,0)),"Unknown",INDIRECT("'C'!$A$"&amp;MATCH($E2428,CL,0)+1)))</f>
        <v/>
      </c>
      <c r="T2428" s="232" t="str">
        <f ca="1">IF(B2428="","",IF(ISERROR(MATCH($J2428,[2]SorP!$B$1:$B$6230,0)),"",INDIRECT("'SorP'!$A$"&amp;MATCH($J2428,[2]SorP!$B$1:$B$6230,0))))</f>
        <v/>
      </c>
      <c r="U2428" s="184"/>
      <c r="V2428" s="94" t="e">
        <f>IF(C2428="",NA(),MATCH($B2428&amp;$C2428,'[2]Smelter Look-up'!$J:$J,0))</f>
        <v>#N/A</v>
      </c>
      <c r="X2428" s="58">
        <f t="shared" si="191"/>
        <v>0</v>
      </c>
      <c r="AB2428" s="95" t="str">
        <f t="shared" si="192"/>
        <v/>
      </c>
    </row>
    <row r="2429" spans="1:28" s="58" customFormat="1" ht="20.25">
      <c r="A2429" s="232"/>
      <c r="B2429" s="224" t="s">
        <v>242</v>
      </c>
      <c r="C2429" s="225" t="s">
        <v>242</v>
      </c>
      <c r="D2429" s="226"/>
      <c r="E2429" s="224" t="s">
        <v>242</v>
      </c>
      <c r="F2429" s="224" t="s">
        <v>242</v>
      </c>
      <c r="G2429" s="224" t="s">
        <v>242</v>
      </c>
      <c r="H2429" s="227" t="s">
        <v>242</v>
      </c>
      <c r="I2429" s="228" t="s">
        <v>242</v>
      </c>
      <c r="J2429" s="228" t="s">
        <v>242</v>
      </c>
      <c r="K2429" s="229"/>
      <c r="L2429" s="229"/>
      <c r="M2429" s="229"/>
      <c r="N2429" s="229"/>
      <c r="O2429" s="229"/>
      <c r="P2429" s="230"/>
      <c r="Q2429" s="231"/>
      <c r="R2429" s="224" t="s">
        <v>242</v>
      </c>
      <c r="S2429" s="232" t="str">
        <f t="shared" ca="1" si="195"/>
        <v/>
      </c>
      <c r="T2429" s="232" t="str">
        <f ca="1">IF(B2429="","",IF(ISERROR(MATCH($J2429,[2]SorP!$B$1:$B$6230,0)),"",INDIRECT("'SorP'!$A$"&amp;MATCH($J2429,[2]SorP!$B$1:$B$6230,0))))</f>
        <v/>
      </c>
      <c r="U2429" s="184"/>
      <c r="V2429" s="94" t="e">
        <f>IF(C2429="",NA(),MATCH($B2429&amp;$C2429,'[2]Smelter Look-up'!$J:$J,0))</f>
        <v>#N/A</v>
      </c>
      <c r="X2429" s="58">
        <f t="shared" si="191"/>
        <v>0</v>
      </c>
      <c r="AB2429" s="95" t="str">
        <f t="shared" si="192"/>
        <v/>
      </c>
    </row>
    <row r="2430" spans="1:28" s="58" customFormat="1" ht="20.25">
      <c r="A2430" s="232"/>
      <c r="B2430" s="224" t="s">
        <v>242</v>
      </c>
      <c r="C2430" s="225" t="s">
        <v>242</v>
      </c>
      <c r="D2430" s="226"/>
      <c r="E2430" s="224" t="s">
        <v>242</v>
      </c>
      <c r="F2430" s="224" t="s">
        <v>242</v>
      </c>
      <c r="G2430" s="224" t="s">
        <v>242</v>
      </c>
      <c r="H2430" s="227" t="s">
        <v>242</v>
      </c>
      <c r="I2430" s="228" t="s">
        <v>242</v>
      </c>
      <c r="J2430" s="228" t="s">
        <v>242</v>
      </c>
      <c r="K2430" s="229"/>
      <c r="L2430" s="229"/>
      <c r="M2430" s="229"/>
      <c r="N2430" s="229"/>
      <c r="O2430" s="229"/>
      <c r="P2430" s="230"/>
      <c r="Q2430" s="231"/>
      <c r="R2430" s="224" t="s">
        <v>242</v>
      </c>
      <c r="S2430" s="232" t="str">
        <f t="shared" ca="1" si="195"/>
        <v/>
      </c>
      <c r="T2430" s="232" t="str">
        <f ca="1">IF(B2430="","",IF(ISERROR(MATCH($J2430,[2]SorP!$B$1:$B$6230,0)),"",INDIRECT("'SorP'!$A$"&amp;MATCH($J2430,[2]SorP!$B$1:$B$6230,0))))</f>
        <v/>
      </c>
      <c r="U2430" s="184"/>
      <c r="V2430" s="94" t="e">
        <f>IF(C2430="",NA(),MATCH($B2430&amp;$C2430,'[2]Smelter Look-up'!$J:$J,0))</f>
        <v>#N/A</v>
      </c>
      <c r="X2430" s="58">
        <f t="shared" si="191"/>
        <v>0</v>
      </c>
      <c r="AB2430" s="95" t="str">
        <f t="shared" si="192"/>
        <v/>
      </c>
    </row>
    <row r="2431" spans="1:28" s="58" customFormat="1" ht="20.25">
      <c r="A2431" s="232"/>
      <c r="B2431" s="224" t="s">
        <v>242</v>
      </c>
      <c r="C2431" s="225" t="s">
        <v>242</v>
      </c>
      <c r="D2431" s="226"/>
      <c r="E2431" s="224" t="s">
        <v>242</v>
      </c>
      <c r="F2431" s="224" t="s">
        <v>242</v>
      </c>
      <c r="G2431" s="224" t="s">
        <v>242</v>
      </c>
      <c r="H2431" s="227" t="s">
        <v>242</v>
      </c>
      <c r="I2431" s="228" t="s">
        <v>242</v>
      </c>
      <c r="J2431" s="228" t="s">
        <v>242</v>
      </c>
      <c r="K2431" s="229"/>
      <c r="L2431" s="229"/>
      <c r="M2431" s="229"/>
      <c r="N2431" s="229"/>
      <c r="O2431" s="229"/>
      <c r="P2431" s="230"/>
      <c r="Q2431" s="231"/>
      <c r="R2431" s="224" t="s">
        <v>242</v>
      </c>
      <c r="S2431" s="232" t="str">
        <f t="shared" ca="1" si="195"/>
        <v/>
      </c>
      <c r="T2431" s="232" t="str">
        <f ca="1">IF(B2431="","",IF(ISERROR(MATCH($J2431,[2]SorP!$B$1:$B$6230,0)),"",INDIRECT("'SorP'!$A$"&amp;MATCH($J2431,[2]SorP!$B$1:$B$6230,0))))</f>
        <v/>
      </c>
      <c r="U2431" s="184"/>
      <c r="V2431" s="94" t="e">
        <f>IF(C2431="",NA(),MATCH($B2431&amp;$C2431,'[2]Smelter Look-up'!$J:$J,0))</f>
        <v>#N/A</v>
      </c>
      <c r="X2431" s="58">
        <f t="shared" si="191"/>
        <v>0</v>
      </c>
      <c r="AB2431" s="95" t="str">
        <f t="shared" si="192"/>
        <v/>
      </c>
    </row>
    <row r="2432" spans="1:28" s="58" customFormat="1" ht="20.25">
      <c r="A2432" s="232"/>
      <c r="B2432" s="224" t="s">
        <v>242</v>
      </c>
      <c r="C2432" s="225" t="s">
        <v>242</v>
      </c>
      <c r="D2432" s="226"/>
      <c r="E2432" s="224" t="s">
        <v>242</v>
      </c>
      <c r="F2432" s="224" t="s">
        <v>242</v>
      </c>
      <c r="G2432" s="224" t="s">
        <v>242</v>
      </c>
      <c r="H2432" s="227" t="s">
        <v>242</v>
      </c>
      <c r="I2432" s="228" t="s">
        <v>242</v>
      </c>
      <c r="J2432" s="228" t="s">
        <v>242</v>
      </c>
      <c r="K2432" s="229"/>
      <c r="L2432" s="229"/>
      <c r="M2432" s="229"/>
      <c r="N2432" s="229"/>
      <c r="O2432" s="229"/>
      <c r="P2432" s="230"/>
      <c r="Q2432" s="231"/>
      <c r="R2432" s="224" t="s">
        <v>242</v>
      </c>
      <c r="S2432" s="232" t="str">
        <f t="shared" ca="1" si="195"/>
        <v/>
      </c>
      <c r="T2432" s="232" t="str">
        <f ca="1">IF(B2432="","",IF(ISERROR(MATCH($J2432,[2]SorP!$B$1:$B$6230,0)),"",INDIRECT("'SorP'!$A$"&amp;MATCH($J2432,[2]SorP!$B$1:$B$6230,0))))</f>
        <v/>
      </c>
      <c r="U2432" s="184"/>
      <c r="V2432" s="94" t="e">
        <f>IF(C2432="",NA(),MATCH($B2432&amp;$C2432,'[2]Smelter Look-up'!$J:$J,0))</f>
        <v>#N/A</v>
      </c>
      <c r="X2432" s="58">
        <f t="shared" si="191"/>
        <v>0</v>
      </c>
      <c r="AB2432" s="95" t="str">
        <f t="shared" si="192"/>
        <v/>
      </c>
    </row>
    <row r="2433" spans="1:28" s="58" customFormat="1" ht="20.25">
      <c r="A2433" s="232"/>
      <c r="B2433" s="224" t="s">
        <v>242</v>
      </c>
      <c r="C2433" s="225" t="s">
        <v>242</v>
      </c>
      <c r="D2433" s="226"/>
      <c r="E2433" s="224" t="s">
        <v>242</v>
      </c>
      <c r="F2433" s="224" t="s">
        <v>242</v>
      </c>
      <c r="G2433" s="224" t="s">
        <v>242</v>
      </c>
      <c r="H2433" s="227" t="s">
        <v>242</v>
      </c>
      <c r="I2433" s="228" t="s">
        <v>242</v>
      </c>
      <c r="J2433" s="228" t="s">
        <v>242</v>
      </c>
      <c r="K2433" s="229"/>
      <c r="L2433" s="229"/>
      <c r="M2433" s="229"/>
      <c r="N2433" s="229"/>
      <c r="O2433" s="229"/>
      <c r="P2433" s="230"/>
      <c r="Q2433" s="231"/>
      <c r="R2433" s="224" t="s">
        <v>242</v>
      </c>
      <c r="S2433" s="232" t="str">
        <f t="shared" ca="1" si="195"/>
        <v/>
      </c>
      <c r="T2433" s="232" t="str">
        <f ca="1">IF(B2433="","",IF(ISERROR(MATCH($J2433,[2]SorP!$B$1:$B$6230,0)),"",INDIRECT("'SorP'!$A$"&amp;MATCH($J2433,[2]SorP!$B$1:$B$6230,0))))</f>
        <v/>
      </c>
      <c r="U2433" s="184"/>
      <c r="V2433" s="94" t="e">
        <f>IF(C2433="",NA(),MATCH($B2433&amp;$C2433,'[2]Smelter Look-up'!$J:$J,0))</f>
        <v>#N/A</v>
      </c>
      <c r="X2433" s="58">
        <f t="shared" si="191"/>
        <v>0</v>
      </c>
      <c r="AB2433" s="95" t="str">
        <f t="shared" si="192"/>
        <v/>
      </c>
    </row>
    <row r="2434" spans="1:28" s="58" customFormat="1" ht="20.25">
      <c r="A2434" s="232"/>
      <c r="B2434" s="224" t="s">
        <v>242</v>
      </c>
      <c r="C2434" s="225" t="s">
        <v>242</v>
      </c>
      <c r="D2434" s="226"/>
      <c r="E2434" s="224" t="s">
        <v>242</v>
      </c>
      <c r="F2434" s="224" t="s">
        <v>242</v>
      </c>
      <c r="G2434" s="224" t="s">
        <v>242</v>
      </c>
      <c r="H2434" s="227" t="s">
        <v>242</v>
      </c>
      <c r="I2434" s="228" t="s">
        <v>242</v>
      </c>
      <c r="J2434" s="228" t="s">
        <v>242</v>
      </c>
      <c r="K2434" s="229"/>
      <c r="L2434" s="229"/>
      <c r="M2434" s="229"/>
      <c r="N2434" s="229"/>
      <c r="O2434" s="229"/>
      <c r="P2434" s="230"/>
      <c r="Q2434" s="231"/>
      <c r="R2434" s="224" t="s">
        <v>242</v>
      </c>
      <c r="S2434" s="232" t="str">
        <f t="shared" ca="1" si="195"/>
        <v/>
      </c>
      <c r="T2434" s="232" t="str">
        <f ca="1">IF(B2434="","",IF(ISERROR(MATCH($J2434,[2]SorP!$B$1:$B$6230,0)),"",INDIRECT("'SorP'!$A$"&amp;MATCH($J2434,[2]SorP!$B$1:$B$6230,0))))</f>
        <v/>
      </c>
      <c r="U2434" s="184"/>
      <c r="V2434" s="94" t="e">
        <f>IF(C2434="",NA(),MATCH($B2434&amp;$C2434,'[2]Smelter Look-up'!$J:$J,0))</f>
        <v>#N/A</v>
      </c>
      <c r="X2434" s="58">
        <f t="shared" si="191"/>
        <v>0</v>
      </c>
      <c r="AB2434" s="95" t="str">
        <f t="shared" si="192"/>
        <v/>
      </c>
    </row>
    <row r="2435" spans="1:28" s="58" customFormat="1" ht="20.25">
      <c r="A2435" s="232"/>
      <c r="B2435" s="224" t="s">
        <v>242</v>
      </c>
      <c r="C2435" s="225" t="s">
        <v>242</v>
      </c>
      <c r="D2435" s="226"/>
      <c r="E2435" s="224" t="s">
        <v>242</v>
      </c>
      <c r="F2435" s="224" t="s">
        <v>242</v>
      </c>
      <c r="G2435" s="224" t="s">
        <v>242</v>
      </c>
      <c r="H2435" s="227" t="s">
        <v>242</v>
      </c>
      <c r="I2435" s="228" t="s">
        <v>242</v>
      </c>
      <c r="J2435" s="228" t="s">
        <v>242</v>
      </c>
      <c r="K2435" s="229"/>
      <c r="L2435" s="229"/>
      <c r="M2435" s="229"/>
      <c r="N2435" s="229"/>
      <c r="O2435" s="229"/>
      <c r="P2435" s="230"/>
      <c r="Q2435" s="231"/>
      <c r="R2435" s="224" t="s">
        <v>242</v>
      </c>
      <c r="S2435" s="232" t="str">
        <f t="shared" ca="1" si="195"/>
        <v/>
      </c>
      <c r="T2435" s="232" t="str">
        <f ca="1">IF(B2435="","",IF(ISERROR(MATCH($J2435,[2]SorP!$B$1:$B$6230,0)),"",INDIRECT("'SorP'!$A$"&amp;MATCH($J2435,[2]SorP!$B$1:$B$6230,0))))</f>
        <v/>
      </c>
      <c r="U2435" s="184"/>
      <c r="V2435" s="94" t="e">
        <f>IF(C2435="",NA(),MATCH($B2435&amp;$C2435,'[2]Smelter Look-up'!$J:$J,0))</f>
        <v>#N/A</v>
      </c>
      <c r="X2435" s="58">
        <f t="shared" si="191"/>
        <v>0</v>
      </c>
      <c r="AB2435" s="95" t="str">
        <f t="shared" si="192"/>
        <v/>
      </c>
    </row>
    <row r="2436" spans="1:28" s="58" customFormat="1" ht="20.25">
      <c r="A2436" s="232"/>
      <c r="B2436" s="224" t="s">
        <v>242</v>
      </c>
      <c r="C2436" s="225" t="s">
        <v>242</v>
      </c>
      <c r="D2436" s="226"/>
      <c r="E2436" s="224" t="s">
        <v>242</v>
      </c>
      <c r="F2436" s="224" t="s">
        <v>242</v>
      </c>
      <c r="G2436" s="224" t="s">
        <v>242</v>
      </c>
      <c r="H2436" s="227" t="s">
        <v>242</v>
      </c>
      <c r="I2436" s="228" t="s">
        <v>242</v>
      </c>
      <c r="J2436" s="228" t="s">
        <v>242</v>
      </c>
      <c r="K2436" s="229"/>
      <c r="L2436" s="229"/>
      <c r="M2436" s="229"/>
      <c r="N2436" s="229"/>
      <c r="O2436" s="229"/>
      <c r="P2436" s="230"/>
      <c r="Q2436" s="231"/>
      <c r="R2436" s="224" t="s">
        <v>242</v>
      </c>
      <c r="S2436" s="232" t="str">
        <f t="shared" ca="1" si="195"/>
        <v/>
      </c>
      <c r="T2436" s="232" t="str">
        <f ca="1">IF(B2436="","",IF(ISERROR(MATCH($J2436,[2]SorP!$B$1:$B$6230,0)),"",INDIRECT("'SorP'!$A$"&amp;MATCH($J2436,[2]SorP!$B$1:$B$6230,0))))</f>
        <v/>
      </c>
      <c r="U2436" s="184"/>
      <c r="V2436" s="94" t="e">
        <f>IF(C2436="",NA(),MATCH($B2436&amp;$C2436,'[2]Smelter Look-up'!$J:$J,0))</f>
        <v>#N/A</v>
      </c>
      <c r="X2436" s="58">
        <f t="shared" si="191"/>
        <v>0</v>
      </c>
      <c r="AB2436" s="95" t="str">
        <f t="shared" si="192"/>
        <v/>
      </c>
    </row>
    <row r="2437" spans="1:28" s="58" customFormat="1" ht="20.25">
      <c r="A2437" s="232"/>
      <c r="B2437" s="224" t="s">
        <v>242</v>
      </c>
      <c r="C2437" s="225" t="s">
        <v>242</v>
      </c>
      <c r="D2437" s="226"/>
      <c r="E2437" s="224" t="s">
        <v>242</v>
      </c>
      <c r="F2437" s="224" t="s">
        <v>242</v>
      </c>
      <c r="G2437" s="224" t="s">
        <v>242</v>
      </c>
      <c r="H2437" s="227" t="s">
        <v>242</v>
      </c>
      <c r="I2437" s="228" t="s">
        <v>242</v>
      </c>
      <c r="J2437" s="228" t="s">
        <v>242</v>
      </c>
      <c r="K2437" s="229"/>
      <c r="L2437" s="229"/>
      <c r="M2437" s="229"/>
      <c r="N2437" s="229"/>
      <c r="O2437" s="229"/>
      <c r="P2437" s="230"/>
      <c r="Q2437" s="231"/>
      <c r="R2437" s="224" t="s">
        <v>242</v>
      </c>
      <c r="S2437" s="232" t="str">
        <f t="shared" ca="1" si="195"/>
        <v/>
      </c>
      <c r="T2437" s="232" t="str">
        <f ca="1">IF(B2437="","",IF(ISERROR(MATCH($J2437,[2]SorP!$B$1:$B$6230,0)),"",INDIRECT("'SorP'!$A$"&amp;MATCH($J2437,[2]SorP!$B$1:$B$6230,0))))</f>
        <v/>
      </c>
      <c r="U2437" s="184"/>
      <c r="V2437" s="94" t="e">
        <f>IF(C2437="",NA(),MATCH($B2437&amp;$C2437,'[2]Smelter Look-up'!$J:$J,0))</f>
        <v>#N/A</v>
      </c>
      <c r="X2437" s="58">
        <f t="shared" si="191"/>
        <v>0</v>
      </c>
      <c r="AB2437" s="95" t="str">
        <f t="shared" si="192"/>
        <v/>
      </c>
    </row>
    <row r="2438" spans="1:28" s="58" customFormat="1" ht="20.25">
      <c r="A2438" s="232"/>
      <c r="B2438" s="224" t="s">
        <v>242</v>
      </c>
      <c r="C2438" s="225" t="s">
        <v>242</v>
      </c>
      <c r="D2438" s="226"/>
      <c r="E2438" s="224" t="s">
        <v>242</v>
      </c>
      <c r="F2438" s="224" t="s">
        <v>242</v>
      </c>
      <c r="G2438" s="224" t="s">
        <v>242</v>
      </c>
      <c r="H2438" s="227" t="s">
        <v>242</v>
      </c>
      <c r="I2438" s="228" t="s">
        <v>242</v>
      </c>
      <c r="J2438" s="228" t="s">
        <v>242</v>
      </c>
      <c r="K2438" s="229"/>
      <c r="L2438" s="229"/>
      <c r="M2438" s="229"/>
      <c r="N2438" s="229"/>
      <c r="O2438" s="229"/>
      <c r="P2438" s="230"/>
      <c r="Q2438" s="231"/>
      <c r="R2438" s="224" t="s">
        <v>242</v>
      </c>
      <c r="S2438" s="232" t="str">
        <f t="shared" ca="1" si="195"/>
        <v/>
      </c>
      <c r="T2438" s="232" t="str">
        <f ca="1">IF(B2438="","",IF(ISERROR(MATCH($J2438,[2]SorP!$B$1:$B$6230,0)),"",INDIRECT("'SorP'!$A$"&amp;MATCH($J2438,[2]SorP!$B$1:$B$6230,0))))</f>
        <v/>
      </c>
      <c r="U2438" s="184"/>
      <c r="V2438" s="94" t="e">
        <f>IF(C2438="",NA(),MATCH($B2438&amp;$C2438,'[2]Smelter Look-up'!$J:$J,0))</f>
        <v>#N/A</v>
      </c>
      <c r="X2438" s="58">
        <f t="shared" si="191"/>
        <v>0</v>
      </c>
      <c r="AB2438" s="95" t="str">
        <f t="shared" si="192"/>
        <v/>
      </c>
    </row>
    <row r="2439" spans="1:28" s="58" customFormat="1" ht="20.25">
      <c r="A2439" s="232"/>
      <c r="B2439" s="224" t="s">
        <v>242</v>
      </c>
      <c r="C2439" s="225" t="s">
        <v>242</v>
      </c>
      <c r="D2439" s="226"/>
      <c r="E2439" s="224" t="s">
        <v>242</v>
      </c>
      <c r="F2439" s="224" t="s">
        <v>242</v>
      </c>
      <c r="G2439" s="224" t="s">
        <v>242</v>
      </c>
      <c r="H2439" s="227" t="s">
        <v>242</v>
      </c>
      <c r="I2439" s="228" t="s">
        <v>242</v>
      </c>
      <c r="J2439" s="228" t="s">
        <v>242</v>
      </c>
      <c r="K2439" s="229"/>
      <c r="L2439" s="229"/>
      <c r="M2439" s="229"/>
      <c r="N2439" s="229"/>
      <c r="O2439" s="229"/>
      <c r="P2439" s="230"/>
      <c r="Q2439" s="231"/>
      <c r="R2439" s="224" t="s">
        <v>242</v>
      </c>
      <c r="S2439" s="232" t="str">
        <f t="shared" ca="1" si="195"/>
        <v/>
      </c>
      <c r="T2439" s="232" t="str">
        <f ca="1">IF(B2439="","",IF(ISERROR(MATCH($J2439,[2]SorP!$B$1:$B$6230,0)),"",INDIRECT("'SorP'!$A$"&amp;MATCH($J2439,[2]SorP!$B$1:$B$6230,0))))</f>
        <v/>
      </c>
      <c r="U2439" s="184"/>
      <c r="V2439" s="94" t="e">
        <f>IF(C2439="",NA(),MATCH($B2439&amp;$C2439,'[2]Smelter Look-up'!$J:$J,0))</f>
        <v>#N/A</v>
      </c>
      <c r="X2439" s="58">
        <f t="shared" si="191"/>
        <v>0</v>
      </c>
      <c r="AB2439" s="95" t="str">
        <f t="shared" si="192"/>
        <v/>
      </c>
    </row>
    <row r="2440" spans="1:28" s="58" customFormat="1" ht="20.25">
      <c r="A2440" s="232"/>
      <c r="B2440" s="224" t="s">
        <v>242</v>
      </c>
      <c r="C2440" s="225" t="s">
        <v>242</v>
      </c>
      <c r="D2440" s="226"/>
      <c r="E2440" s="224" t="s">
        <v>242</v>
      </c>
      <c r="F2440" s="224" t="s">
        <v>242</v>
      </c>
      <c r="G2440" s="224" t="s">
        <v>242</v>
      </c>
      <c r="H2440" s="227" t="s">
        <v>242</v>
      </c>
      <c r="I2440" s="228" t="s">
        <v>242</v>
      </c>
      <c r="J2440" s="228" t="s">
        <v>242</v>
      </c>
      <c r="K2440" s="229"/>
      <c r="L2440" s="229"/>
      <c r="M2440" s="229"/>
      <c r="N2440" s="229"/>
      <c r="O2440" s="229"/>
      <c r="P2440" s="230"/>
      <c r="Q2440" s="231"/>
      <c r="R2440" s="224" t="s">
        <v>242</v>
      </c>
      <c r="S2440" s="232" t="str">
        <f t="shared" ca="1" si="195"/>
        <v/>
      </c>
      <c r="T2440" s="232" t="str">
        <f ca="1">IF(B2440="","",IF(ISERROR(MATCH($J2440,[2]SorP!$B$1:$B$6230,0)),"",INDIRECT("'SorP'!$A$"&amp;MATCH($J2440,[2]SorP!$B$1:$B$6230,0))))</f>
        <v/>
      </c>
      <c r="U2440" s="184"/>
      <c r="V2440" s="94" t="e">
        <f>IF(C2440="",NA(),MATCH($B2440&amp;$C2440,'[2]Smelter Look-up'!$J:$J,0))</f>
        <v>#N/A</v>
      </c>
      <c r="X2440" s="58">
        <f t="shared" si="191"/>
        <v>0</v>
      </c>
      <c r="AB2440" s="95" t="str">
        <f t="shared" si="192"/>
        <v/>
      </c>
    </row>
    <row r="2441" spans="1:28" s="58" customFormat="1" ht="20.25">
      <c r="A2441" s="232"/>
      <c r="B2441" s="224" t="s">
        <v>242</v>
      </c>
      <c r="C2441" s="225" t="s">
        <v>242</v>
      </c>
      <c r="D2441" s="226"/>
      <c r="E2441" s="224" t="s">
        <v>242</v>
      </c>
      <c r="F2441" s="224" t="s">
        <v>242</v>
      </c>
      <c r="G2441" s="224" t="s">
        <v>242</v>
      </c>
      <c r="H2441" s="227" t="s">
        <v>242</v>
      </c>
      <c r="I2441" s="228" t="s">
        <v>242</v>
      </c>
      <c r="J2441" s="228" t="s">
        <v>242</v>
      </c>
      <c r="K2441" s="229"/>
      <c r="L2441" s="229"/>
      <c r="M2441" s="229"/>
      <c r="N2441" s="229"/>
      <c r="O2441" s="229"/>
      <c r="P2441" s="230"/>
      <c r="Q2441" s="231"/>
      <c r="R2441" s="224" t="s">
        <v>242</v>
      </c>
      <c r="S2441" s="232" t="str">
        <f t="shared" ca="1" si="195"/>
        <v/>
      </c>
      <c r="T2441" s="232" t="str">
        <f ca="1">IF(B2441="","",IF(ISERROR(MATCH($J2441,[2]SorP!$B$1:$B$6230,0)),"",INDIRECT("'SorP'!$A$"&amp;MATCH($J2441,[2]SorP!$B$1:$B$6230,0))))</f>
        <v/>
      </c>
      <c r="U2441" s="184"/>
      <c r="V2441" s="94" t="e">
        <f>IF(C2441="",NA(),MATCH($B2441&amp;$C2441,'[2]Smelter Look-up'!$J:$J,0))</f>
        <v>#N/A</v>
      </c>
      <c r="X2441" s="58">
        <f t="shared" si="191"/>
        <v>0</v>
      </c>
      <c r="AB2441" s="95" t="str">
        <f t="shared" si="192"/>
        <v/>
      </c>
    </row>
    <row r="2442" spans="1:28" s="58" customFormat="1" ht="20.25">
      <c r="A2442" s="232"/>
      <c r="B2442" s="224" t="s">
        <v>242</v>
      </c>
      <c r="C2442" s="225" t="s">
        <v>242</v>
      </c>
      <c r="D2442" s="226"/>
      <c r="E2442" s="224" t="s">
        <v>242</v>
      </c>
      <c r="F2442" s="224" t="s">
        <v>242</v>
      </c>
      <c r="G2442" s="224" t="s">
        <v>242</v>
      </c>
      <c r="H2442" s="227" t="s">
        <v>242</v>
      </c>
      <c r="I2442" s="228" t="s">
        <v>242</v>
      </c>
      <c r="J2442" s="228" t="s">
        <v>242</v>
      </c>
      <c r="K2442" s="229"/>
      <c r="L2442" s="229"/>
      <c r="M2442" s="229"/>
      <c r="N2442" s="229"/>
      <c r="O2442" s="229"/>
      <c r="P2442" s="230"/>
      <c r="Q2442" s="231"/>
      <c r="R2442" s="224" t="s">
        <v>242</v>
      </c>
      <c r="S2442" s="232" t="str">
        <f t="shared" ca="1" si="195"/>
        <v/>
      </c>
      <c r="T2442" s="232" t="str">
        <f ca="1">IF(B2442="","",IF(ISERROR(MATCH($J2442,[2]SorP!$B$1:$B$6230,0)),"",INDIRECT("'SorP'!$A$"&amp;MATCH($J2442,[2]SorP!$B$1:$B$6230,0))))</f>
        <v/>
      </c>
      <c r="U2442" s="184"/>
      <c r="V2442" s="94" t="e">
        <f>IF(C2442="",NA(),MATCH($B2442&amp;$C2442,'[2]Smelter Look-up'!$J:$J,0))</f>
        <v>#N/A</v>
      </c>
      <c r="X2442" s="58">
        <f t="shared" ref="X2442:X2492" si="196">IF(AND(C2442="Smelter not listed",OR(LEN(D2442)=0,LEN(E2442)=0)),1,0)</f>
        <v>0</v>
      </c>
      <c r="AB2442" s="95" t="str">
        <f t="shared" ref="AB2442:AB2491" si="197">B2442&amp;C2442</f>
        <v/>
      </c>
    </row>
    <row r="2443" spans="1:28" s="58" customFormat="1" ht="20.25">
      <c r="A2443" s="232"/>
      <c r="B2443" s="224" t="s">
        <v>242</v>
      </c>
      <c r="C2443" s="225" t="s">
        <v>242</v>
      </c>
      <c r="D2443" s="226"/>
      <c r="E2443" s="224" t="s">
        <v>242</v>
      </c>
      <c r="F2443" s="224" t="s">
        <v>242</v>
      </c>
      <c r="G2443" s="224" t="s">
        <v>242</v>
      </c>
      <c r="H2443" s="227" t="s">
        <v>242</v>
      </c>
      <c r="I2443" s="228" t="s">
        <v>242</v>
      </c>
      <c r="J2443" s="228" t="s">
        <v>242</v>
      </c>
      <c r="K2443" s="229"/>
      <c r="L2443" s="229"/>
      <c r="M2443" s="229"/>
      <c r="N2443" s="229"/>
      <c r="O2443" s="229"/>
      <c r="P2443" s="230"/>
      <c r="Q2443" s="231"/>
      <c r="R2443" s="224" t="s">
        <v>242</v>
      </c>
      <c r="S2443" s="232" t="str">
        <f t="shared" ca="1" si="195"/>
        <v/>
      </c>
      <c r="T2443" s="232" t="str">
        <f ca="1">IF(B2443="","",IF(ISERROR(MATCH($J2443,[2]SorP!$B$1:$B$6230,0)),"",INDIRECT("'SorP'!$A$"&amp;MATCH($J2443,[2]SorP!$B$1:$B$6230,0))))</f>
        <v/>
      </c>
      <c r="U2443" s="184"/>
      <c r="V2443" s="94" t="e">
        <f>IF(C2443="",NA(),MATCH($B2443&amp;$C2443,'[2]Smelter Look-up'!$J:$J,0))</f>
        <v>#N/A</v>
      </c>
      <c r="X2443" s="58">
        <f t="shared" si="196"/>
        <v>0</v>
      </c>
      <c r="AB2443" s="95" t="str">
        <f t="shared" si="197"/>
        <v/>
      </c>
    </row>
    <row r="2444" spans="1:28" s="58" customFormat="1" ht="20.25">
      <c r="A2444" s="232"/>
      <c r="B2444" s="224" t="s">
        <v>242</v>
      </c>
      <c r="C2444" s="225" t="s">
        <v>242</v>
      </c>
      <c r="D2444" s="226"/>
      <c r="E2444" s="224" t="s">
        <v>242</v>
      </c>
      <c r="F2444" s="224" t="s">
        <v>242</v>
      </c>
      <c r="G2444" s="224" t="s">
        <v>242</v>
      </c>
      <c r="H2444" s="227" t="s">
        <v>242</v>
      </c>
      <c r="I2444" s="228" t="s">
        <v>242</v>
      </c>
      <c r="J2444" s="228" t="s">
        <v>242</v>
      </c>
      <c r="K2444" s="229"/>
      <c r="L2444" s="229"/>
      <c r="M2444" s="229"/>
      <c r="N2444" s="229"/>
      <c r="O2444" s="229"/>
      <c r="P2444" s="230"/>
      <c r="Q2444" s="231"/>
      <c r="R2444" s="224" t="s">
        <v>242</v>
      </c>
      <c r="S2444" s="232" t="str">
        <f t="shared" ca="1" si="195"/>
        <v/>
      </c>
      <c r="T2444" s="232" t="str">
        <f ca="1">IF(B2444="","",IF(ISERROR(MATCH($J2444,[2]SorP!$B$1:$B$6230,0)),"",INDIRECT("'SorP'!$A$"&amp;MATCH($J2444,[2]SorP!$B$1:$B$6230,0))))</f>
        <v/>
      </c>
      <c r="U2444" s="184"/>
      <c r="V2444" s="94" t="e">
        <f>IF(C2444="",NA(),MATCH($B2444&amp;$C2444,'[2]Smelter Look-up'!$J:$J,0))</f>
        <v>#N/A</v>
      </c>
      <c r="X2444" s="58">
        <f t="shared" si="196"/>
        <v>0</v>
      </c>
      <c r="AB2444" s="95" t="str">
        <f t="shared" si="197"/>
        <v/>
      </c>
    </row>
    <row r="2445" spans="1:28" s="58" customFormat="1" ht="20.25">
      <c r="A2445" s="232"/>
      <c r="B2445" s="224" t="s">
        <v>242</v>
      </c>
      <c r="C2445" s="225" t="s">
        <v>242</v>
      </c>
      <c r="D2445" s="226"/>
      <c r="E2445" s="224" t="s">
        <v>242</v>
      </c>
      <c r="F2445" s="224" t="s">
        <v>242</v>
      </c>
      <c r="G2445" s="224" t="s">
        <v>242</v>
      </c>
      <c r="H2445" s="227" t="s">
        <v>242</v>
      </c>
      <c r="I2445" s="228" t="s">
        <v>242</v>
      </c>
      <c r="J2445" s="228" t="s">
        <v>242</v>
      </c>
      <c r="K2445" s="229"/>
      <c r="L2445" s="229"/>
      <c r="M2445" s="229"/>
      <c r="N2445" s="229"/>
      <c r="O2445" s="229"/>
      <c r="P2445" s="230"/>
      <c r="Q2445" s="231"/>
      <c r="R2445" s="224" t="s">
        <v>242</v>
      </c>
      <c r="S2445" s="232" t="str">
        <f t="shared" ca="1" si="195"/>
        <v/>
      </c>
      <c r="T2445" s="232" t="str">
        <f ca="1">IF(B2445="","",IF(ISERROR(MATCH($J2445,[2]SorP!$B$1:$B$6230,0)),"",INDIRECT("'SorP'!$A$"&amp;MATCH($J2445,[2]SorP!$B$1:$B$6230,0))))</f>
        <v/>
      </c>
      <c r="U2445" s="184"/>
      <c r="V2445" s="94" t="e">
        <f>IF(C2445="",NA(),MATCH($B2445&amp;$C2445,'[2]Smelter Look-up'!$J:$J,0))</f>
        <v>#N/A</v>
      </c>
      <c r="X2445" s="58">
        <f t="shared" si="196"/>
        <v>0</v>
      </c>
      <c r="AB2445" s="95" t="str">
        <f t="shared" si="197"/>
        <v/>
      </c>
    </row>
    <row r="2446" spans="1:28" s="58" customFormat="1" ht="20.25">
      <c r="A2446" s="232"/>
      <c r="B2446" s="224" t="s">
        <v>242</v>
      </c>
      <c r="C2446" s="225" t="s">
        <v>242</v>
      </c>
      <c r="D2446" s="226"/>
      <c r="E2446" s="224" t="s">
        <v>242</v>
      </c>
      <c r="F2446" s="224" t="s">
        <v>242</v>
      </c>
      <c r="G2446" s="224" t="s">
        <v>242</v>
      </c>
      <c r="H2446" s="227" t="s">
        <v>242</v>
      </c>
      <c r="I2446" s="228" t="s">
        <v>242</v>
      </c>
      <c r="J2446" s="228" t="s">
        <v>242</v>
      </c>
      <c r="K2446" s="229"/>
      <c r="L2446" s="229"/>
      <c r="M2446" s="229"/>
      <c r="N2446" s="229"/>
      <c r="O2446" s="229"/>
      <c r="P2446" s="230"/>
      <c r="Q2446" s="231"/>
      <c r="R2446" s="224" t="s">
        <v>242</v>
      </c>
      <c r="S2446" s="232" t="str">
        <f t="shared" ca="1" si="195"/>
        <v/>
      </c>
      <c r="T2446" s="232" t="str">
        <f ca="1">IF(B2446="","",IF(ISERROR(MATCH($J2446,[2]SorP!$B$1:$B$6230,0)),"",INDIRECT("'SorP'!$A$"&amp;MATCH($J2446,[2]SorP!$B$1:$B$6230,0))))</f>
        <v/>
      </c>
      <c r="U2446" s="184"/>
      <c r="V2446" s="94" t="e">
        <f>IF(C2446="",NA(),MATCH($B2446&amp;$C2446,'[2]Smelter Look-up'!$J:$J,0))</f>
        <v>#N/A</v>
      </c>
      <c r="X2446" s="58">
        <f t="shared" si="196"/>
        <v>0</v>
      </c>
      <c r="AB2446" s="95" t="str">
        <f t="shared" si="197"/>
        <v/>
      </c>
    </row>
    <row r="2447" spans="1:28" s="58" customFormat="1" ht="20.25">
      <c r="A2447" s="232"/>
      <c r="B2447" s="224" t="s">
        <v>242</v>
      </c>
      <c r="C2447" s="225" t="s">
        <v>242</v>
      </c>
      <c r="D2447" s="226"/>
      <c r="E2447" s="224" t="s">
        <v>242</v>
      </c>
      <c r="F2447" s="224" t="s">
        <v>242</v>
      </c>
      <c r="G2447" s="224" t="s">
        <v>242</v>
      </c>
      <c r="H2447" s="227" t="s">
        <v>242</v>
      </c>
      <c r="I2447" s="228" t="s">
        <v>242</v>
      </c>
      <c r="J2447" s="228" t="s">
        <v>242</v>
      </c>
      <c r="K2447" s="229"/>
      <c r="L2447" s="229"/>
      <c r="M2447" s="229"/>
      <c r="N2447" s="229"/>
      <c r="O2447" s="229"/>
      <c r="P2447" s="230"/>
      <c r="Q2447" s="231"/>
      <c r="R2447" s="224" t="s">
        <v>242</v>
      </c>
      <c r="S2447" s="232" t="str">
        <f t="shared" ca="1" si="195"/>
        <v/>
      </c>
      <c r="T2447" s="232" t="str">
        <f ca="1">IF(B2447="","",IF(ISERROR(MATCH($J2447,[2]SorP!$B$1:$B$6230,0)),"",INDIRECT("'SorP'!$A$"&amp;MATCH($J2447,[2]SorP!$B$1:$B$6230,0))))</f>
        <v/>
      </c>
      <c r="U2447" s="184"/>
      <c r="V2447" s="94" t="e">
        <f>IF(C2447="",NA(),MATCH($B2447&amp;$C2447,'[2]Smelter Look-up'!$J:$J,0))</f>
        <v>#N/A</v>
      </c>
      <c r="X2447" s="58">
        <f t="shared" si="196"/>
        <v>0</v>
      </c>
      <c r="AB2447" s="95" t="str">
        <f t="shared" si="197"/>
        <v/>
      </c>
    </row>
    <row r="2448" spans="1:28" s="58" customFormat="1" ht="20.25">
      <c r="A2448" s="232"/>
      <c r="B2448" s="224" t="s">
        <v>242</v>
      </c>
      <c r="C2448" s="225" t="s">
        <v>242</v>
      </c>
      <c r="D2448" s="226"/>
      <c r="E2448" s="224" t="s">
        <v>242</v>
      </c>
      <c r="F2448" s="224" t="s">
        <v>242</v>
      </c>
      <c r="G2448" s="224" t="s">
        <v>242</v>
      </c>
      <c r="H2448" s="227" t="s">
        <v>242</v>
      </c>
      <c r="I2448" s="228" t="s">
        <v>242</v>
      </c>
      <c r="J2448" s="228" t="s">
        <v>242</v>
      </c>
      <c r="K2448" s="229"/>
      <c r="L2448" s="229"/>
      <c r="M2448" s="229"/>
      <c r="N2448" s="229"/>
      <c r="O2448" s="229"/>
      <c r="P2448" s="230"/>
      <c r="Q2448" s="231"/>
      <c r="R2448" s="224" t="s">
        <v>242</v>
      </c>
      <c r="S2448" s="232" t="str">
        <f t="shared" ca="1" si="195"/>
        <v/>
      </c>
      <c r="T2448" s="232" t="str">
        <f ca="1">IF(B2448="","",IF(ISERROR(MATCH($J2448,[2]SorP!$B$1:$B$6230,0)),"",INDIRECT("'SorP'!$A$"&amp;MATCH($J2448,[2]SorP!$B$1:$B$6230,0))))</f>
        <v/>
      </c>
      <c r="U2448" s="184"/>
      <c r="V2448" s="94" t="e">
        <f>IF(C2448="",NA(),MATCH($B2448&amp;$C2448,'[2]Smelter Look-up'!$J:$J,0))</f>
        <v>#N/A</v>
      </c>
      <c r="X2448" s="58">
        <f t="shared" si="196"/>
        <v>0</v>
      </c>
      <c r="AB2448" s="95" t="str">
        <f t="shared" si="197"/>
        <v/>
      </c>
    </row>
    <row r="2449" spans="1:28" s="58" customFormat="1" ht="20.25">
      <c r="A2449" s="232"/>
      <c r="B2449" s="224" t="s">
        <v>242</v>
      </c>
      <c r="C2449" s="225" t="s">
        <v>242</v>
      </c>
      <c r="D2449" s="226"/>
      <c r="E2449" s="224" t="s">
        <v>242</v>
      </c>
      <c r="F2449" s="224" t="s">
        <v>242</v>
      </c>
      <c r="G2449" s="224" t="s">
        <v>242</v>
      </c>
      <c r="H2449" s="227" t="s">
        <v>242</v>
      </c>
      <c r="I2449" s="228" t="s">
        <v>242</v>
      </c>
      <c r="J2449" s="228" t="s">
        <v>242</v>
      </c>
      <c r="K2449" s="229"/>
      <c r="L2449" s="229"/>
      <c r="M2449" s="229"/>
      <c r="N2449" s="229"/>
      <c r="O2449" s="229"/>
      <c r="P2449" s="230"/>
      <c r="Q2449" s="231"/>
      <c r="R2449" s="224" t="s">
        <v>242</v>
      </c>
      <c r="S2449" s="232" t="str">
        <f t="shared" ca="1" si="195"/>
        <v/>
      </c>
      <c r="T2449" s="232" t="str">
        <f ca="1">IF(B2449="","",IF(ISERROR(MATCH($J2449,[2]SorP!$B$1:$B$6230,0)),"",INDIRECT("'SorP'!$A$"&amp;MATCH($J2449,[2]SorP!$B$1:$B$6230,0))))</f>
        <v/>
      </c>
      <c r="U2449" s="184"/>
      <c r="V2449" s="94" t="e">
        <f>IF(C2449="",NA(),MATCH($B2449&amp;$C2449,'[2]Smelter Look-up'!$J:$J,0))</f>
        <v>#N/A</v>
      </c>
      <c r="X2449" s="58">
        <f t="shared" si="196"/>
        <v>0</v>
      </c>
      <c r="AB2449" s="95" t="str">
        <f t="shared" si="197"/>
        <v/>
      </c>
    </row>
    <row r="2450" spans="1:28" s="58" customFormat="1" ht="20.25">
      <c r="A2450" s="232"/>
      <c r="B2450" s="224" t="s">
        <v>242</v>
      </c>
      <c r="C2450" s="225" t="s">
        <v>242</v>
      </c>
      <c r="D2450" s="226"/>
      <c r="E2450" s="224" t="s">
        <v>242</v>
      </c>
      <c r="F2450" s="224" t="s">
        <v>242</v>
      </c>
      <c r="G2450" s="224" t="s">
        <v>242</v>
      </c>
      <c r="H2450" s="227" t="s">
        <v>242</v>
      </c>
      <c r="I2450" s="228" t="s">
        <v>242</v>
      </c>
      <c r="J2450" s="228" t="s">
        <v>242</v>
      </c>
      <c r="K2450" s="229"/>
      <c r="L2450" s="229"/>
      <c r="M2450" s="229"/>
      <c r="N2450" s="229"/>
      <c r="O2450" s="229"/>
      <c r="P2450" s="230"/>
      <c r="Q2450" s="231"/>
      <c r="R2450" s="224" t="s">
        <v>242</v>
      </c>
      <c r="S2450" s="232" t="str">
        <f t="shared" ca="1" si="195"/>
        <v/>
      </c>
      <c r="T2450" s="232" t="str">
        <f ca="1">IF(B2450="","",IF(ISERROR(MATCH($J2450,[2]SorP!$B$1:$B$6230,0)),"",INDIRECT("'SorP'!$A$"&amp;MATCH($J2450,[2]SorP!$B$1:$B$6230,0))))</f>
        <v/>
      </c>
      <c r="U2450" s="184"/>
      <c r="V2450" s="94" t="e">
        <f>IF(C2450="",NA(),MATCH($B2450&amp;$C2450,'[2]Smelter Look-up'!$J:$J,0))</f>
        <v>#N/A</v>
      </c>
      <c r="X2450" s="58">
        <f t="shared" si="196"/>
        <v>0</v>
      </c>
      <c r="AB2450" s="95" t="str">
        <f t="shared" si="197"/>
        <v/>
      </c>
    </row>
    <row r="2451" spans="1:28" s="58" customFormat="1" ht="20.25">
      <c r="A2451" s="232"/>
      <c r="B2451" s="224" t="s">
        <v>242</v>
      </c>
      <c r="C2451" s="225" t="s">
        <v>242</v>
      </c>
      <c r="D2451" s="226"/>
      <c r="E2451" s="224" t="s">
        <v>242</v>
      </c>
      <c r="F2451" s="224" t="s">
        <v>242</v>
      </c>
      <c r="G2451" s="224" t="s">
        <v>242</v>
      </c>
      <c r="H2451" s="227" t="s">
        <v>242</v>
      </c>
      <c r="I2451" s="228" t="s">
        <v>242</v>
      </c>
      <c r="J2451" s="228" t="s">
        <v>242</v>
      </c>
      <c r="K2451" s="229"/>
      <c r="L2451" s="229"/>
      <c r="M2451" s="229"/>
      <c r="N2451" s="229"/>
      <c r="O2451" s="229"/>
      <c r="P2451" s="230"/>
      <c r="Q2451" s="231"/>
      <c r="R2451" s="224" t="s">
        <v>242</v>
      </c>
      <c r="S2451" s="232" t="str">
        <f t="shared" ca="1" si="195"/>
        <v/>
      </c>
      <c r="T2451" s="232" t="str">
        <f ca="1">IF(B2451="","",IF(ISERROR(MATCH($J2451,[2]SorP!$B$1:$B$6230,0)),"",INDIRECT("'SorP'!$A$"&amp;MATCH($J2451,[2]SorP!$B$1:$B$6230,0))))</f>
        <v/>
      </c>
      <c r="U2451" s="184"/>
      <c r="V2451" s="94" t="e">
        <f>IF(C2451="",NA(),MATCH($B2451&amp;$C2451,'[2]Smelter Look-up'!$J:$J,0))</f>
        <v>#N/A</v>
      </c>
      <c r="X2451" s="58">
        <f t="shared" si="196"/>
        <v>0</v>
      </c>
      <c r="AB2451" s="95" t="str">
        <f t="shared" si="197"/>
        <v/>
      </c>
    </row>
    <row r="2452" spans="1:28" s="58" customFormat="1" ht="20.25">
      <c r="A2452" s="232"/>
      <c r="B2452" s="224" t="s">
        <v>242</v>
      </c>
      <c r="C2452" s="225" t="s">
        <v>242</v>
      </c>
      <c r="D2452" s="226"/>
      <c r="E2452" s="224" t="s">
        <v>242</v>
      </c>
      <c r="F2452" s="224" t="s">
        <v>242</v>
      </c>
      <c r="G2452" s="224" t="s">
        <v>242</v>
      </c>
      <c r="H2452" s="227" t="s">
        <v>242</v>
      </c>
      <c r="I2452" s="228" t="s">
        <v>242</v>
      </c>
      <c r="J2452" s="228" t="s">
        <v>242</v>
      </c>
      <c r="K2452" s="229"/>
      <c r="L2452" s="229"/>
      <c r="M2452" s="229"/>
      <c r="N2452" s="229"/>
      <c r="O2452" s="229"/>
      <c r="P2452" s="230"/>
      <c r="Q2452" s="231"/>
      <c r="R2452" s="224" t="s">
        <v>242</v>
      </c>
      <c r="S2452" s="232" t="str">
        <f t="shared" ca="1" si="195"/>
        <v/>
      </c>
      <c r="T2452" s="232" t="str">
        <f ca="1">IF(B2452="","",IF(ISERROR(MATCH($J2452,[2]SorP!$B$1:$B$6230,0)),"",INDIRECT("'SorP'!$A$"&amp;MATCH($J2452,[2]SorP!$B$1:$B$6230,0))))</f>
        <v/>
      </c>
      <c r="U2452" s="184"/>
      <c r="V2452" s="94" t="e">
        <f>IF(C2452="",NA(),MATCH($B2452&amp;$C2452,'[2]Smelter Look-up'!$J:$J,0))</f>
        <v>#N/A</v>
      </c>
      <c r="X2452" s="58">
        <f t="shared" si="196"/>
        <v>0</v>
      </c>
      <c r="AB2452" s="95" t="str">
        <f t="shared" si="197"/>
        <v/>
      </c>
    </row>
    <row r="2453" spans="1:28" s="58" customFormat="1" ht="20.25">
      <c r="A2453" s="232"/>
      <c r="B2453" s="224" t="s">
        <v>242</v>
      </c>
      <c r="C2453" s="225" t="s">
        <v>242</v>
      </c>
      <c r="D2453" s="226"/>
      <c r="E2453" s="224" t="s">
        <v>242</v>
      </c>
      <c r="F2453" s="224" t="s">
        <v>242</v>
      </c>
      <c r="G2453" s="224" t="s">
        <v>242</v>
      </c>
      <c r="H2453" s="227" t="s">
        <v>242</v>
      </c>
      <c r="I2453" s="228" t="s">
        <v>242</v>
      </c>
      <c r="J2453" s="228" t="s">
        <v>242</v>
      </c>
      <c r="K2453" s="229"/>
      <c r="L2453" s="229"/>
      <c r="M2453" s="229"/>
      <c r="N2453" s="229"/>
      <c r="O2453" s="229"/>
      <c r="P2453" s="230"/>
      <c r="Q2453" s="231"/>
      <c r="R2453" s="224" t="s">
        <v>242</v>
      </c>
      <c r="S2453" s="232" t="str">
        <f t="shared" ca="1" si="195"/>
        <v/>
      </c>
      <c r="T2453" s="232" t="str">
        <f ca="1">IF(B2453="","",IF(ISERROR(MATCH($J2453,[2]SorP!$B$1:$B$6230,0)),"",INDIRECT("'SorP'!$A$"&amp;MATCH($J2453,[2]SorP!$B$1:$B$6230,0))))</f>
        <v/>
      </c>
      <c r="U2453" s="184"/>
      <c r="V2453" s="94" t="e">
        <f>IF(C2453="",NA(),MATCH($B2453&amp;$C2453,'[2]Smelter Look-up'!$J:$J,0))</f>
        <v>#N/A</v>
      </c>
      <c r="X2453" s="58">
        <f t="shared" si="196"/>
        <v>0</v>
      </c>
      <c r="AB2453" s="95" t="str">
        <f t="shared" si="197"/>
        <v/>
      </c>
    </row>
    <row r="2454" spans="1:28" s="58" customFormat="1" ht="20.25">
      <c r="A2454" s="232"/>
      <c r="B2454" s="224" t="s">
        <v>242</v>
      </c>
      <c r="C2454" s="225" t="s">
        <v>242</v>
      </c>
      <c r="D2454" s="226"/>
      <c r="E2454" s="224" t="s">
        <v>242</v>
      </c>
      <c r="F2454" s="224" t="s">
        <v>242</v>
      </c>
      <c r="G2454" s="224" t="s">
        <v>242</v>
      </c>
      <c r="H2454" s="227" t="s">
        <v>242</v>
      </c>
      <c r="I2454" s="228" t="s">
        <v>242</v>
      </c>
      <c r="J2454" s="228" t="s">
        <v>242</v>
      </c>
      <c r="K2454" s="229"/>
      <c r="L2454" s="229"/>
      <c r="M2454" s="229"/>
      <c r="N2454" s="229"/>
      <c r="O2454" s="229"/>
      <c r="P2454" s="230"/>
      <c r="Q2454" s="231"/>
      <c r="R2454" s="224" t="s">
        <v>242</v>
      </c>
      <c r="S2454" s="232" t="str">
        <f t="shared" ca="1" si="195"/>
        <v/>
      </c>
      <c r="T2454" s="232" t="str">
        <f ca="1">IF(B2454="","",IF(ISERROR(MATCH($J2454,[2]SorP!$B$1:$B$6230,0)),"",INDIRECT("'SorP'!$A$"&amp;MATCH($J2454,[2]SorP!$B$1:$B$6230,0))))</f>
        <v/>
      </c>
      <c r="U2454" s="184"/>
      <c r="V2454" s="94" t="e">
        <f>IF(C2454="",NA(),MATCH($B2454&amp;$C2454,'[2]Smelter Look-up'!$J:$J,0))</f>
        <v>#N/A</v>
      </c>
      <c r="X2454" s="58">
        <f t="shared" si="196"/>
        <v>0</v>
      </c>
      <c r="AB2454" s="95" t="str">
        <f t="shared" si="197"/>
        <v/>
      </c>
    </row>
    <row r="2455" spans="1:28" s="58" customFormat="1" ht="20.25">
      <c r="A2455" s="232"/>
      <c r="B2455" s="224" t="s">
        <v>242</v>
      </c>
      <c r="C2455" s="225" t="s">
        <v>242</v>
      </c>
      <c r="D2455" s="226"/>
      <c r="E2455" s="224" t="s">
        <v>242</v>
      </c>
      <c r="F2455" s="224" t="s">
        <v>242</v>
      </c>
      <c r="G2455" s="224" t="s">
        <v>242</v>
      </c>
      <c r="H2455" s="227" t="s">
        <v>242</v>
      </c>
      <c r="I2455" s="228" t="s">
        <v>242</v>
      </c>
      <c r="J2455" s="228" t="s">
        <v>242</v>
      </c>
      <c r="K2455" s="229"/>
      <c r="L2455" s="229"/>
      <c r="M2455" s="229"/>
      <c r="N2455" s="229"/>
      <c r="O2455" s="229"/>
      <c r="P2455" s="230"/>
      <c r="Q2455" s="231"/>
      <c r="R2455" s="224" t="s">
        <v>242</v>
      </c>
      <c r="S2455" s="232" t="str">
        <f t="shared" ca="1" si="195"/>
        <v/>
      </c>
      <c r="T2455" s="232" t="str">
        <f ca="1">IF(B2455="","",IF(ISERROR(MATCH($J2455,[2]SorP!$B$1:$B$6230,0)),"",INDIRECT("'SorP'!$A$"&amp;MATCH($J2455,[2]SorP!$B$1:$B$6230,0))))</f>
        <v/>
      </c>
      <c r="U2455" s="184"/>
      <c r="V2455" s="94" t="e">
        <f>IF(C2455="",NA(),MATCH($B2455&amp;$C2455,'[2]Smelter Look-up'!$J:$J,0))</f>
        <v>#N/A</v>
      </c>
      <c r="X2455" s="58">
        <f t="shared" si="196"/>
        <v>0</v>
      </c>
      <c r="AB2455" s="95" t="str">
        <f t="shared" si="197"/>
        <v/>
      </c>
    </row>
    <row r="2456" spans="1:28" s="58" customFormat="1" ht="20.25">
      <c r="A2456" s="232"/>
      <c r="B2456" s="224" t="s">
        <v>242</v>
      </c>
      <c r="C2456" s="225" t="s">
        <v>242</v>
      </c>
      <c r="D2456" s="226"/>
      <c r="E2456" s="224" t="s">
        <v>242</v>
      </c>
      <c r="F2456" s="224" t="s">
        <v>242</v>
      </c>
      <c r="G2456" s="224" t="s">
        <v>242</v>
      </c>
      <c r="H2456" s="227" t="s">
        <v>242</v>
      </c>
      <c r="I2456" s="228" t="s">
        <v>242</v>
      </c>
      <c r="J2456" s="228" t="s">
        <v>242</v>
      </c>
      <c r="K2456" s="229"/>
      <c r="L2456" s="229"/>
      <c r="M2456" s="229"/>
      <c r="N2456" s="229"/>
      <c r="O2456" s="229"/>
      <c r="P2456" s="230"/>
      <c r="Q2456" s="231"/>
      <c r="R2456" s="224" t="s">
        <v>242</v>
      </c>
      <c r="S2456" s="232" t="str">
        <f t="shared" ca="1" si="195"/>
        <v/>
      </c>
      <c r="T2456" s="232" t="str">
        <f ca="1">IF(B2456="","",IF(ISERROR(MATCH($J2456,[2]SorP!$B$1:$B$6230,0)),"",INDIRECT("'SorP'!$A$"&amp;MATCH($J2456,[2]SorP!$B$1:$B$6230,0))))</f>
        <v/>
      </c>
      <c r="U2456" s="184"/>
      <c r="V2456" s="94" t="e">
        <f>IF(C2456="",NA(),MATCH($B2456&amp;$C2456,'[2]Smelter Look-up'!$J:$J,0))</f>
        <v>#N/A</v>
      </c>
      <c r="X2456" s="58">
        <f t="shared" si="196"/>
        <v>0</v>
      </c>
      <c r="AB2456" s="95" t="str">
        <f t="shared" si="197"/>
        <v/>
      </c>
    </row>
    <row r="2457" spans="1:28" s="58" customFormat="1" ht="20.25">
      <c r="A2457" s="232"/>
      <c r="B2457" s="224" t="s">
        <v>242</v>
      </c>
      <c r="C2457" s="225" t="s">
        <v>242</v>
      </c>
      <c r="D2457" s="226"/>
      <c r="E2457" s="224" t="s">
        <v>242</v>
      </c>
      <c r="F2457" s="224" t="s">
        <v>242</v>
      </c>
      <c r="G2457" s="224" t="s">
        <v>242</v>
      </c>
      <c r="H2457" s="227" t="s">
        <v>242</v>
      </c>
      <c r="I2457" s="228" t="s">
        <v>242</v>
      </c>
      <c r="J2457" s="228" t="s">
        <v>242</v>
      </c>
      <c r="K2457" s="229"/>
      <c r="L2457" s="229"/>
      <c r="M2457" s="229"/>
      <c r="N2457" s="229"/>
      <c r="O2457" s="229"/>
      <c r="P2457" s="230"/>
      <c r="Q2457" s="231"/>
      <c r="R2457" s="224" t="s">
        <v>242</v>
      </c>
      <c r="S2457" s="232" t="str">
        <f t="shared" ca="1" si="195"/>
        <v/>
      </c>
      <c r="T2457" s="232" t="str">
        <f ca="1">IF(B2457="","",IF(ISERROR(MATCH($J2457,[2]SorP!$B$1:$B$6230,0)),"",INDIRECT("'SorP'!$A$"&amp;MATCH($J2457,[2]SorP!$B$1:$B$6230,0))))</f>
        <v/>
      </c>
      <c r="U2457" s="184"/>
      <c r="V2457" s="94" t="e">
        <f>IF(C2457="",NA(),MATCH($B2457&amp;$C2457,'[2]Smelter Look-up'!$J:$J,0))</f>
        <v>#N/A</v>
      </c>
      <c r="X2457" s="58">
        <f t="shared" si="196"/>
        <v>0</v>
      </c>
      <c r="AB2457" s="95" t="str">
        <f t="shared" si="197"/>
        <v/>
      </c>
    </row>
    <row r="2458" spans="1:28" s="58" customFormat="1" ht="20.25">
      <c r="A2458" s="232"/>
      <c r="B2458" s="224" t="s">
        <v>242</v>
      </c>
      <c r="C2458" s="225" t="s">
        <v>242</v>
      </c>
      <c r="D2458" s="226"/>
      <c r="E2458" s="224" t="s">
        <v>242</v>
      </c>
      <c r="F2458" s="224" t="s">
        <v>242</v>
      </c>
      <c r="G2458" s="224" t="s">
        <v>242</v>
      </c>
      <c r="H2458" s="227" t="s">
        <v>242</v>
      </c>
      <c r="I2458" s="228" t="s">
        <v>242</v>
      </c>
      <c r="J2458" s="228" t="s">
        <v>242</v>
      </c>
      <c r="K2458" s="229"/>
      <c r="L2458" s="229"/>
      <c r="M2458" s="229"/>
      <c r="N2458" s="229"/>
      <c r="O2458" s="229"/>
      <c r="P2458" s="230"/>
      <c r="Q2458" s="231"/>
      <c r="R2458" s="224" t="s">
        <v>242</v>
      </c>
      <c r="S2458" s="232" t="str">
        <f t="shared" ca="1" si="195"/>
        <v/>
      </c>
      <c r="T2458" s="232" t="str">
        <f ca="1">IF(B2458="","",IF(ISERROR(MATCH($J2458,[2]SorP!$B$1:$B$6230,0)),"",INDIRECT("'SorP'!$A$"&amp;MATCH($J2458,[2]SorP!$B$1:$B$6230,0))))</f>
        <v/>
      </c>
      <c r="U2458" s="184"/>
      <c r="V2458" s="94" t="e">
        <f>IF(C2458="",NA(),MATCH($B2458&amp;$C2458,'[2]Smelter Look-up'!$J:$J,0))</f>
        <v>#N/A</v>
      </c>
      <c r="X2458" s="58">
        <f t="shared" si="196"/>
        <v>0</v>
      </c>
      <c r="AB2458" s="95" t="str">
        <f t="shared" si="197"/>
        <v/>
      </c>
    </row>
    <row r="2459" spans="1:28" s="58" customFormat="1" ht="20.25">
      <c r="A2459" s="232"/>
      <c r="B2459" s="224" t="s">
        <v>242</v>
      </c>
      <c r="C2459" s="225" t="s">
        <v>242</v>
      </c>
      <c r="D2459" s="226"/>
      <c r="E2459" s="224" t="s">
        <v>242</v>
      </c>
      <c r="F2459" s="224" t="s">
        <v>242</v>
      </c>
      <c r="G2459" s="224" t="s">
        <v>242</v>
      </c>
      <c r="H2459" s="227" t="s">
        <v>242</v>
      </c>
      <c r="I2459" s="228" t="s">
        <v>242</v>
      </c>
      <c r="J2459" s="228" t="s">
        <v>242</v>
      </c>
      <c r="K2459" s="229"/>
      <c r="L2459" s="229"/>
      <c r="M2459" s="229"/>
      <c r="N2459" s="229"/>
      <c r="O2459" s="229"/>
      <c r="P2459" s="230"/>
      <c r="Q2459" s="231"/>
      <c r="R2459" s="224" t="s">
        <v>242</v>
      </c>
      <c r="S2459" s="232" t="str">
        <f t="shared" ca="1" si="195"/>
        <v/>
      </c>
      <c r="T2459" s="232" t="str">
        <f ca="1">IF(B2459="","",IF(ISERROR(MATCH($J2459,[2]SorP!$B$1:$B$6230,0)),"",INDIRECT("'SorP'!$A$"&amp;MATCH($J2459,[2]SorP!$B$1:$B$6230,0))))</f>
        <v/>
      </c>
      <c r="U2459" s="184"/>
      <c r="V2459" s="94" t="e">
        <f>IF(C2459="",NA(),MATCH($B2459&amp;$C2459,'[2]Smelter Look-up'!$J:$J,0))</f>
        <v>#N/A</v>
      </c>
      <c r="X2459" s="58">
        <f t="shared" si="196"/>
        <v>0</v>
      </c>
      <c r="AB2459" s="95" t="str">
        <f t="shared" si="197"/>
        <v/>
      </c>
    </row>
    <row r="2460" spans="1:28" s="58" customFormat="1" ht="20.25">
      <c r="A2460" s="232"/>
      <c r="B2460" s="224" t="s">
        <v>242</v>
      </c>
      <c r="C2460" s="225" t="s">
        <v>242</v>
      </c>
      <c r="D2460" s="226"/>
      <c r="E2460" s="224" t="s">
        <v>242</v>
      </c>
      <c r="F2460" s="224" t="s">
        <v>242</v>
      </c>
      <c r="G2460" s="224" t="s">
        <v>242</v>
      </c>
      <c r="H2460" s="227" t="s">
        <v>242</v>
      </c>
      <c r="I2460" s="228" t="s">
        <v>242</v>
      </c>
      <c r="J2460" s="228" t="s">
        <v>242</v>
      </c>
      <c r="K2460" s="229"/>
      <c r="L2460" s="229"/>
      <c r="M2460" s="229"/>
      <c r="N2460" s="229"/>
      <c r="O2460" s="229"/>
      <c r="P2460" s="230"/>
      <c r="Q2460" s="231"/>
      <c r="R2460" s="224" t="s">
        <v>242</v>
      </c>
      <c r="S2460" s="232" t="str">
        <f t="shared" ref="S2460:S2490" ca="1" si="198">IF(B2460="","",IF(ISERROR(MATCH($E2460,CL,0)),"Unknown",INDIRECT("'C'!$A$"&amp;MATCH($E2460,CL,0)+1)))</f>
        <v/>
      </c>
      <c r="T2460" s="232" t="str">
        <f ca="1">IF(B2460="","",IF(ISERROR(MATCH($J2460,[2]SorP!$B$1:$B$6230,0)),"",INDIRECT("'SorP'!$A$"&amp;MATCH($J2460,[2]SorP!$B$1:$B$6230,0))))</f>
        <v/>
      </c>
      <c r="U2460" s="184"/>
      <c r="V2460" s="94" t="e">
        <f>IF(C2460="",NA(),MATCH($B2460&amp;$C2460,'[2]Smelter Look-up'!$J:$J,0))</f>
        <v>#N/A</v>
      </c>
      <c r="X2460" s="58">
        <f t="shared" si="196"/>
        <v>0</v>
      </c>
      <c r="AB2460" s="95" t="str">
        <f t="shared" si="197"/>
        <v/>
      </c>
    </row>
    <row r="2461" spans="1:28" s="58" customFormat="1" ht="20.25">
      <c r="A2461" s="232"/>
      <c r="B2461" s="224" t="s">
        <v>242</v>
      </c>
      <c r="C2461" s="225" t="s">
        <v>242</v>
      </c>
      <c r="D2461" s="226"/>
      <c r="E2461" s="224" t="s">
        <v>242</v>
      </c>
      <c r="F2461" s="224" t="s">
        <v>242</v>
      </c>
      <c r="G2461" s="224" t="s">
        <v>242</v>
      </c>
      <c r="H2461" s="227" t="s">
        <v>242</v>
      </c>
      <c r="I2461" s="228" t="s">
        <v>242</v>
      </c>
      <c r="J2461" s="228" t="s">
        <v>242</v>
      </c>
      <c r="K2461" s="229"/>
      <c r="L2461" s="229"/>
      <c r="M2461" s="229"/>
      <c r="N2461" s="229"/>
      <c r="O2461" s="229"/>
      <c r="P2461" s="230"/>
      <c r="Q2461" s="231"/>
      <c r="R2461" s="224" t="s">
        <v>242</v>
      </c>
      <c r="S2461" s="232" t="str">
        <f t="shared" ca="1" si="198"/>
        <v/>
      </c>
      <c r="T2461" s="232" t="str">
        <f ca="1">IF(B2461="","",IF(ISERROR(MATCH($J2461,[2]SorP!$B$1:$B$6230,0)),"",INDIRECT("'SorP'!$A$"&amp;MATCH($J2461,[2]SorP!$B$1:$B$6230,0))))</f>
        <v/>
      </c>
      <c r="U2461" s="184"/>
      <c r="V2461" s="94" t="e">
        <f>IF(C2461="",NA(),MATCH($B2461&amp;$C2461,'[2]Smelter Look-up'!$J:$J,0))</f>
        <v>#N/A</v>
      </c>
      <c r="X2461" s="58">
        <f t="shared" si="196"/>
        <v>0</v>
      </c>
      <c r="AB2461" s="95" t="str">
        <f t="shared" si="197"/>
        <v/>
      </c>
    </row>
    <row r="2462" spans="1:28" s="58" customFormat="1" ht="20.25">
      <c r="A2462" s="232"/>
      <c r="B2462" s="224" t="s">
        <v>242</v>
      </c>
      <c r="C2462" s="225" t="s">
        <v>242</v>
      </c>
      <c r="D2462" s="226"/>
      <c r="E2462" s="224" t="s">
        <v>242</v>
      </c>
      <c r="F2462" s="224" t="s">
        <v>242</v>
      </c>
      <c r="G2462" s="224" t="s">
        <v>242</v>
      </c>
      <c r="H2462" s="227" t="s">
        <v>242</v>
      </c>
      <c r="I2462" s="228" t="s">
        <v>242</v>
      </c>
      <c r="J2462" s="228" t="s">
        <v>242</v>
      </c>
      <c r="K2462" s="229"/>
      <c r="L2462" s="229"/>
      <c r="M2462" s="229"/>
      <c r="N2462" s="229"/>
      <c r="O2462" s="229"/>
      <c r="P2462" s="230"/>
      <c r="Q2462" s="231"/>
      <c r="R2462" s="224" t="s">
        <v>242</v>
      </c>
      <c r="S2462" s="232" t="str">
        <f t="shared" ca="1" si="198"/>
        <v/>
      </c>
      <c r="T2462" s="232" t="str">
        <f ca="1">IF(B2462="","",IF(ISERROR(MATCH($J2462,[2]SorP!$B$1:$B$6230,0)),"",INDIRECT("'SorP'!$A$"&amp;MATCH($J2462,[2]SorP!$B$1:$B$6230,0))))</f>
        <v/>
      </c>
      <c r="U2462" s="184"/>
      <c r="V2462" s="94" t="e">
        <f>IF(C2462="",NA(),MATCH($B2462&amp;$C2462,'[2]Smelter Look-up'!$J:$J,0))</f>
        <v>#N/A</v>
      </c>
      <c r="X2462" s="58">
        <f t="shared" si="196"/>
        <v>0</v>
      </c>
      <c r="AB2462" s="95" t="str">
        <f t="shared" si="197"/>
        <v/>
      </c>
    </row>
    <row r="2463" spans="1:28" s="58" customFormat="1" ht="20.25">
      <c r="A2463" s="232"/>
      <c r="B2463" s="224" t="s">
        <v>242</v>
      </c>
      <c r="C2463" s="225" t="s">
        <v>242</v>
      </c>
      <c r="D2463" s="226"/>
      <c r="E2463" s="224" t="s">
        <v>242</v>
      </c>
      <c r="F2463" s="224" t="s">
        <v>242</v>
      </c>
      <c r="G2463" s="224" t="s">
        <v>242</v>
      </c>
      <c r="H2463" s="227" t="s">
        <v>242</v>
      </c>
      <c r="I2463" s="228" t="s">
        <v>242</v>
      </c>
      <c r="J2463" s="228" t="s">
        <v>242</v>
      </c>
      <c r="K2463" s="229"/>
      <c r="L2463" s="229"/>
      <c r="M2463" s="229"/>
      <c r="N2463" s="229"/>
      <c r="O2463" s="229"/>
      <c r="P2463" s="230"/>
      <c r="Q2463" s="231"/>
      <c r="R2463" s="224" t="s">
        <v>242</v>
      </c>
      <c r="S2463" s="232" t="str">
        <f t="shared" ca="1" si="198"/>
        <v/>
      </c>
      <c r="T2463" s="232" t="str">
        <f ca="1">IF(B2463="","",IF(ISERROR(MATCH($J2463,[2]SorP!$B$1:$B$6230,0)),"",INDIRECT("'SorP'!$A$"&amp;MATCH($J2463,[2]SorP!$B$1:$B$6230,0))))</f>
        <v/>
      </c>
      <c r="U2463" s="184"/>
      <c r="V2463" s="94" t="e">
        <f>IF(C2463="",NA(),MATCH($B2463&amp;$C2463,'[2]Smelter Look-up'!$J:$J,0))</f>
        <v>#N/A</v>
      </c>
      <c r="X2463" s="58">
        <f t="shared" si="196"/>
        <v>0</v>
      </c>
      <c r="AB2463" s="95" t="str">
        <f t="shared" si="197"/>
        <v/>
      </c>
    </row>
    <row r="2464" spans="1:28" s="58" customFormat="1" ht="20.25">
      <c r="A2464" s="232"/>
      <c r="B2464" s="224" t="s">
        <v>242</v>
      </c>
      <c r="C2464" s="225" t="s">
        <v>242</v>
      </c>
      <c r="D2464" s="226"/>
      <c r="E2464" s="224" t="s">
        <v>242</v>
      </c>
      <c r="F2464" s="224" t="s">
        <v>242</v>
      </c>
      <c r="G2464" s="224" t="s">
        <v>242</v>
      </c>
      <c r="H2464" s="227" t="s">
        <v>242</v>
      </c>
      <c r="I2464" s="228" t="s">
        <v>242</v>
      </c>
      <c r="J2464" s="228" t="s">
        <v>242</v>
      </c>
      <c r="K2464" s="229"/>
      <c r="L2464" s="229"/>
      <c r="M2464" s="229"/>
      <c r="N2464" s="229"/>
      <c r="O2464" s="229"/>
      <c r="P2464" s="230"/>
      <c r="Q2464" s="231"/>
      <c r="R2464" s="224" t="s">
        <v>242</v>
      </c>
      <c r="S2464" s="232" t="str">
        <f t="shared" ca="1" si="198"/>
        <v/>
      </c>
      <c r="T2464" s="232" t="str">
        <f ca="1">IF(B2464="","",IF(ISERROR(MATCH($J2464,[2]SorP!$B$1:$B$6230,0)),"",INDIRECT("'SorP'!$A$"&amp;MATCH($J2464,[2]SorP!$B$1:$B$6230,0))))</f>
        <v/>
      </c>
      <c r="U2464" s="184"/>
      <c r="V2464" s="94" t="e">
        <f>IF(C2464="",NA(),MATCH($B2464&amp;$C2464,'[2]Smelter Look-up'!$J:$J,0))</f>
        <v>#N/A</v>
      </c>
      <c r="X2464" s="58">
        <f t="shared" si="196"/>
        <v>0</v>
      </c>
      <c r="AB2464" s="95" t="str">
        <f t="shared" si="197"/>
        <v/>
      </c>
    </row>
    <row r="2465" spans="1:28" s="58" customFormat="1" ht="20.25">
      <c r="A2465" s="232"/>
      <c r="B2465" s="224" t="s">
        <v>242</v>
      </c>
      <c r="C2465" s="225" t="s">
        <v>242</v>
      </c>
      <c r="D2465" s="226"/>
      <c r="E2465" s="224" t="s">
        <v>242</v>
      </c>
      <c r="F2465" s="224" t="s">
        <v>242</v>
      </c>
      <c r="G2465" s="224" t="s">
        <v>242</v>
      </c>
      <c r="H2465" s="227" t="s">
        <v>242</v>
      </c>
      <c r="I2465" s="228" t="s">
        <v>242</v>
      </c>
      <c r="J2465" s="228" t="s">
        <v>242</v>
      </c>
      <c r="K2465" s="229"/>
      <c r="L2465" s="229"/>
      <c r="M2465" s="229"/>
      <c r="N2465" s="229"/>
      <c r="O2465" s="229"/>
      <c r="P2465" s="230"/>
      <c r="Q2465" s="231"/>
      <c r="R2465" s="224" t="s">
        <v>242</v>
      </c>
      <c r="S2465" s="232" t="str">
        <f t="shared" ca="1" si="198"/>
        <v/>
      </c>
      <c r="T2465" s="232" t="str">
        <f ca="1">IF(B2465="","",IF(ISERROR(MATCH($J2465,[2]SorP!$B$1:$B$6230,0)),"",INDIRECT("'SorP'!$A$"&amp;MATCH($J2465,[2]SorP!$B$1:$B$6230,0))))</f>
        <v/>
      </c>
      <c r="U2465" s="184"/>
      <c r="V2465" s="94" t="e">
        <f>IF(C2465="",NA(),MATCH($B2465&amp;$C2465,'[2]Smelter Look-up'!$J:$J,0))</f>
        <v>#N/A</v>
      </c>
      <c r="X2465" s="58">
        <f t="shared" si="196"/>
        <v>0</v>
      </c>
      <c r="AB2465" s="95" t="str">
        <f t="shared" si="197"/>
        <v/>
      </c>
    </row>
    <row r="2466" spans="1:28" s="58" customFormat="1" ht="20.25">
      <c r="A2466" s="232"/>
      <c r="B2466" s="224" t="s">
        <v>242</v>
      </c>
      <c r="C2466" s="225" t="s">
        <v>242</v>
      </c>
      <c r="D2466" s="226"/>
      <c r="E2466" s="224" t="s">
        <v>242</v>
      </c>
      <c r="F2466" s="224" t="s">
        <v>242</v>
      </c>
      <c r="G2466" s="224" t="s">
        <v>242</v>
      </c>
      <c r="H2466" s="227" t="s">
        <v>242</v>
      </c>
      <c r="I2466" s="228" t="s">
        <v>242</v>
      </c>
      <c r="J2466" s="228" t="s">
        <v>242</v>
      </c>
      <c r="K2466" s="229"/>
      <c r="L2466" s="229"/>
      <c r="M2466" s="229"/>
      <c r="N2466" s="229"/>
      <c r="O2466" s="229"/>
      <c r="P2466" s="230"/>
      <c r="Q2466" s="231"/>
      <c r="R2466" s="224" t="s">
        <v>242</v>
      </c>
      <c r="S2466" s="232" t="str">
        <f t="shared" ca="1" si="198"/>
        <v/>
      </c>
      <c r="T2466" s="232" t="str">
        <f ca="1">IF(B2466="","",IF(ISERROR(MATCH($J2466,[2]SorP!$B$1:$B$6230,0)),"",INDIRECT("'SorP'!$A$"&amp;MATCH($J2466,[2]SorP!$B$1:$B$6230,0))))</f>
        <v/>
      </c>
      <c r="U2466" s="184"/>
      <c r="V2466" s="94" t="e">
        <f>IF(C2466="",NA(),MATCH($B2466&amp;$C2466,'[2]Smelter Look-up'!$J:$J,0))</f>
        <v>#N/A</v>
      </c>
      <c r="X2466" s="58">
        <f t="shared" si="196"/>
        <v>0</v>
      </c>
      <c r="AB2466" s="95" t="str">
        <f t="shared" si="197"/>
        <v/>
      </c>
    </row>
    <row r="2467" spans="1:28" s="58" customFormat="1" ht="20.25">
      <c r="A2467" s="232"/>
      <c r="B2467" s="224" t="s">
        <v>242</v>
      </c>
      <c r="C2467" s="225" t="s">
        <v>242</v>
      </c>
      <c r="D2467" s="226"/>
      <c r="E2467" s="224" t="s">
        <v>242</v>
      </c>
      <c r="F2467" s="224" t="s">
        <v>242</v>
      </c>
      <c r="G2467" s="224" t="s">
        <v>242</v>
      </c>
      <c r="H2467" s="227" t="s">
        <v>242</v>
      </c>
      <c r="I2467" s="228" t="s">
        <v>242</v>
      </c>
      <c r="J2467" s="228" t="s">
        <v>242</v>
      </c>
      <c r="K2467" s="229"/>
      <c r="L2467" s="229"/>
      <c r="M2467" s="229"/>
      <c r="N2467" s="229"/>
      <c r="O2467" s="229"/>
      <c r="P2467" s="230"/>
      <c r="Q2467" s="231"/>
      <c r="R2467" s="224" t="s">
        <v>242</v>
      </c>
      <c r="S2467" s="232" t="str">
        <f t="shared" ca="1" si="198"/>
        <v/>
      </c>
      <c r="T2467" s="232" t="str">
        <f ca="1">IF(B2467="","",IF(ISERROR(MATCH($J2467,[2]SorP!$B$1:$B$6230,0)),"",INDIRECT("'SorP'!$A$"&amp;MATCH($J2467,[2]SorP!$B$1:$B$6230,0))))</f>
        <v/>
      </c>
      <c r="U2467" s="184"/>
      <c r="V2467" s="94" t="e">
        <f>IF(C2467="",NA(),MATCH($B2467&amp;$C2467,'[2]Smelter Look-up'!$J:$J,0))</f>
        <v>#N/A</v>
      </c>
      <c r="X2467" s="58">
        <f t="shared" si="196"/>
        <v>0</v>
      </c>
      <c r="AB2467" s="95" t="str">
        <f t="shared" si="197"/>
        <v/>
      </c>
    </row>
    <row r="2468" spans="1:28" s="58" customFormat="1" ht="20.25">
      <c r="A2468" s="232"/>
      <c r="B2468" s="224" t="s">
        <v>242</v>
      </c>
      <c r="C2468" s="225" t="s">
        <v>242</v>
      </c>
      <c r="D2468" s="226"/>
      <c r="E2468" s="224" t="s">
        <v>242</v>
      </c>
      <c r="F2468" s="224" t="s">
        <v>242</v>
      </c>
      <c r="G2468" s="224" t="s">
        <v>242</v>
      </c>
      <c r="H2468" s="227" t="s">
        <v>242</v>
      </c>
      <c r="I2468" s="228" t="s">
        <v>242</v>
      </c>
      <c r="J2468" s="228" t="s">
        <v>242</v>
      </c>
      <c r="K2468" s="229"/>
      <c r="L2468" s="229"/>
      <c r="M2468" s="229"/>
      <c r="N2468" s="229"/>
      <c r="O2468" s="229"/>
      <c r="P2468" s="230"/>
      <c r="Q2468" s="231"/>
      <c r="R2468" s="224" t="s">
        <v>242</v>
      </c>
      <c r="S2468" s="232" t="str">
        <f t="shared" ca="1" si="198"/>
        <v/>
      </c>
      <c r="T2468" s="232" t="str">
        <f ca="1">IF(B2468="","",IF(ISERROR(MATCH($J2468,[2]SorP!$B$1:$B$6230,0)),"",INDIRECT("'SorP'!$A$"&amp;MATCH($J2468,[2]SorP!$B$1:$B$6230,0))))</f>
        <v/>
      </c>
      <c r="U2468" s="184"/>
      <c r="V2468" s="94" t="e">
        <f>IF(C2468="",NA(),MATCH($B2468&amp;$C2468,'[2]Smelter Look-up'!$J:$J,0))</f>
        <v>#N/A</v>
      </c>
      <c r="X2468" s="58">
        <f t="shared" si="196"/>
        <v>0</v>
      </c>
      <c r="AB2468" s="95" t="str">
        <f t="shared" si="197"/>
        <v/>
      </c>
    </row>
    <row r="2469" spans="1:28" s="58" customFormat="1" ht="20.25">
      <c r="A2469" s="232"/>
      <c r="B2469" s="224" t="s">
        <v>242</v>
      </c>
      <c r="C2469" s="225" t="s">
        <v>242</v>
      </c>
      <c r="D2469" s="226"/>
      <c r="E2469" s="224" t="s">
        <v>242</v>
      </c>
      <c r="F2469" s="224" t="s">
        <v>242</v>
      </c>
      <c r="G2469" s="224" t="s">
        <v>242</v>
      </c>
      <c r="H2469" s="227" t="s">
        <v>242</v>
      </c>
      <c r="I2469" s="228" t="s">
        <v>242</v>
      </c>
      <c r="J2469" s="228" t="s">
        <v>242</v>
      </c>
      <c r="K2469" s="229"/>
      <c r="L2469" s="229"/>
      <c r="M2469" s="229"/>
      <c r="N2469" s="229"/>
      <c r="O2469" s="229"/>
      <c r="P2469" s="230"/>
      <c r="Q2469" s="231"/>
      <c r="R2469" s="224" t="s">
        <v>242</v>
      </c>
      <c r="S2469" s="232" t="str">
        <f t="shared" ca="1" si="198"/>
        <v/>
      </c>
      <c r="T2469" s="232" t="str">
        <f ca="1">IF(B2469="","",IF(ISERROR(MATCH($J2469,[2]SorP!$B$1:$B$6230,0)),"",INDIRECT("'SorP'!$A$"&amp;MATCH($J2469,[2]SorP!$B$1:$B$6230,0))))</f>
        <v/>
      </c>
      <c r="U2469" s="184"/>
      <c r="V2469" s="94" t="e">
        <f>IF(C2469="",NA(),MATCH($B2469&amp;$C2469,'[2]Smelter Look-up'!$J:$J,0))</f>
        <v>#N/A</v>
      </c>
      <c r="X2469" s="58">
        <f t="shared" si="196"/>
        <v>0</v>
      </c>
      <c r="AB2469" s="95" t="str">
        <f t="shared" si="197"/>
        <v/>
      </c>
    </row>
    <row r="2470" spans="1:28" s="58" customFormat="1" ht="20.25">
      <c r="A2470" s="232"/>
      <c r="B2470" s="224" t="s">
        <v>242</v>
      </c>
      <c r="C2470" s="225" t="s">
        <v>242</v>
      </c>
      <c r="D2470" s="226"/>
      <c r="E2470" s="224" t="s">
        <v>242</v>
      </c>
      <c r="F2470" s="224" t="s">
        <v>242</v>
      </c>
      <c r="G2470" s="224" t="s">
        <v>242</v>
      </c>
      <c r="H2470" s="227" t="s">
        <v>242</v>
      </c>
      <c r="I2470" s="228" t="s">
        <v>242</v>
      </c>
      <c r="J2470" s="228" t="s">
        <v>242</v>
      </c>
      <c r="K2470" s="229"/>
      <c r="L2470" s="229"/>
      <c r="M2470" s="229"/>
      <c r="N2470" s="229"/>
      <c r="O2470" s="229"/>
      <c r="P2470" s="230"/>
      <c r="Q2470" s="231"/>
      <c r="R2470" s="224" t="s">
        <v>242</v>
      </c>
      <c r="S2470" s="232" t="str">
        <f t="shared" ca="1" si="198"/>
        <v/>
      </c>
      <c r="T2470" s="232" t="str">
        <f ca="1">IF(B2470="","",IF(ISERROR(MATCH($J2470,[2]SorP!$B$1:$B$6230,0)),"",INDIRECT("'SorP'!$A$"&amp;MATCH($J2470,[2]SorP!$B$1:$B$6230,0))))</f>
        <v/>
      </c>
      <c r="U2470" s="184"/>
      <c r="V2470" s="94" t="e">
        <f>IF(C2470="",NA(),MATCH($B2470&amp;$C2470,'[2]Smelter Look-up'!$J:$J,0))</f>
        <v>#N/A</v>
      </c>
      <c r="X2470" s="58">
        <f t="shared" si="196"/>
        <v>0</v>
      </c>
      <c r="AB2470" s="95" t="str">
        <f t="shared" si="197"/>
        <v/>
      </c>
    </row>
    <row r="2471" spans="1:28" s="58" customFormat="1" ht="20.25">
      <c r="A2471" s="232"/>
      <c r="B2471" s="224" t="s">
        <v>242</v>
      </c>
      <c r="C2471" s="225" t="s">
        <v>242</v>
      </c>
      <c r="D2471" s="226"/>
      <c r="E2471" s="224" t="s">
        <v>242</v>
      </c>
      <c r="F2471" s="224" t="s">
        <v>242</v>
      </c>
      <c r="G2471" s="224" t="s">
        <v>242</v>
      </c>
      <c r="H2471" s="227" t="s">
        <v>242</v>
      </c>
      <c r="I2471" s="228" t="s">
        <v>242</v>
      </c>
      <c r="J2471" s="228" t="s">
        <v>242</v>
      </c>
      <c r="K2471" s="229"/>
      <c r="L2471" s="229"/>
      <c r="M2471" s="229"/>
      <c r="N2471" s="229"/>
      <c r="O2471" s="229"/>
      <c r="P2471" s="230"/>
      <c r="Q2471" s="231"/>
      <c r="R2471" s="224" t="s">
        <v>242</v>
      </c>
      <c r="S2471" s="232" t="str">
        <f t="shared" ca="1" si="198"/>
        <v/>
      </c>
      <c r="T2471" s="232" t="str">
        <f ca="1">IF(B2471="","",IF(ISERROR(MATCH($J2471,[2]SorP!$B$1:$B$6230,0)),"",INDIRECT("'SorP'!$A$"&amp;MATCH($J2471,[2]SorP!$B$1:$B$6230,0))))</f>
        <v/>
      </c>
      <c r="U2471" s="184"/>
      <c r="V2471" s="94" t="e">
        <f>IF(C2471="",NA(),MATCH($B2471&amp;$C2471,'[2]Smelter Look-up'!$J:$J,0))</f>
        <v>#N/A</v>
      </c>
      <c r="X2471" s="58">
        <f t="shared" si="196"/>
        <v>0</v>
      </c>
      <c r="AB2471" s="95" t="str">
        <f t="shared" si="197"/>
        <v/>
      </c>
    </row>
    <row r="2472" spans="1:28" s="58" customFormat="1" ht="20.25">
      <c r="A2472" s="232"/>
      <c r="B2472" s="224" t="s">
        <v>242</v>
      </c>
      <c r="C2472" s="225" t="s">
        <v>242</v>
      </c>
      <c r="D2472" s="226"/>
      <c r="E2472" s="224" t="s">
        <v>242</v>
      </c>
      <c r="F2472" s="224" t="s">
        <v>242</v>
      </c>
      <c r="G2472" s="224" t="s">
        <v>242</v>
      </c>
      <c r="H2472" s="227" t="s">
        <v>242</v>
      </c>
      <c r="I2472" s="228" t="s">
        <v>242</v>
      </c>
      <c r="J2472" s="228" t="s">
        <v>242</v>
      </c>
      <c r="K2472" s="229"/>
      <c r="L2472" s="229"/>
      <c r="M2472" s="229"/>
      <c r="N2472" s="229"/>
      <c r="O2472" s="229"/>
      <c r="P2472" s="230"/>
      <c r="Q2472" s="231"/>
      <c r="R2472" s="224" t="s">
        <v>242</v>
      </c>
      <c r="S2472" s="232" t="str">
        <f t="shared" ca="1" si="198"/>
        <v/>
      </c>
      <c r="T2472" s="232" t="str">
        <f ca="1">IF(B2472="","",IF(ISERROR(MATCH($J2472,[2]SorP!$B$1:$B$6230,0)),"",INDIRECT("'SorP'!$A$"&amp;MATCH($J2472,[2]SorP!$B$1:$B$6230,0))))</f>
        <v/>
      </c>
      <c r="U2472" s="184"/>
      <c r="V2472" s="94" t="e">
        <f>IF(C2472="",NA(),MATCH($B2472&amp;$C2472,'[2]Smelter Look-up'!$J:$J,0))</f>
        <v>#N/A</v>
      </c>
      <c r="X2472" s="58">
        <f t="shared" si="196"/>
        <v>0</v>
      </c>
      <c r="AB2472" s="95" t="str">
        <f t="shared" si="197"/>
        <v/>
      </c>
    </row>
    <row r="2473" spans="1:28" s="58" customFormat="1" ht="20.25">
      <c r="A2473" s="232"/>
      <c r="B2473" s="224" t="s">
        <v>242</v>
      </c>
      <c r="C2473" s="225" t="s">
        <v>242</v>
      </c>
      <c r="D2473" s="226"/>
      <c r="E2473" s="224" t="s">
        <v>242</v>
      </c>
      <c r="F2473" s="224" t="s">
        <v>242</v>
      </c>
      <c r="G2473" s="224" t="s">
        <v>242</v>
      </c>
      <c r="H2473" s="227" t="s">
        <v>242</v>
      </c>
      <c r="I2473" s="228" t="s">
        <v>242</v>
      </c>
      <c r="J2473" s="228" t="s">
        <v>242</v>
      </c>
      <c r="K2473" s="229"/>
      <c r="L2473" s="229"/>
      <c r="M2473" s="229"/>
      <c r="N2473" s="229"/>
      <c r="O2473" s="229"/>
      <c r="P2473" s="230"/>
      <c r="Q2473" s="231"/>
      <c r="R2473" s="224" t="s">
        <v>242</v>
      </c>
      <c r="S2473" s="232" t="str">
        <f t="shared" ca="1" si="198"/>
        <v/>
      </c>
      <c r="T2473" s="232" t="str">
        <f ca="1">IF(B2473="","",IF(ISERROR(MATCH($J2473,[2]SorP!$B$1:$B$6230,0)),"",INDIRECT("'SorP'!$A$"&amp;MATCH($J2473,[2]SorP!$B$1:$B$6230,0))))</f>
        <v/>
      </c>
      <c r="U2473" s="184"/>
      <c r="V2473" s="94" t="e">
        <f>IF(C2473="",NA(),MATCH($B2473&amp;$C2473,'[2]Smelter Look-up'!$J:$J,0))</f>
        <v>#N/A</v>
      </c>
      <c r="X2473" s="58">
        <f t="shared" si="196"/>
        <v>0</v>
      </c>
      <c r="AB2473" s="95" t="str">
        <f t="shared" si="197"/>
        <v/>
      </c>
    </row>
    <row r="2474" spans="1:28" s="58" customFormat="1" ht="20.25">
      <c r="A2474" s="232"/>
      <c r="B2474" s="224" t="s">
        <v>242</v>
      </c>
      <c r="C2474" s="225" t="s">
        <v>242</v>
      </c>
      <c r="D2474" s="226"/>
      <c r="E2474" s="224" t="s">
        <v>242</v>
      </c>
      <c r="F2474" s="224" t="s">
        <v>242</v>
      </c>
      <c r="G2474" s="224" t="s">
        <v>242</v>
      </c>
      <c r="H2474" s="227" t="s">
        <v>242</v>
      </c>
      <c r="I2474" s="228" t="s">
        <v>242</v>
      </c>
      <c r="J2474" s="228" t="s">
        <v>242</v>
      </c>
      <c r="K2474" s="229"/>
      <c r="L2474" s="229"/>
      <c r="M2474" s="229"/>
      <c r="N2474" s="229"/>
      <c r="O2474" s="229"/>
      <c r="P2474" s="230"/>
      <c r="Q2474" s="231"/>
      <c r="R2474" s="224" t="s">
        <v>242</v>
      </c>
      <c r="S2474" s="232" t="str">
        <f t="shared" ca="1" si="198"/>
        <v/>
      </c>
      <c r="T2474" s="232" t="str">
        <f ca="1">IF(B2474="","",IF(ISERROR(MATCH($J2474,[2]SorP!$B$1:$B$6230,0)),"",INDIRECT("'SorP'!$A$"&amp;MATCH($J2474,[2]SorP!$B$1:$B$6230,0))))</f>
        <v/>
      </c>
      <c r="U2474" s="184"/>
      <c r="V2474" s="94" t="e">
        <f>IF(C2474="",NA(),MATCH($B2474&amp;$C2474,'[2]Smelter Look-up'!$J:$J,0))</f>
        <v>#N/A</v>
      </c>
      <c r="X2474" s="58">
        <f t="shared" si="196"/>
        <v>0</v>
      </c>
      <c r="AB2474" s="95" t="str">
        <f t="shared" si="197"/>
        <v/>
      </c>
    </row>
    <row r="2475" spans="1:28" s="58" customFormat="1" ht="20.25">
      <c r="A2475" s="232"/>
      <c r="B2475" s="224" t="s">
        <v>242</v>
      </c>
      <c r="C2475" s="225" t="s">
        <v>242</v>
      </c>
      <c r="D2475" s="226"/>
      <c r="E2475" s="224" t="s">
        <v>242</v>
      </c>
      <c r="F2475" s="224" t="s">
        <v>242</v>
      </c>
      <c r="G2475" s="224" t="s">
        <v>242</v>
      </c>
      <c r="H2475" s="227" t="s">
        <v>242</v>
      </c>
      <c r="I2475" s="228" t="s">
        <v>242</v>
      </c>
      <c r="J2475" s="228" t="s">
        <v>242</v>
      </c>
      <c r="K2475" s="229"/>
      <c r="L2475" s="229"/>
      <c r="M2475" s="229"/>
      <c r="N2475" s="229"/>
      <c r="O2475" s="229"/>
      <c r="P2475" s="230"/>
      <c r="Q2475" s="231"/>
      <c r="R2475" s="224" t="s">
        <v>242</v>
      </c>
      <c r="S2475" s="232" t="str">
        <f t="shared" ca="1" si="198"/>
        <v/>
      </c>
      <c r="T2475" s="232" t="str">
        <f ca="1">IF(B2475="","",IF(ISERROR(MATCH($J2475,[2]SorP!$B$1:$B$6230,0)),"",INDIRECT("'SorP'!$A$"&amp;MATCH($J2475,[2]SorP!$B$1:$B$6230,0))))</f>
        <v/>
      </c>
      <c r="U2475" s="184"/>
      <c r="V2475" s="94" t="e">
        <f>IF(C2475="",NA(),MATCH($B2475&amp;$C2475,'[2]Smelter Look-up'!$J:$J,0))</f>
        <v>#N/A</v>
      </c>
      <c r="X2475" s="58">
        <f t="shared" si="196"/>
        <v>0</v>
      </c>
      <c r="AB2475" s="95" t="str">
        <f t="shared" si="197"/>
        <v/>
      </c>
    </row>
    <row r="2476" spans="1:28" s="58" customFormat="1" ht="20.25">
      <c r="A2476" s="232"/>
      <c r="B2476" s="224" t="s">
        <v>242</v>
      </c>
      <c r="C2476" s="225" t="s">
        <v>242</v>
      </c>
      <c r="D2476" s="226"/>
      <c r="E2476" s="224" t="s">
        <v>242</v>
      </c>
      <c r="F2476" s="224" t="s">
        <v>242</v>
      </c>
      <c r="G2476" s="224" t="s">
        <v>242</v>
      </c>
      <c r="H2476" s="227" t="s">
        <v>242</v>
      </c>
      <c r="I2476" s="228" t="s">
        <v>242</v>
      </c>
      <c r="J2476" s="228" t="s">
        <v>242</v>
      </c>
      <c r="K2476" s="229"/>
      <c r="L2476" s="229"/>
      <c r="M2476" s="229"/>
      <c r="N2476" s="229"/>
      <c r="O2476" s="229"/>
      <c r="P2476" s="230"/>
      <c r="Q2476" s="231"/>
      <c r="R2476" s="224" t="s">
        <v>242</v>
      </c>
      <c r="S2476" s="232" t="str">
        <f t="shared" ca="1" si="198"/>
        <v/>
      </c>
      <c r="T2476" s="232" t="str">
        <f ca="1">IF(B2476="","",IF(ISERROR(MATCH($J2476,[2]SorP!$B$1:$B$6230,0)),"",INDIRECT("'SorP'!$A$"&amp;MATCH($J2476,[2]SorP!$B$1:$B$6230,0))))</f>
        <v/>
      </c>
      <c r="U2476" s="184"/>
      <c r="V2476" s="94" t="e">
        <f>IF(C2476="",NA(),MATCH($B2476&amp;$C2476,'[2]Smelter Look-up'!$J:$J,0))</f>
        <v>#N/A</v>
      </c>
      <c r="X2476" s="58">
        <f t="shared" si="196"/>
        <v>0</v>
      </c>
      <c r="AB2476" s="95" t="str">
        <f t="shared" si="197"/>
        <v/>
      </c>
    </row>
    <row r="2477" spans="1:28" s="58" customFormat="1" ht="20.25">
      <c r="A2477" s="232"/>
      <c r="B2477" s="224" t="s">
        <v>242</v>
      </c>
      <c r="C2477" s="225" t="s">
        <v>242</v>
      </c>
      <c r="D2477" s="226"/>
      <c r="E2477" s="224" t="s">
        <v>242</v>
      </c>
      <c r="F2477" s="224" t="s">
        <v>242</v>
      </c>
      <c r="G2477" s="224" t="s">
        <v>242</v>
      </c>
      <c r="H2477" s="227" t="s">
        <v>242</v>
      </c>
      <c r="I2477" s="228" t="s">
        <v>242</v>
      </c>
      <c r="J2477" s="228" t="s">
        <v>242</v>
      </c>
      <c r="K2477" s="229"/>
      <c r="L2477" s="229"/>
      <c r="M2477" s="229"/>
      <c r="N2477" s="229"/>
      <c r="O2477" s="229"/>
      <c r="P2477" s="230"/>
      <c r="Q2477" s="231"/>
      <c r="R2477" s="224" t="s">
        <v>242</v>
      </c>
      <c r="S2477" s="232" t="str">
        <f t="shared" ca="1" si="198"/>
        <v/>
      </c>
      <c r="T2477" s="232" t="str">
        <f ca="1">IF(B2477="","",IF(ISERROR(MATCH($J2477,[2]SorP!$B$1:$B$6230,0)),"",INDIRECT("'SorP'!$A$"&amp;MATCH($J2477,[2]SorP!$B$1:$B$6230,0))))</f>
        <v/>
      </c>
      <c r="U2477" s="184"/>
      <c r="V2477" s="94" t="e">
        <f>IF(C2477="",NA(),MATCH($B2477&amp;$C2477,'[2]Smelter Look-up'!$J:$J,0))</f>
        <v>#N/A</v>
      </c>
      <c r="X2477" s="58">
        <f t="shared" si="196"/>
        <v>0</v>
      </c>
      <c r="AB2477" s="95" t="str">
        <f t="shared" si="197"/>
        <v/>
      </c>
    </row>
    <row r="2478" spans="1:28" s="58" customFormat="1" ht="20.25">
      <c r="A2478" s="232"/>
      <c r="B2478" s="224" t="s">
        <v>242</v>
      </c>
      <c r="C2478" s="225" t="s">
        <v>242</v>
      </c>
      <c r="D2478" s="226"/>
      <c r="E2478" s="224" t="s">
        <v>242</v>
      </c>
      <c r="F2478" s="224" t="s">
        <v>242</v>
      </c>
      <c r="G2478" s="224" t="s">
        <v>242</v>
      </c>
      <c r="H2478" s="227" t="s">
        <v>242</v>
      </c>
      <c r="I2478" s="228" t="s">
        <v>242</v>
      </c>
      <c r="J2478" s="228" t="s">
        <v>242</v>
      </c>
      <c r="K2478" s="229"/>
      <c r="L2478" s="229"/>
      <c r="M2478" s="229"/>
      <c r="N2478" s="229"/>
      <c r="O2478" s="229"/>
      <c r="P2478" s="230"/>
      <c r="Q2478" s="231"/>
      <c r="R2478" s="224" t="s">
        <v>242</v>
      </c>
      <c r="S2478" s="232" t="str">
        <f t="shared" ca="1" si="198"/>
        <v/>
      </c>
      <c r="T2478" s="232" t="str">
        <f ca="1">IF(B2478="","",IF(ISERROR(MATCH($J2478,[2]SorP!$B$1:$B$6230,0)),"",INDIRECT("'SorP'!$A$"&amp;MATCH($J2478,[2]SorP!$B$1:$B$6230,0))))</f>
        <v/>
      </c>
      <c r="U2478" s="184"/>
      <c r="V2478" s="94" t="e">
        <f>IF(C2478="",NA(),MATCH($B2478&amp;$C2478,'[2]Smelter Look-up'!$J:$J,0))</f>
        <v>#N/A</v>
      </c>
      <c r="X2478" s="58">
        <f t="shared" si="196"/>
        <v>0</v>
      </c>
      <c r="AB2478" s="95" t="str">
        <f t="shared" si="197"/>
        <v/>
      </c>
    </row>
    <row r="2479" spans="1:28" s="58" customFormat="1" ht="20.25">
      <c r="A2479" s="232"/>
      <c r="B2479" s="224" t="s">
        <v>242</v>
      </c>
      <c r="C2479" s="225" t="s">
        <v>242</v>
      </c>
      <c r="D2479" s="226"/>
      <c r="E2479" s="224" t="s">
        <v>242</v>
      </c>
      <c r="F2479" s="224" t="s">
        <v>242</v>
      </c>
      <c r="G2479" s="224" t="s">
        <v>242</v>
      </c>
      <c r="H2479" s="227" t="s">
        <v>242</v>
      </c>
      <c r="I2479" s="228" t="s">
        <v>242</v>
      </c>
      <c r="J2479" s="228" t="s">
        <v>242</v>
      </c>
      <c r="K2479" s="229"/>
      <c r="L2479" s="229"/>
      <c r="M2479" s="229"/>
      <c r="N2479" s="229"/>
      <c r="O2479" s="229"/>
      <c r="P2479" s="230"/>
      <c r="Q2479" s="231"/>
      <c r="R2479" s="224" t="s">
        <v>242</v>
      </c>
      <c r="S2479" s="232" t="str">
        <f t="shared" ca="1" si="198"/>
        <v/>
      </c>
      <c r="T2479" s="232" t="str">
        <f ca="1">IF(B2479="","",IF(ISERROR(MATCH($J2479,[2]SorP!$B$1:$B$6230,0)),"",INDIRECT("'SorP'!$A$"&amp;MATCH($J2479,[2]SorP!$B$1:$B$6230,0))))</f>
        <v/>
      </c>
      <c r="U2479" s="184"/>
      <c r="V2479" s="94" t="e">
        <f>IF(C2479="",NA(),MATCH($B2479&amp;$C2479,'[2]Smelter Look-up'!$J:$J,0))</f>
        <v>#N/A</v>
      </c>
      <c r="X2479" s="58">
        <f t="shared" si="196"/>
        <v>0</v>
      </c>
      <c r="AB2479" s="95" t="str">
        <f t="shared" si="197"/>
        <v/>
      </c>
    </row>
    <row r="2480" spans="1:28" s="58" customFormat="1" ht="20.25">
      <c r="A2480" s="232"/>
      <c r="B2480" s="224" t="s">
        <v>242</v>
      </c>
      <c r="C2480" s="225" t="s">
        <v>242</v>
      </c>
      <c r="D2480" s="226"/>
      <c r="E2480" s="224" t="s">
        <v>242</v>
      </c>
      <c r="F2480" s="224" t="s">
        <v>242</v>
      </c>
      <c r="G2480" s="224" t="s">
        <v>242</v>
      </c>
      <c r="H2480" s="227" t="s">
        <v>242</v>
      </c>
      <c r="I2480" s="228" t="s">
        <v>242</v>
      </c>
      <c r="J2480" s="228" t="s">
        <v>242</v>
      </c>
      <c r="K2480" s="229"/>
      <c r="L2480" s="229"/>
      <c r="M2480" s="229"/>
      <c r="N2480" s="229"/>
      <c r="O2480" s="229"/>
      <c r="P2480" s="230"/>
      <c r="Q2480" s="231"/>
      <c r="R2480" s="224" t="s">
        <v>242</v>
      </c>
      <c r="S2480" s="232" t="str">
        <f t="shared" ca="1" si="198"/>
        <v/>
      </c>
      <c r="T2480" s="232" t="str">
        <f ca="1">IF(B2480="","",IF(ISERROR(MATCH($J2480,[2]SorP!$B$1:$B$6230,0)),"",INDIRECT("'SorP'!$A$"&amp;MATCH($J2480,[2]SorP!$B$1:$B$6230,0))))</f>
        <v/>
      </c>
      <c r="U2480" s="184"/>
      <c r="V2480" s="94" t="e">
        <f>IF(C2480="",NA(),MATCH($B2480&amp;$C2480,'[2]Smelter Look-up'!$J:$J,0))</f>
        <v>#N/A</v>
      </c>
      <c r="X2480" s="58">
        <f t="shared" si="196"/>
        <v>0</v>
      </c>
      <c r="AB2480" s="95" t="str">
        <f t="shared" si="197"/>
        <v/>
      </c>
    </row>
    <row r="2481" spans="1:28" s="58" customFormat="1" ht="20.25">
      <c r="A2481" s="232"/>
      <c r="B2481" s="224" t="s">
        <v>242</v>
      </c>
      <c r="C2481" s="225" t="s">
        <v>242</v>
      </c>
      <c r="D2481" s="226"/>
      <c r="E2481" s="224" t="s">
        <v>242</v>
      </c>
      <c r="F2481" s="224" t="s">
        <v>242</v>
      </c>
      <c r="G2481" s="224" t="s">
        <v>242</v>
      </c>
      <c r="H2481" s="227" t="s">
        <v>242</v>
      </c>
      <c r="I2481" s="228" t="s">
        <v>242</v>
      </c>
      <c r="J2481" s="228" t="s">
        <v>242</v>
      </c>
      <c r="K2481" s="229"/>
      <c r="L2481" s="229"/>
      <c r="M2481" s="229"/>
      <c r="N2481" s="229"/>
      <c r="O2481" s="229"/>
      <c r="P2481" s="230"/>
      <c r="Q2481" s="231"/>
      <c r="R2481" s="224" t="s">
        <v>242</v>
      </c>
      <c r="S2481" s="232" t="str">
        <f t="shared" ca="1" si="198"/>
        <v/>
      </c>
      <c r="T2481" s="232" t="str">
        <f ca="1">IF(B2481="","",IF(ISERROR(MATCH($J2481,[2]SorP!$B$1:$B$6230,0)),"",INDIRECT("'SorP'!$A$"&amp;MATCH($J2481,[2]SorP!$B$1:$B$6230,0))))</f>
        <v/>
      </c>
      <c r="U2481" s="184"/>
      <c r="V2481" s="94" t="e">
        <f>IF(C2481="",NA(),MATCH($B2481&amp;$C2481,'[2]Smelter Look-up'!$J:$J,0))</f>
        <v>#N/A</v>
      </c>
      <c r="X2481" s="58">
        <f t="shared" si="196"/>
        <v>0</v>
      </c>
      <c r="AB2481" s="95" t="str">
        <f t="shared" si="197"/>
        <v/>
      </c>
    </row>
    <row r="2482" spans="1:28" s="58" customFormat="1" ht="20.25">
      <c r="A2482" s="232"/>
      <c r="B2482" s="224" t="s">
        <v>242</v>
      </c>
      <c r="C2482" s="225" t="s">
        <v>242</v>
      </c>
      <c r="D2482" s="226"/>
      <c r="E2482" s="224" t="s">
        <v>242</v>
      </c>
      <c r="F2482" s="224" t="s">
        <v>242</v>
      </c>
      <c r="G2482" s="224" t="s">
        <v>242</v>
      </c>
      <c r="H2482" s="227" t="s">
        <v>242</v>
      </c>
      <c r="I2482" s="228" t="s">
        <v>242</v>
      </c>
      <c r="J2482" s="228" t="s">
        <v>242</v>
      </c>
      <c r="K2482" s="229"/>
      <c r="L2482" s="229"/>
      <c r="M2482" s="229"/>
      <c r="N2482" s="229"/>
      <c r="O2482" s="229"/>
      <c r="P2482" s="230"/>
      <c r="Q2482" s="231"/>
      <c r="R2482" s="224" t="s">
        <v>242</v>
      </c>
      <c r="S2482" s="232" t="str">
        <f t="shared" ca="1" si="198"/>
        <v/>
      </c>
      <c r="T2482" s="232" t="str">
        <f ca="1">IF(B2482="","",IF(ISERROR(MATCH($J2482,[2]SorP!$B$1:$B$6230,0)),"",INDIRECT("'SorP'!$A$"&amp;MATCH($J2482,[2]SorP!$B$1:$B$6230,0))))</f>
        <v/>
      </c>
      <c r="U2482" s="184"/>
      <c r="V2482" s="94" t="e">
        <f>IF(C2482="",NA(),MATCH($B2482&amp;$C2482,'[2]Smelter Look-up'!$J:$J,0))</f>
        <v>#N/A</v>
      </c>
      <c r="X2482" s="58">
        <f t="shared" si="196"/>
        <v>0</v>
      </c>
      <c r="AB2482" s="95" t="str">
        <f t="shared" si="197"/>
        <v/>
      </c>
    </row>
    <row r="2483" spans="1:28" s="58" customFormat="1" ht="20.25">
      <c r="A2483" s="232"/>
      <c r="B2483" s="224" t="s">
        <v>242</v>
      </c>
      <c r="C2483" s="225" t="s">
        <v>242</v>
      </c>
      <c r="D2483" s="226"/>
      <c r="E2483" s="224" t="s">
        <v>242</v>
      </c>
      <c r="F2483" s="224" t="s">
        <v>242</v>
      </c>
      <c r="G2483" s="224" t="s">
        <v>242</v>
      </c>
      <c r="H2483" s="227" t="s">
        <v>242</v>
      </c>
      <c r="I2483" s="228" t="s">
        <v>242</v>
      </c>
      <c r="J2483" s="228" t="s">
        <v>242</v>
      </c>
      <c r="K2483" s="229"/>
      <c r="L2483" s="229"/>
      <c r="M2483" s="229"/>
      <c r="N2483" s="229"/>
      <c r="O2483" s="229"/>
      <c r="P2483" s="230"/>
      <c r="Q2483" s="231"/>
      <c r="R2483" s="224" t="s">
        <v>242</v>
      </c>
      <c r="S2483" s="232" t="str">
        <f t="shared" ca="1" si="198"/>
        <v/>
      </c>
      <c r="T2483" s="232" t="str">
        <f ca="1">IF(B2483="","",IF(ISERROR(MATCH($J2483,[2]SorP!$B$1:$B$6230,0)),"",INDIRECT("'SorP'!$A$"&amp;MATCH($J2483,[2]SorP!$B$1:$B$6230,0))))</f>
        <v/>
      </c>
      <c r="U2483" s="184"/>
      <c r="V2483" s="94" t="e">
        <f>IF(C2483="",NA(),MATCH($B2483&amp;$C2483,'[2]Smelter Look-up'!$J:$J,0))</f>
        <v>#N/A</v>
      </c>
      <c r="X2483" s="58">
        <f t="shared" si="196"/>
        <v>0</v>
      </c>
      <c r="AB2483" s="95" t="str">
        <f t="shared" si="197"/>
        <v/>
      </c>
    </row>
    <row r="2484" spans="1:28" s="58" customFormat="1" ht="20.25">
      <c r="A2484" s="232"/>
      <c r="B2484" s="224" t="s">
        <v>242</v>
      </c>
      <c r="C2484" s="225" t="s">
        <v>242</v>
      </c>
      <c r="D2484" s="226"/>
      <c r="E2484" s="224" t="s">
        <v>242</v>
      </c>
      <c r="F2484" s="224" t="s">
        <v>242</v>
      </c>
      <c r="G2484" s="224" t="s">
        <v>242</v>
      </c>
      <c r="H2484" s="227" t="s">
        <v>242</v>
      </c>
      <c r="I2484" s="228" t="s">
        <v>242</v>
      </c>
      <c r="J2484" s="228" t="s">
        <v>242</v>
      </c>
      <c r="K2484" s="229"/>
      <c r="L2484" s="229"/>
      <c r="M2484" s="229"/>
      <c r="N2484" s="229"/>
      <c r="O2484" s="229"/>
      <c r="P2484" s="230"/>
      <c r="Q2484" s="231"/>
      <c r="R2484" s="224" t="s">
        <v>242</v>
      </c>
      <c r="S2484" s="232" t="str">
        <f t="shared" ca="1" si="198"/>
        <v/>
      </c>
      <c r="T2484" s="232" t="str">
        <f ca="1">IF(B2484="","",IF(ISERROR(MATCH($J2484,[2]SorP!$B$1:$B$6230,0)),"",INDIRECT("'SorP'!$A$"&amp;MATCH($J2484,[2]SorP!$B$1:$B$6230,0))))</f>
        <v/>
      </c>
      <c r="U2484" s="184"/>
      <c r="V2484" s="94" t="e">
        <f>IF(C2484="",NA(),MATCH($B2484&amp;$C2484,'[2]Smelter Look-up'!$J:$J,0))</f>
        <v>#N/A</v>
      </c>
      <c r="X2484" s="58">
        <f t="shared" si="196"/>
        <v>0</v>
      </c>
      <c r="AB2484" s="95" t="str">
        <f t="shared" si="197"/>
        <v/>
      </c>
    </row>
    <row r="2485" spans="1:28" s="58" customFormat="1" ht="20.25">
      <c r="A2485" s="232"/>
      <c r="B2485" s="224" t="s">
        <v>242</v>
      </c>
      <c r="C2485" s="225" t="s">
        <v>242</v>
      </c>
      <c r="D2485" s="226"/>
      <c r="E2485" s="224" t="s">
        <v>242</v>
      </c>
      <c r="F2485" s="224" t="s">
        <v>242</v>
      </c>
      <c r="G2485" s="224" t="s">
        <v>242</v>
      </c>
      <c r="H2485" s="227" t="s">
        <v>242</v>
      </c>
      <c r="I2485" s="228" t="s">
        <v>242</v>
      </c>
      <c r="J2485" s="228" t="s">
        <v>242</v>
      </c>
      <c r="K2485" s="229"/>
      <c r="L2485" s="229"/>
      <c r="M2485" s="229"/>
      <c r="N2485" s="229"/>
      <c r="O2485" s="229"/>
      <c r="P2485" s="230"/>
      <c r="Q2485" s="231"/>
      <c r="R2485" s="224" t="s">
        <v>242</v>
      </c>
      <c r="S2485" s="232" t="str">
        <f t="shared" ca="1" si="198"/>
        <v/>
      </c>
      <c r="T2485" s="232" t="str">
        <f ca="1">IF(B2485="","",IF(ISERROR(MATCH($J2485,[2]SorP!$B$1:$B$6230,0)),"",INDIRECT("'SorP'!$A$"&amp;MATCH($J2485,[2]SorP!$B$1:$B$6230,0))))</f>
        <v/>
      </c>
      <c r="U2485" s="184"/>
      <c r="V2485" s="94" t="e">
        <f>IF(C2485="",NA(),MATCH($B2485&amp;$C2485,'[2]Smelter Look-up'!$J:$J,0))</f>
        <v>#N/A</v>
      </c>
      <c r="X2485" s="58">
        <f t="shared" si="196"/>
        <v>0</v>
      </c>
      <c r="AB2485" s="95" t="str">
        <f t="shared" si="197"/>
        <v/>
      </c>
    </row>
    <row r="2486" spans="1:28" s="58" customFormat="1" ht="20.25">
      <c r="A2486" s="232"/>
      <c r="B2486" s="224" t="s">
        <v>242</v>
      </c>
      <c r="C2486" s="225" t="s">
        <v>242</v>
      </c>
      <c r="D2486" s="226"/>
      <c r="E2486" s="224" t="s">
        <v>242</v>
      </c>
      <c r="F2486" s="224" t="s">
        <v>242</v>
      </c>
      <c r="G2486" s="224" t="s">
        <v>242</v>
      </c>
      <c r="H2486" s="227" t="s">
        <v>242</v>
      </c>
      <c r="I2486" s="228" t="s">
        <v>242</v>
      </c>
      <c r="J2486" s="228" t="s">
        <v>242</v>
      </c>
      <c r="K2486" s="229"/>
      <c r="L2486" s="229"/>
      <c r="M2486" s="229"/>
      <c r="N2486" s="229"/>
      <c r="O2486" s="229"/>
      <c r="P2486" s="230"/>
      <c r="Q2486" s="231"/>
      <c r="R2486" s="224" t="s">
        <v>242</v>
      </c>
      <c r="S2486" s="232" t="str">
        <f t="shared" ca="1" si="198"/>
        <v/>
      </c>
      <c r="T2486" s="232" t="str">
        <f ca="1">IF(B2486="","",IF(ISERROR(MATCH($J2486,[2]SorP!$B$1:$B$6230,0)),"",INDIRECT("'SorP'!$A$"&amp;MATCH($J2486,[2]SorP!$B$1:$B$6230,0))))</f>
        <v/>
      </c>
      <c r="U2486" s="184"/>
      <c r="V2486" s="94" t="e">
        <f>IF(C2486="",NA(),MATCH($B2486&amp;$C2486,'[2]Smelter Look-up'!$J:$J,0))</f>
        <v>#N/A</v>
      </c>
      <c r="X2486" s="58">
        <f t="shared" si="196"/>
        <v>0</v>
      </c>
      <c r="AB2486" s="95" t="str">
        <f t="shared" si="197"/>
        <v/>
      </c>
    </row>
    <row r="2487" spans="1:28" s="58" customFormat="1" ht="20.25">
      <c r="A2487" s="232"/>
      <c r="B2487" s="224" t="s">
        <v>242</v>
      </c>
      <c r="C2487" s="225" t="s">
        <v>242</v>
      </c>
      <c r="D2487" s="226"/>
      <c r="E2487" s="224" t="s">
        <v>242</v>
      </c>
      <c r="F2487" s="224" t="s">
        <v>242</v>
      </c>
      <c r="G2487" s="224" t="s">
        <v>242</v>
      </c>
      <c r="H2487" s="227" t="s">
        <v>242</v>
      </c>
      <c r="I2487" s="228" t="s">
        <v>242</v>
      </c>
      <c r="J2487" s="228" t="s">
        <v>242</v>
      </c>
      <c r="K2487" s="229"/>
      <c r="L2487" s="229"/>
      <c r="M2487" s="229"/>
      <c r="N2487" s="229"/>
      <c r="O2487" s="229"/>
      <c r="P2487" s="230"/>
      <c r="Q2487" s="231"/>
      <c r="R2487" s="224" t="s">
        <v>242</v>
      </c>
      <c r="S2487" s="232" t="str">
        <f t="shared" ca="1" si="198"/>
        <v/>
      </c>
      <c r="T2487" s="232" t="str">
        <f ca="1">IF(B2487="","",IF(ISERROR(MATCH($J2487,[2]SorP!$B$1:$B$6230,0)),"",INDIRECT("'SorP'!$A$"&amp;MATCH($J2487,[2]SorP!$B$1:$B$6230,0))))</f>
        <v/>
      </c>
      <c r="U2487" s="184"/>
      <c r="V2487" s="94" t="e">
        <f>IF(C2487="",NA(),MATCH($B2487&amp;$C2487,'[2]Smelter Look-up'!$J:$J,0))</f>
        <v>#N/A</v>
      </c>
      <c r="X2487" s="58">
        <f t="shared" si="196"/>
        <v>0</v>
      </c>
      <c r="AB2487" s="95" t="str">
        <f t="shared" si="197"/>
        <v/>
      </c>
    </row>
    <row r="2488" spans="1:28" s="58" customFormat="1" ht="20.25">
      <c r="A2488" s="232"/>
      <c r="B2488" s="224" t="s">
        <v>242</v>
      </c>
      <c r="C2488" s="225" t="s">
        <v>242</v>
      </c>
      <c r="D2488" s="226"/>
      <c r="E2488" s="224" t="s">
        <v>242</v>
      </c>
      <c r="F2488" s="224" t="s">
        <v>242</v>
      </c>
      <c r="G2488" s="224" t="s">
        <v>242</v>
      </c>
      <c r="H2488" s="227" t="s">
        <v>242</v>
      </c>
      <c r="I2488" s="228" t="s">
        <v>242</v>
      </c>
      <c r="J2488" s="228" t="s">
        <v>242</v>
      </c>
      <c r="K2488" s="229"/>
      <c r="L2488" s="229"/>
      <c r="M2488" s="229"/>
      <c r="N2488" s="229"/>
      <c r="O2488" s="229"/>
      <c r="P2488" s="230"/>
      <c r="Q2488" s="231"/>
      <c r="R2488" s="224" t="s">
        <v>242</v>
      </c>
      <c r="S2488" s="232" t="str">
        <f t="shared" ca="1" si="198"/>
        <v/>
      </c>
      <c r="T2488" s="232" t="str">
        <f ca="1">IF(B2488="","",IF(ISERROR(MATCH($J2488,[2]SorP!$B$1:$B$6230,0)),"",INDIRECT("'SorP'!$A$"&amp;MATCH($J2488,[2]SorP!$B$1:$B$6230,0))))</f>
        <v/>
      </c>
      <c r="U2488" s="184"/>
      <c r="V2488" s="94" t="e">
        <f>IF(C2488="",NA(),MATCH($B2488&amp;$C2488,'[2]Smelter Look-up'!$J:$J,0))</f>
        <v>#N/A</v>
      </c>
      <c r="X2488" s="58">
        <f t="shared" si="196"/>
        <v>0</v>
      </c>
      <c r="AB2488" s="95" t="str">
        <f t="shared" si="197"/>
        <v/>
      </c>
    </row>
    <row r="2489" spans="1:28" s="58" customFormat="1" ht="20.25">
      <c r="A2489" s="232"/>
      <c r="B2489" s="224" t="s">
        <v>242</v>
      </c>
      <c r="C2489" s="225" t="s">
        <v>242</v>
      </c>
      <c r="D2489" s="226"/>
      <c r="E2489" s="224" t="s">
        <v>242</v>
      </c>
      <c r="F2489" s="224" t="s">
        <v>242</v>
      </c>
      <c r="G2489" s="224" t="s">
        <v>242</v>
      </c>
      <c r="H2489" s="227" t="s">
        <v>242</v>
      </c>
      <c r="I2489" s="228" t="s">
        <v>242</v>
      </c>
      <c r="J2489" s="228" t="s">
        <v>242</v>
      </c>
      <c r="K2489" s="229"/>
      <c r="L2489" s="229"/>
      <c r="M2489" s="229"/>
      <c r="N2489" s="229"/>
      <c r="O2489" s="229"/>
      <c r="P2489" s="230"/>
      <c r="Q2489" s="231"/>
      <c r="R2489" s="224" t="s">
        <v>242</v>
      </c>
      <c r="S2489" s="232" t="str">
        <f t="shared" ca="1" si="198"/>
        <v/>
      </c>
      <c r="T2489" s="232" t="str">
        <f ca="1">IF(B2489="","",IF(ISERROR(MATCH($J2489,[2]SorP!$B$1:$B$6230,0)),"",INDIRECT("'SorP'!$A$"&amp;MATCH($J2489,[2]SorP!$B$1:$B$6230,0))))</f>
        <v/>
      </c>
      <c r="U2489" s="184"/>
      <c r="V2489" s="94" t="e">
        <f>IF(C2489="",NA(),MATCH($B2489&amp;$C2489,'[2]Smelter Look-up'!$J:$J,0))</f>
        <v>#N/A</v>
      </c>
      <c r="X2489" s="58">
        <f t="shared" si="196"/>
        <v>0</v>
      </c>
      <c r="AB2489" s="95" t="str">
        <f t="shared" si="197"/>
        <v/>
      </c>
    </row>
    <row r="2490" spans="1:28" s="58" customFormat="1" ht="20.25">
      <c r="A2490" s="232"/>
      <c r="B2490" s="224" t="s">
        <v>242</v>
      </c>
      <c r="C2490" s="225" t="s">
        <v>242</v>
      </c>
      <c r="D2490" s="226"/>
      <c r="E2490" s="224" t="s">
        <v>242</v>
      </c>
      <c r="F2490" s="224" t="s">
        <v>242</v>
      </c>
      <c r="G2490" s="224" t="s">
        <v>242</v>
      </c>
      <c r="H2490" s="227" t="s">
        <v>242</v>
      </c>
      <c r="I2490" s="228" t="s">
        <v>242</v>
      </c>
      <c r="J2490" s="228" t="s">
        <v>242</v>
      </c>
      <c r="K2490" s="229"/>
      <c r="L2490" s="229"/>
      <c r="M2490" s="229"/>
      <c r="N2490" s="229"/>
      <c r="O2490" s="229"/>
      <c r="P2490" s="230"/>
      <c r="Q2490" s="231"/>
      <c r="R2490" s="224" t="s">
        <v>242</v>
      </c>
      <c r="S2490" s="232" t="str">
        <f t="shared" ca="1" si="198"/>
        <v/>
      </c>
      <c r="T2490" s="232" t="str">
        <f ca="1">IF(B2490="","",IF(ISERROR(MATCH($J2490,[2]SorP!$B$1:$B$6230,0)),"",INDIRECT("'SorP'!$A$"&amp;MATCH($J2490,[2]SorP!$B$1:$B$6230,0))))</f>
        <v/>
      </c>
      <c r="U2490" s="184"/>
      <c r="V2490" s="94" t="e">
        <f>IF(C2490="",NA(),MATCH($B2490&amp;$C2490,'[2]Smelter Look-up'!$J:$J,0))</f>
        <v>#N/A</v>
      </c>
      <c r="X2490" s="58">
        <f t="shared" si="196"/>
        <v>0</v>
      </c>
      <c r="AB2490" s="95" t="str">
        <f t="shared" si="197"/>
        <v/>
      </c>
    </row>
    <row r="2491" spans="1:28" s="58" customFormat="1" ht="20.25">
      <c r="A2491" s="232"/>
      <c r="B2491" s="224" t="s">
        <v>242</v>
      </c>
      <c r="C2491" s="225" t="s">
        <v>242</v>
      </c>
      <c r="D2491" s="226"/>
      <c r="E2491" s="224" t="s">
        <v>242</v>
      </c>
      <c r="F2491" s="224" t="s">
        <v>242</v>
      </c>
      <c r="G2491" s="224" t="s">
        <v>242</v>
      </c>
      <c r="H2491" s="227" t="s">
        <v>242</v>
      </c>
      <c r="I2491" s="228" t="s">
        <v>242</v>
      </c>
      <c r="J2491" s="228" t="s">
        <v>242</v>
      </c>
      <c r="K2491" s="229"/>
      <c r="L2491" s="229"/>
      <c r="M2491" s="229"/>
      <c r="N2491" s="229"/>
      <c r="O2491" s="229"/>
      <c r="P2491" s="230"/>
      <c r="Q2491" s="231"/>
      <c r="R2491" s="224" t="s">
        <v>242</v>
      </c>
      <c r="S2491" s="232" t="str">
        <f t="shared" ref="S2491" ca="1" si="199">IF(B2491="","",IF(ISERROR(MATCH($E2491,CL,0)),"Unknown",INDIRECT("'C'!$A$"&amp;MATCH($E2491,CL,0)+1)))</f>
        <v/>
      </c>
      <c r="T2491" s="232" t="str">
        <f ca="1">IF(B2491="","",IF(ISERROR(MATCH($J2491,[2]SorP!$B$1:$B$6230,0)),"",INDIRECT("'SorP'!$A$"&amp;MATCH($J2491,[2]SorP!$B$1:$B$6230,0))))</f>
        <v/>
      </c>
      <c r="U2491" s="184"/>
      <c r="V2491" s="94" t="e">
        <f>IF(C2491="",NA(),MATCH($B2491&amp;$C2491,'[2]Smelter Look-up'!$J:$J,0))</f>
        <v>#N/A</v>
      </c>
      <c r="X2491" s="58">
        <f t="shared" si="196"/>
        <v>0</v>
      </c>
      <c r="AB2491" s="95" t="str">
        <f t="shared" si="197"/>
        <v/>
      </c>
    </row>
    <row r="2492" spans="1:28" s="58" customFormat="1" ht="20.25">
      <c r="A2492" s="232"/>
      <c r="B2492" s="224" t="s">
        <v>242</v>
      </c>
      <c r="C2492" s="225" t="s">
        <v>242</v>
      </c>
      <c r="D2492" s="226"/>
      <c r="E2492" s="224" t="s">
        <v>242</v>
      </c>
      <c r="F2492" s="224" t="s">
        <v>242</v>
      </c>
      <c r="G2492" s="224" t="s">
        <v>242</v>
      </c>
      <c r="H2492" s="227" t="s">
        <v>242</v>
      </c>
      <c r="I2492" s="228" t="s">
        <v>242</v>
      </c>
      <c r="J2492" s="228" t="s">
        <v>242</v>
      </c>
      <c r="K2492" s="229"/>
      <c r="L2492" s="229"/>
      <c r="M2492" s="229"/>
      <c r="N2492" s="229"/>
      <c r="O2492" s="229"/>
      <c r="P2492" s="230"/>
      <c r="Q2492" s="231"/>
      <c r="R2492" s="224" t="s">
        <v>242</v>
      </c>
      <c r="S2492" s="232" t="str">
        <f ca="1">IF(B2492="","",IF(ISERROR(MATCH($E2492,CL,0)),"Unknown",INDIRECT("'C'!$A$"&amp;MATCH($E2492,CL,0)+1)))</f>
        <v/>
      </c>
      <c r="T2492" s="232" t="str">
        <f ca="1">IF(B2492="","",IF(ISERROR(MATCH($J2492,[2]SorP!$B$1:$B$6230,0)),"",INDIRECT("'SorP'!$A$"&amp;MATCH($J2492,[2]SorP!$B$1:$B$6230,0))))</f>
        <v/>
      </c>
      <c r="U2492" s="184"/>
      <c r="V2492" s="94" t="e">
        <f>IF(C2492="",NA(),MATCH($B2492&amp;$C2492,'[2]Smelter Look-up'!$J:$J,0))</f>
        <v>#N/A</v>
      </c>
      <c r="X2492" s="58">
        <f t="shared" si="196"/>
        <v>0</v>
      </c>
      <c r="AB2492" s="95" t="str">
        <f>B2492&amp;C2492</f>
        <v/>
      </c>
    </row>
    <row r="2493" spans="1:28" s="58" customFormat="1" ht="20.25">
      <c r="A2493" s="232"/>
      <c r="B2493" s="224" t="s">
        <v>242</v>
      </c>
      <c r="C2493" s="225" t="s">
        <v>242</v>
      </c>
      <c r="D2493" s="226"/>
      <c r="E2493" s="224" t="s">
        <v>242</v>
      </c>
      <c r="F2493" s="224" t="s">
        <v>242</v>
      </c>
      <c r="G2493" s="224" t="s">
        <v>242</v>
      </c>
      <c r="H2493" s="227" t="s">
        <v>242</v>
      </c>
      <c r="I2493" s="228" t="s">
        <v>242</v>
      </c>
      <c r="J2493" s="228" t="s">
        <v>242</v>
      </c>
      <c r="K2493" s="229"/>
      <c r="L2493" s="229"/>
      <c r="M2493" s="229"/>
      <c r="N2493" s="229"/>
      <c r="O2493" s="229"/>
      <c r="P2493" s="230"/>
      <c r="Q2493" s="231"/>
      <c r="R2493" s="224" t="s">
        <v>242</v>
      </c>
      <c r="S2493" s="232" t="str">
        <f t="shared" ref="S2493" ca="1" si="200">IF(B2493="","",IF(ISERROR(MATCH($E2493,CL,0)),"Unknown",INDIRECT("'C'!$A$"&amp;MATCH($E2493,CL,0)+1)))</f>
        <v/>
      </c>
      <c r="T2493" s="232" t="str">
        <f ca="1">IF(B2493="","",IF(ISERROR(MATCH($J2493,[2]SorP!$B$1:$B$6230,0)),"",INDIRECT("'SorP'!$A$"&amp;MATCH($J2493,[2]SorP!$B$1:$B$6230,0))))</f>
        <v/>
      </c>
      <c r="U2493" s="184"/>
      <c r="V2493" s="94" t="e">
        <f>IF(C2493="",NA(),MATCH($B2493&amp;$C2493,'[2]Smelter Look-up'!$J:$J,0))</f>
        <v>#N/A</v>
      </c>
      <c r="AB2493" s="95"/>
    </row>
    <row r="2494" spans="1:28" s="58" customFormat="1" ht="20.25">
      <c r="A2494" s="232"/>
      <c r="B2494" s="224" t="s">
        <v>242</v>
      </c>
      <c r="C2494" s="225" t="s">
        <v>242</v>
      </c>
      <c r="D2494" s="226"/>
      <c r="E2494" s="224" t="s">
        <v>242</v>
      </c>
      <c r="F2494" s="224" t="s">
        <v>242</v>
      </c>
      <c r="G2494" s="224" t="s">
        <v>242</v>
      </c>
      <c r="H2494" s="227" t="s">
        <v>242</v>
      </c>
      <c r="I2494" s="228" t="s">
        <v>242</v>
      </c>
      <c r="J2494" s="228" t="s">
        <v>242</v>
      </c>
      <c r="K2494" s="229"/>
      <c r="L2494" s="229"/>
      <c r="M2494" s="229"/>
      <c r="N2494" s="229"/>
      <c r="O2494" s="229"/>
      <c r="P2494" s="230"/>
      <c r="Q2494" s="231"/>
      <c r="R2494" s="224" t="s">
        <v>242</v>
      </c>
      <c r="S2494" s="232" t="str">
        <f t="shared" ref="S2494:S2505" ca="1" si="201">IF(B2494="","",IF(ISERROR(MATCH($E2494,CL,0)),"Unknown",INDIRECT("'C'!$A$"&amp;MATCH($E2494,CL,0)+1)))</f>
        <v/>
      </c>
      <c r="T2494" s="232" t="str">
        <f ca="1">IF(B2494="","",IF(ISERROR(MATCH($J2494,[2]SorP!$B$1:$B$6230,0)),"",INDIRECT("'SorP'!$A$"&amp;MATCH($J2494,[2]SorP!$B$1:$B$6230,0))))</f>
        <v/>
      </c>
      <c r="U2494" s="184"/>
      <c r="V2494" s="94" t="e">
        <f>IF(C2494="",NA(),MATCH($B2494&amp;$C2494,'[2]Smelter Look-up'!$J:$J,0))</f>
        <v>#N/A</v>
      </c>
      <c r="AB2494" s="95"/>
    </row>
    <row r="2495" spans="1:28" s="58" customFormat="1" ht="20.25">
      <c r="A2495" s="232"/>
      <c r="B2495" s="224" t="s">
        <v>242</v>
      </c>
      <c r="C2495" s="225" t="s">
        <v>242</v>
      </c>
      <c r="D2495" s="226"/>
      <c r="E2495" s="224" t="s">
        <v>242</v>
      </c>
      <c r="F2495" s="224" t="s">
        <v>242</v>
      </c>
      <c r="G2495" s="224" t="s">
        <v>242</v>
      </c>
      <c r="H2495" s="227" t="s">
        <v>242</v>
      </c>
      <c r="I2495" s="228" t="s">
        <v>242</v>
      </c>
      <c r="J2495" s="228" t="s">
        <v>242</v>
      </c>
      <c r="K2495" s="229"/>
      <c r="L2495" s="229"/>
      <c r="M2495" s="229"/>
      <c r="N2495" s="229"/>
      <c r="O2495" s="229"/>
      <c r="P2495" s="230"/>
      <c r="Q2495" s="231"/>
      <c r="R2495" s="224" t="s">
        <v>242</v>
      </c>
      <c r="S2495" s="232" t="str">
        <f t="shared" ca="1" si="201"/>
        <v/>
      </c>
      <c r="T2495" s="232" t="str">
        <f ca="1">IF(B2495="","",IF(ISERROR(MATCH($J2495,[2]SorP!$B$1:$B$6230,0)),"",INDIRECT("'SorP'!$A$"&amp;MATCH($J2495,[2]SorP!$B$1:$B$6230,0))))</f>
        <v/>
      </c>
      <c r="U2495" s="184"/>
      <c r="V2495" s="94" t="e">
        <f>IF(C2495="",NA(),MATCH($B2495&amp;$C2495,'[2]Smelter Look-up'!$J:$J,0))</f>
        <v>#N/A</v>
      </c>
      <c r="AB2495" s="95"/>
    </row>
    <row r="2496" spans="1:28" s="58" customFormat="1" ht="20.25">
      <c r="A2496" s="232"/>
      <c r="B2496" s="224" t="s">
        <v>242</v>
      </c>
      <c r="C2496" s="225" t="s">
        <v>242</v>
      </c>
      <c r="D2496" s="226"/>
      <c r="E2496" s="224" t="s">
        <v>242</v>
      </c>
      <c r="F2496" s="224" t="s">
        <v>242</v>
      </c>
      <c r="G2496" s="224" t="s">
        <v>242</v>
      </c>
      <c r="H2496" s="227" t="s">
        <v>242</v>
      </c>
      <c r="I2496" s="228" t="s">
        <v>242</v>
      </c>
      <c r="J2496" s="228" t="s">
        <v>242</v>
      </c>
      <c r="K2496" s="229"/>
      <c r="L2496" s="229"/>
      <c r="M2496" s="229"/>
      <c r="N2496" s="229"/>
      <c r="O2496" s="229"/>
      <c r="P2496" s="230"/>
      <c r="Q2496" s="231"/>
      <c r="R2496" s="224" t="s">
        <v>242</v>
      </c>
      <c r="S2496" s="232" t="str">
        <f t="shared" ca="1" si="201"/>
        <v/>
      </c>
      <c r="T2496" s="232" t="str">
        <f ca="1">IF(B2496="","",IF(ISERROR(MATCH($J2496,[2]SorP!$B$1:$B$6230,0)),"",INDIRECT("'SorP'!$A$"&amp;MATCH($J2496,[2]SorP!$B$1:$B$6230,0))))</f>
        <v/>
      </c>
      <c r="U2496" s="184"/>
      <c r="V2496" s="94" t="e">
        <f>IF(C2496="",NA(),MATCH($B2496&amp;$C2496,'[2]Smelter Look-up'!$J:$J,0))</f>
        <v>#N/A</v>
      </c>
      <c r="AB2496" s="95"/>
    </row>
    <row r="2497" spans="1:28" s="58" customFormat="1" ht="20.25">
      <c r="A2497" s="232"/>
      <c r="B2497" s="224" t="s">
        <v>242</v>
      </c>
      <c r="C2497" s="225" t="s">
        <v>242</v>
      </c>
      <c r="D2497" s="226"/>
      <c r="E2497" s="224" t="s">
        <v>242</v>
      </c>
      <c r="F2497" s="224" t="s">
        <v>242</v>
      </c>
      <c r="G2497" s="224" t="s">
        <v>242</v>
      </c>
      <c r="H2497" s="227" t="s">
        <v>242</v>
      </c>
      <c r="I2497" s="228" t="s">
        <v>242</v>
      </c>
      <c r="J2497" s="228" t="s">
        <v>242</v>
      </c>
      <c r="K2497" s="229"/>
      <c r="L2497" s="229"/>
      <c r="M2497" s="229"/>
      <c r="N2497" s="229"/>
      <c r="O2497" s="229"/>
      <c r="P2497" s="230"/>
      <c r="Q2497" s="231"/>
      <c r="R2497" s="224" t="s">
        <v>242</v>
      </c>
      <c r="S2497" s="232" t="str">
        <f t="shared" ca="1" si="201"/>
        <v/>
      </c>
      <c r="T2497" s="232" t="str">
        <f ca="1">IF(B2497="","",IF(ISERROR(MATCH($J2497,[2]SorP!$B$1:$B$6230,0)),"",INDIRECT("'SorP'!$A$"&amp;MATCH($J2497,[2]SorP!$B$1:$B$6230,0))))</f>
        <v/>
      </c>
      <c r="U2497" s="184"/>
      <c r="V2497" s="94" t="e">
        <f>IF(C2497="",NA(),MATCH($B2497&amp;$C2497,'[2]Smelter Look-up'!$J:$J,0))</f>
        <v>#N/A</v>
      </c>
      <c r="AB2497" s="95"/>
    </row>
    <row r="2498" spans="1:28" s="58" customFormat="1" ht="20.25">
      <c r="A2498" s="232"/>
      <c r="B2498" s="224" t="s">
        <v>242</v>
      </c>
      <c r="C2498" s="225" t="s">
        <v>242</v>
      </c>
      <c r="D2498" s="226"/>
      <c r="E2498" s="224" t="s">
        <v>242</v>
      </c>
      <c r="F2498" s="224" t="s">
        <v>242</v>
      </c>
      <c r="G2498" s="224" t="s">
        <v>242</v>
      </c>
      <c r="H2498" s="227" t="s">
        <v>242</v>
      </c>
      <c r="I2498" s="228" t="s">
        <v>242</v>
      </c>
      <c r="J2498" s="228" t="s">
        <v>242</v>
      </c>
      <c r="K2498" s="229"/>
      <c r="L2498" s="229"/>
      <c r="M2498" s="229"/>
      <c r="N2498" s="229"/>
      <c r="O2498" s="229"/>
      <c r="P2498" s="230"/>
      <c r="Q2498" s="231"/>
      <c r="R2498" s="224" t="s">
        <v>242</v>
      </c>
      <c r="S2498" s="232" t="str">
        <f t="shared" ca="1" si="201"/>
        <v/>
      </c>
      <c r="T2498" s="232" t="str">
        <f ca="1">IF(B2498="","",IF(ISERROR(MATCH($J2498,[2]SorP!$B$1:$B$6230,0)),"",INDIRECT("'SorP'!$A$"&amp;MATCH($J2498,[2]SorP!$B$1:$B$6230,0))))</f>
        <v/>
      </c>
      <c r="U2498" s="184"/>
      <c r="V2498" s="94" t="e">
        <f>IF(C2498="",NA(),MATCH($B2498&amp;$C2498,'[2]Smelter Look-up'!$J:$J,0))</f>
        <v>#N/A</v>
      </c>
      <c r="AB2498" s="95"/>
    </row>
    <row r="2499" spans="1:28" s="58" customFormat="1" ht="20.25">
      <c r="A2499" s="232"/>
      <c r="B2499" s="224" t="s">
        <v>242</v>
      </c>
      <c r="C2499" s="225" t="s">
        <v>242</v>
      </c>
      <c r="D2499" s="226"/>
      <c r="E2499" s="224" t="s">
        <v>242</v>
      </c>
      <c r="F2499" s="224" t="s">
        <v>242</v>
      </c>
      <c r="G2499" s="224" t="s">
        <v>242</v>
      </c>
      <c r="H2499" s="227" t="s">
        <v>242</v>
      </c>
      <c r="I2499" s="228" t="s">
        <v>242</v>
      </c>
      <c r="J2499" s="228" t="s">
        <v>242</v>
      </c>
      <c r="K2499" s="229"/>
      <c r="L2499" s="229"/>
      <c r="M2499" s="229"/>
      <c r="N2499" s="229"/>
      <c r="O2499" s="229"/>
      <c r="P2499" s="230"/>
      <c r="Q2499" s="231"/>
      <c r="R2499" s="224" t="s">
        <v>242</v>
      </c>
      <c r="S2499" s="232" t="str">
        <f t="shared" ca="1" si="201"/>
        <v/>
      </c>
      <c r="T2499" s="232" t="str">
        <f ca="1">IF(B2499="","",IF(ISERROR(MATCH($J2499,[2]SorP!$B$1:$B$6230,0)),"",INDIRECT("'SorP'!$A$"&amp;MATCH($J2499,[2]SorP!$B$1:$B$6230,0))))</f>
        <v/>
      </c>
      <c r="U2499" s="184"/>
      <c r="V2499" s="94" t="e">
        <f>IF(C2499="",NA(),MATCH($B2499&amp;$C2499,'[2]Smelter Look-up'!$J:$J,0))</f>
        <v>#N/A</v>
      </c>
      <c r="AB2499" s="95"/>
    </row>
    <row r="2500" spans="1:28" s="58" customFormat="1" ht="20.25">
      <c r="A2500" s="232"/>
      <c r="B2500" s="224" t="s">
        <v>242</v>
      </c>
      <c r="C2500" s="225" t="s">
        <v>242</v>
      </c>
      <c r="D2500" s="226"/>
      <c r="E2500" s="224" t="s">
        <v>242</v>
      </c>
      <c r="F2500" s="224" t="s">
        <v>242</v>
      </c>
      <c r="G2500" s="224" t="s">
        <v>242</v>
      </c>
      <c r="H2500" s="227" t="s">
        <v>242</v>
      </c>
      <c r="I2500" s="228" t="s">
        <v>242</v>
      </c>
      <c r="J2500" s="228" t="s">
        <v>242</v>
      </c>
      <c r="K2500" s="229"/>
      <c r="L2500" s="229"/>
      <c r="M2500" s="229"/>
      <c r="N2500" s="229"/>
      <c r="O2500" s="229"/>
      <c r="P2500" s="230"/>
      <c r="Q2500" s="231"/>
      <c r="R2500" s="224" t="s">
        <v>242</v>
      </c>
      <c r="S2500" s="232" t="str">
        <f t="shared" ca="1" si="201"/>
        <v/>
      </c>
      <c r="T2500" s="232" t="str">
        <f ca="1">IF(B2500="","",IF(ISERROR(MATCH($J2500,[2]SorP!$B$1:$B$6230,0)),"",INDIRECT("'SorP'!$A$"&amp;MATCH($J2500,[2]SorP!$B$1:$B$6230,0))))</f>
        <v/>
      </c>
      <c r="U2500" s="184"/>
      <c r="V2500" s="94" t="e">
        <f>IF(C2500="",NA(),MATCH($B2500&amp;$C2500,'[2]Smelter Look-up'!$J:$J,0))</f>
        <v>#N/A</v>
      </c>
      <c r="AB2500" s="95"/>
    </row>
    <row r="2501" spans="1:28" s="58" customFormat="1" ht="20.25">
      <c r="A2501" s="232"/>
      <c r="B2501" s="224" t="s">
        <v>242</v>
      </c>
      <c r="C2501" s="225" t="s">
        <v>242</v>
      </c>
      <c r="D2501" s="226"/>
      <c r="E2501" s="224" t="s">
        <v>242</v>
      </c>
      <c r="F2501" s="224" t="s">
        <v>242</v>
      </c>
      <c r="G2501" s="224" t="s">
        <v>242</v>
      </c>
      <c r="H2501" s="227" t="s">
        <v>242</v>
      </c>
      <c r="I2501" s="228" t="s">
        <v>242</v>
      </c>
      <c r="J2501" s="228" t="s">
        <v>242</v>
      </c>
      <c r="K2501" s="229"/>
      <c r="L2501" s="229"/>
      <c r="M2501" s="229"/>
      <c r="N2501" s="229"/>
      <c r="O2501" s="229"/>
      <c r="P2501" s="230"/>
      <c r="Q2501" s="231"/>
      <c r="R2501" s="224" t="s">
        <v>242</v>
      </c>
      <c r="S2501" s="232" t="str">
        <f t="shared" ca="1" si="201"/>
        <v/>
      </c>
      <c r="T2501" s="232" t="str">
        <f ca="1">IF(B2501="","",IF(ISERROR(MATCH($J2501,[2]SorP!$B$1:$B$6230,0)),"",INDIRECT("'SorP'!$A$"&amp;MATCH($J2501,[2]SorP!$B$1:$B$6230,0))))</f>
        <v/>
      </c>
      <c r="U2501" s="184"/>
      <c r="V2501" s="94" t="e">
        <f>IF(C2501="",NA(),MATCH($B2501&amp;$C2501,'[2]Smelter Look-up'!$J:$J,0))</f>
        <v>#N/A</v>
      </c>
      <c r="AB2501" s="95"/>
    </row>
    <row r="2502" spans="1:28" s="58" customFormat="1" ht="20.25">
      <c r="A2502" s="232"/>
      <c r="B2502" s="224" t="s">
        <v>242</v>
      </c>
      <c r="C2502" s="225" t="s">
        <v>242</v>
      </c>
      <c r="D2502" s="226"/>
      <c r="E2502" s="224" t="s">
        <v>242</v>
      </c>
      <c r="F2502" s="224" t="s">
        <v>242</v>
      </c>
      <c r="G2502" s="224" t="s">
        <v>242</v>
      </c>
      <c r="H2502" s="227" t="s">
        <v>242</v>
      </c>
      <c r="I2502" s="228" t="s">
        <v>242</v>
      </c>
      <c r="J2502" s="228" t="s">
        <v>242</v>
      </c>
      <c r="K2502" s="229"/>
      <c r="L2502" s="229"/>
      <c r="M2502" s="229"/>
      <c r="N2502" s="229"/>
      <c r="O2502" s="229"/>
      <c r="P2502" s="230"/>
      <c r="Q2502" s="231"/>
      <c r="R2502" s="224" t="s">
        <v>242</v>
      </c>
      <c r="S2502" s="232" t="str">
        <f t="shared" ca="1" si="201"/>
        <v/>
      </c>
      <c r="T2502" s="232" t="str">
        <f ca="1">IF(B2502="","",IF(ISERROR(MATCH($J2502,[2]SorP!$B$1:$B$6230,0)),"",INDIRECT("'SorP'!$A$"&amp;MATCH($J2502,[2]SorP!$B$1:$B$6230,0))))</f>
        <v/>
      </c>
      <c r="U2502" s="184"/>
      <c r="V2502" s="94" t="e">
        <f>IF(C2502="",NA(),MATCH($B2502&amp;$C2502,'[2]Smelter Look-up'!$J:$J,0))</f>
        <v>#N/A</v>
      </c>
      <c r="AB2502" s="95"/>
    </row>
    <row r="2503" spans="1:28" s="58" customFormat="1" ht="20.25">
      <c r="A2503" s="232"/>
      <c r="B2503" s="224" t="s">
        <v>242</v>
      </c>
      <c r="C2503" s="225" t="s">
        <v>242</v>
      </c>
      <c r="D2503" s="226"/>
      <c r="E2503" s="224" t="s">
        <v>242</v>
      </c>
      <c r="F2503" s="224" t="s">
        <v>242</v>
      </c>
      <c r="G2503" s="224" t="s">
        <v>242</v>
      </c>
      <c r="H2503" s="227" t="s">
        <v>242</v>
      </c>
      <c r="I2503" s="228" t="s">
        <v>242</v>
      </c>
      <c r="J2503" s="228" t="s">
        <v>242</v>
      </c>
      <c r="K2503" s="229"/>
      <c r="L2503" s="229"/>
      <c r="M2503" s="229"/>
      <c r="N2503" s="229"/>
      <c r="O2503" s="229"/>
      <c r="P2503" s="230"/>
      <c r="Q2503" s="231"/>
      <c r="R2503" s="224" t="s">
        <v>242</v>
      </c>
      <c r="S2503" s="232" t="str">
        <f t="shared" ca="1" si="201"/>
        <v/>
      </c>
      <c r="T2503" s="232" t="str">
        <f ca="1">IF(B2503="","",IF(ISERROR(MATCH($J2503,[2]SorP!$B$1:$B$6230,0)),"",INDIRECT("'SorP'!$A$"&amp;MATCH($J2503,[2]SorP!$B$1:$B$6230,0))))</f>
        <v/>
      </c>
      <c r="U2503" s="184"/>
      <c r="V2503" s="94" t="e">
        <f>IF(C2503="",NA(),MATCH($B2503&amp;$C2503,'[2]Smelter Look-up'!$J:$J,0))</f>
        <v>#N/A</v>
      </c>
      <c r="AB2503" s="95"/>
    </row>
    <row r="2504" spans="1:28" s="58" customFormat="1" ht="20.25">
      <c r="A2504" s="232"/>
      <c r="B2504" s="224" t="s">
        <v>242</v>
      </c>
      <c r="C2504" s="225" t="s">
        <v>242</v>
      </c>
      <c r="D2504" s="226"/>
      <c r="E2504" s="224" t="s">
        <v>242</v>
      </c>
      <c r="F2504" s="224" t="s">
        <v>242</v>
      </c>
      <c r="G2504" s="224" t="s">
        <v>242</v>
      </c>
      <c r="H2504" s="227" t="s">
        <v>242</v>
      </c>
      <c r="I2504" s="228" t="s">
        <v>242</v>
      </c>
      <c r="J2504" s="228" t="s">
        <v>242</v>
      </c>
      <c r="K2504" s="229"/>
      <c r="L2504" s="229"/>
      <c r="M2504" s="229"/>
      <c r="N2504" s="229"/>
      <c r="O2504" s="229"/>
      <c r="P2504" s="230"/>
      <c r="Q2504" s="231"/>
      <c r="R2504" s="224" t="s">
        <v>242</v>
      </c>
      <c r="S2504" s="232" t="str">
        <f t="shared" ca="1" si="201"/>
        <v/>
      </c>
      <c r="T2504" s="232" t="str">
        <f ca="1">IF(B2504="","",IF(ISERROR(MATCH($J2504,[2]SorP!$B$1:$B$6230,0)),"",INDIRECT("'SorP'!$A$"&amp;MATCH($J2504,[2]SorP!$B$1:$B$6230,0))))</f>
        <v/>
      </c>
      <c r="U2504" s="184"/>
      <c r="V2504" s="94" t="e">
        <f>IF(C2504="",NA(),MATCH($B2504&amp;$C2504,'[2]Smelter Look-up'!$J:$J,0))</f>
        <v>#N/A</v>
      </c>
      <c r="X2504" s="58">
        <f>IF(AND(C2504="Smelter not listed",OR(LEN(D2504)=0,LEN(E2504)=0)),1,0)</f>
        <v>0</v>
      </c>
      <c r="AB2504" s="95" t="str">
        <f>B2504&amp;C2504</f>
        <v/>
      </c>
    </row>
    <row r="2505" spans="1:28" ht="15.75" thickBot="1">
      <c r="A2505" s="233"/>
      <c r="B2505" s="234"/>
      <c r="C2505" s="234"/>
      <c r="D2505" s="235"/>
      <c r="E2505" s="235"/>
      <c r="F2505" s="235"/>
      <c r="G2505" s="235"/>
      <c r="H2505" s="235"/>
      <c r="I2505" s="235"/>
      <c r="J2505" s="235"/>
      <c r="K2505" s="235"/>
      <c r="L2505" s="235"/>
      <c r="M2505" s="235"/>
      <c r="N2505" s="235"/>
      <c r="O2505" s="235"/>
      <c r="P2505" s="235"/>
      <c r="Q2505" s="236"/>
      <c r="R2505" s="224"/>
      <c r="S2505" s="232" t="str">
        <f t="shared" ca="1" si="201"/>
        <v/>
      </c>
      <c r="T2505" s="232" t="str">
        <f ca="1">IF(B2505="","",IF(ISERROR(MATCH($J2505,[2]SorP!$B$1:$B$6230,0)),"",INDIRECT("'SorP'!$A$"&amp;MATCH($J2505,[2]SorP!$B$1:$B$6230,0))))</f>
        <v/>
      </c>
      <c r="AB2505" s="58" t="str">
        <f>B2505&amp;C2505</f>
        <v/>
      </c>
    </row>
    <row r="2506" spans="1:28" ht="15.75" thickTop="1"/>
  </sheetData>
  <mergeCells count="3">
    <mergeCell ref="J2:O2"/>
    <mergeCell ref="B3:E3"/>
    <mergeCell ref="G3:I3"/>
  </mergeCells>
  <conditionalFormatting sqref="B586:B2504">
    <cfRule type="expression" dxfId="53" priority="24" stopIfTrue="1">
      <formula>IF(B586="",TRUE)</formula>
    </cfRule>
    <cfRule type="expression" dxfId="52" priority="27" stopIfTrue="1">
      <formula>IF(AND(COUNTIF(MetalSmelter,B586&amp;C586)=0,LEN(C586)&gt;0),TRUE,FALSE)</formula>
    </cfRule>
  </conditionalFormatting>
  <conditionalFormatting sqref="D586:D2504">
    <cfRule type="expression" dxfId="51" priority="21" stopIfTrue="1">
      <formula>IF(AND(LEN($C586)&gt;0,($C586&lt;&gt;"Smelter Not Listed")),1,0)</formula>
    </cfRule>
    <cfRule type="expression" dxfId="50" priority="28" stopIfTrue="1">
      <formula>IF(AND(D586="",$C586=$X$4),TRUE)</formula>
    </cfRule>
    <cfRule type="expression" dxfId="49" priority="29" stopIfTrue="1">
      <formula>IF(FIND("!",D586),TRUE)</formula>
    </cfRule>
  </conditionalFormatting>
  <conditionalFormatting sqref="G586:G2504">
    <cfRule type="expression" dxfId="48" priority="30" stopIfTrue="1">
      <formula>IF(FIND("Enter smelter details",G586),TRUE)</formula>
    </cfRule>
  </conditionalFormatting>
  <conditionalFormatting sqref="R586:R2505 E586:E2504">
    <cfRule type="expression" dxfId="47" priority="25" stopIfTrue="1">
      <formula>IF(AND(E586="",$C586=$X$4),TRUE)</formula>
    </cfRule>
    <cfRule type="expression" dxfId="46" priority="26" stopIfTrue="1">
      <formula>IF(FIND("!",E586),TRUE)</formula>
    </cfRule>
  </conditionalFormatting>
  <conditionalFormatting sqref="F586:F2504">
    <cfRule type="expression" dxfId="45" priority="23" stopIfTrue="1">
      <formula>IF(AND(LEN($A586)&gt;0,$A586&lt;&gt;$F586),TRUE,FALSE)</formula>
    </cfRule>
  </conditionalFormatting>
  <conditionalFormatting sqref="C586:C2504">
    <cfRule type="expression" dxfId="44" priority="22" stopIfTrue="1">
      <formula>IF(AND(B586&lt;&gt;"",C586=""),TRUE)</formula>
    </cfRule>
  </conditionalFormatting>
  <conditionalFormatting sqref="B21:B585 B5:B19">
    <cfRule type="expression" dxfId="43" priority="14" stopIfTrue="1">
      <formula>IF(B5="",TRUE)</formula>
    </cfRule>
    <cfRule type="expression" dxfId="42" priority="17" stopIfTrue="1">
      <formula>IF(AND(COUNTIF(MetalSmelter,B5&amp;C5)=0,LEN(C5)&gt;0),TRUE,FALSE)</formula>
    </cfRule>
  </conditionalFormatting>
  <conditionalFormatting sqref="D5:D19 D21:D585">
    <cfRule type="expression" dxfId="41" priority="11" stopIfTrue="1">
      <formula>IF(AND(LEN($C5)&gt;0,($C5&lt;&gt;"Smelter Not Listed")),1,0)</formula>
    </cfRule>
    <cfRule type="expression" dxfId="40" priority="18" stopIfTrue="1">
      <formula>IF(AND(D5="",$C5=$X$4),TRUE)</formula>
    </cfRule>
    <cfRule type="expression" dxfId="39" priority="19" stopIfTrue="1">
      <formula>IF(FIND("!",D5),TRUE)</formula>
    </cfRule>
  </conditionalFormatting>
  <conditionalFormatting sqref="G5:G19 G21:G585">
    <cfRule type="expression" dxfId="38" priority="20" stopIfTrue="1">
      <formula>IF(FIND("Enter smelter details",G5),TRUE)</formula>
    </cfRule>
  </conditionalFormatting>
  <conditionalFormatting sqref="R5:R585 E5:E19 E21:E585">
    <cfRule type="expression" dxfId="37" priority="15" stopIfTrue="1">
      <formula>IF(AND(E5="",$C5=$X$4),TRUE)</formula>
    </cfRule>
    <cfRule type="expression" dxfId="36" priority="16" stopIfTrue="1">
      <formula>IF(FIND("!",E5),TRUE)</formula>
    </cfRule>
  </conditionalFormatting>
  <conditionalFormatting sqref="F5:F19 F21:F585">
    <cfRule type="expression" dxfId="35" priority="13" stopIfTrue="1">
      <formula>IF(AND(LEN($A5)&gt;0,$A5&lt;&gt;$F5),TRUE,FALSE)</formula>
    </cfRule>
  </conditionalFormatting>
  <conditionalFormatting sqref="C21:C585 C5:C19">
    <cfRule type="expression" dxfId="34" priority="12" stopIfTrue="1">
      <formula>IF(AND(B5&lt;&gt;"",C5=""),TRUE)</formula>
    </cfRule>
  </conditionalFormatting>
  <conditionalFormatting sqref="B20">
    <cfRule type="expression" dxfId="33" priority="4" stopIfTrue="1">
      <formula>IF(B20="",TRUE)</formula>
    </cfRule>
    <cfRule type="expression" dxfId="32" priority="7" stopIfTrue="1">
      <formula>IF(AND(COUNTIF(MetalSmelter,B20&amp;C20)=0,LEN(C20)&gt;0),TRUE,FALSE)</formula>
    </cfRule>
  </conditionalFormatting>
  <conditionalFormatting sqref="D20">
    <cfRule type="expression" dxfId="31" priority="1" stopIfTrue="1">
      <formula>IF(AND(LEN($C20)&gt;0,($C20&lt;&gt;"Smelter Not Listed")),1,0)</formula>
    </cfRule>
    <cfRule type="expression" dxfId="30" priority="8" stopIfTrue="1">
      <formula>IF(AND(D20="",$C20=$X$4),TRUE)</formula>
    </cfRule>
    <cfRule type="expression" dxfId="29" priority="9" stopIfTrue="1">
      <formula>IF(FIND("!",D20),TRUE)</formula>
    </cfRule>
  </conditionalFormatting>
  <conditionalFormatting sqref="G20">
    <cfRule type="expression" dxfId="28" priority="10" stopIfTrue="1">
      <formula>IF(FIND("Enter smelter details",G20),TRUE)</formula>
    </cfRule>
  </conditionalFormatting>
  <conditionalFormatting sqref="E20">
    <cfRule type="expression" dxfId="27" priority="5" stopIfTrue="1">
      <formula>IF(AND(E20="",$C20=$X$4),TRUE)</formula>
    </cfRule>
    <cfRule type="expression" dxfId="26" priority="6" stopIfTrue="1">
      <formula>IF(FIND("!",E20),TRUE)</formula>
    </cfRule>
  </conditionalFormatting>
  <conditionalFormatting sqref="F20">
    <cfRule type="expression" dxfId="25" priority="3" stopIfTrue="1">
      <formula>IF(AND(LEN($A20)&gt;0,$A20&lt;&gt;$F20),TRUE,FALSE)</formula>
    </cfRule>
  </conditionalFormatting>
  <conditionalFormatting sqref="C20">
    <cfRule type="expression" dxfId="24" priority="2" stopIfTrue="1">
      <formula>IF(AND(B20&lt;&gt;"",C20=""),TRUE)</formula>
    </cfRule>
  </conditionalFormatting>
  <dataValidations count="5">
    <dataValidation type="list" allowBlank="1" showInputMessage="1" showErrorMessage="1" sqref="P5:P2504" xr:uid="{78366D52-8051-41CF-AD56-69F468FAAA62}">
      <formula1>$AH$2:$AH$4</formula1>
    </dataValidation>
    <dataValidation allowBlank="1" showErrorMessage="1" sqref="F5:G2504" xr:uid="{76A83C8D-A524-4691-A800-CCAC90E9B08F}"/>
    <dataValidation type="list" allowBlank="1" showInputMessage="1" showErrorMessage="1" sqref="E5:E2504" xr:uid="{EFB92644-41E4-4748-8C76-7443BCC7D10A}">
      <formula1>CL</formula1>
    </dataValidation>
    <dataValidation type="list" showInputMessage="1" showErrorMessage="1" sqref="C5:C2504" xr:uid="{B5FACD60-83B4-4374-9EAD-133AD84335F9}">
      <formula1>SN</formula1>
    </dataValidation>
    <dataValidation type="list" allowBlank="1" showInputMessage="1" showErrorMessage="1" sqref="B5:B2504" xr:uid="{67434983-2E72-45DC-8DCA-16921C1ACC44}">
      <formula1>Metal</formula1>
    </dataValidation>
  </dataValidations>
  <hyperlinks>
    <hyperlink ref="J2:O2" r:id="rId1" display="http://www.responsiblemineralsinitiative.org/conformant-smelter-refiner-lists/" xr:uid="{91034CD0-3F8D-4915-B052-6C76D3A2AAA8}"/>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N70"/>
  <sheetViews>
    <sheetView workbookViewId="0">
      <selection activeCell="B2" sqref="B2"/>
    </sheetView>
  </sheetViews>
  <sheetFormatPr defaultColWidth="10.140625" defaultRowHeight="15"/>
  <cols>
    <col min="1" max="1" width="51.5703125" style="60" customWidth="1"/>
    <col min="2" max="2" width="49" style="59" customWidth="1"/>
    <col min="3" max="3" width="59" style="60" customWidth="1"/>
    <col min="4" max="4" width="33.28515625" style="59" customWidth="1"/>
    <col min="5" max="5" width="10.28515625" style="60" hidden="1" customWidth="1"/>
    <col min="6" max="6" width="15.5703125" style="60" hidden="1" customWidth="1"/>
    <col min="7" max="7" width="15.28515625" style="60" hidden="1" customWidth="1"/>
    <col min="8" max="9" width="10.28515625" style="60" hidden="1" customWidth="1"/>
    <col min="10" max="10" width="55.85546875" style="60" hidden="1" customWidth="1"/>
    <col min="11" max="11" width="10.28515625" style="60" hidden="1" customWidth="1"/>
    <col min="12" max="14" width="10.140625" style="60" hidden="1" customWidth="1"/>
    <col min="15" max="18" width="10.140625" style="60" customWidth="1"/>
    <col min="19" max="16384" width="10.140625" style="60"/>
  </cols>
  <sheetData>
    <row r="1" spans="1:10" ht="30.75">
      <c r="A1" s="333" t="s">
        <v>1605</v>
      </c>
      <c r="B1" s="333"/>
      <c r="C1" s="333"/>
      <c r="D1" s="96" t="s">
        <v>1606</v>
      </c>
      <c r="E1" s="59" t="s">
        <v>95</v>
      </c>
    </row>
    <row r="2" spans="1:10" ht="15.75">
      <c r="A2" s="87" t="s">
        <v>1011</v>
      </c>
      <c r="B2" s="88" t="s">
        <v>242</v>
      </c>
      <c r="C2" s="89" t="s">
        <v>242</v>
      </c>
      <c r="D2" s="119" t="s">
        <v>1667</v>
      </c>
    </row>
    <row r="3" spans="1:10" ht="15.75">
      <c r="A3" s="97" t="s">
        <v>1607</v>
      </c>
      <c r="B3" s="97" t="s">
        <v>1608</v>
      </c>
      <c r="C3" s="97" t="s">
        <v>1609</v>
      </c>
      <c r="D3" s="97" t="s">
        <v>1610</v>
      </c>
      <c r="F3" s="98" t="s">
        <v>1012</v>
      </c>
      <c r="G3" s="60" t="s">
        <v>1013</v>
      </c>
      <c r="H3" s="60" t="s">
        <v>1014</v>
      </c>
      <c r="I3" s="60" t="s">
        <v>1015</v>
      </c>
      <c r="J3" s="60" t="s">
        <v>1016</v>
      </c>
    </row>
    <row r="4" spans="1:10" ht="45">
      <c r="A4" s="102" t="s">
        <v>1582</v>
      </c>
      <c r="B4" s="103" t="s">
        <v>1688</v>
      </c>
      <c r="C4" s="103" t="s">
        <v>1611</v>
      </c>
      <c r="D4" s="104" t="s">
        <v>242</v>
      </c>
      <c r="E4" s="59" t="s">
        <v>118</v>
      </c>
      <c r="F4" s="120">
        <v>1</v>
      </c>
      <c r="G4" s="121">
        <v>0</v>
      </c>
      <c r="H4" s="122">
        <v>0</v>
      </c>
      <c r="I4" s="123" t="e">
        <f ca="1">OFFSET([3]L!$C$1,MATCH("Checker"&amp;"Comp",[3]L!$A:$A,0)-1,SL,,)</f>
        <v>#VALUE!</v>
      </c>
      <c r="J4" s="99" t="s">
        <v>1612</v>
      </c>
    </row>
    <row r="5" spans="1:10" ht="45">
      <c r="A5" s="102" t="s">
        <v>1588</v>
      </c>
      <c r="B5" s="103" t="s">
        <v>235</v>
      </c>
      <c r="C5" s="103" t="s">
        <v>1611</v>
      </c>
      <c r="D5" s="104" t="s">
        <v>242</v>
      </c>
      <c r="E5" s="59" t="s">
        <v>118</v>
      </c>
      <c r="F5" s="120">
        <v>1</v>
      </c>
      <c r="G5" s="121">
        <v>0</v>
      </c>
      <c r="H5" s="122">
        <v>0</v>
      </c>
      <c r="I5" s="123" t="e">
        <f ca="1">OFFSET([3]L!$C$1,MATCH("Checker"&amp;"Comp",[3]L!$A:$A,0)-1,SL,,)</f>
        <v>#VALUE!</v>
      </c>
      <c r="J5" s="99" t="s">
        <v>1613</v>
      </c>
    </row>
    <row r="6" spans="1:10" ht="45">
      <c r="A6" s="102" t="s">
        <v>1684</v>
      </c>
      <c r="B6" s="103">
        <v>0</v>
      </c>
      <c r="C6" s="103" t="s">
        <v>1611</v>
      </c>
      <c r="D6" s="104" t="s">
        <v>242</v>
      </c>
      <c r="E6" s="59" t="s">
        <v>118</v>
      </c>
      <c r="F6" s="124">
        <v>0</v>
      </c>
      <c r="G6" s="121">
        <v>1</v>
      </c>
      <c r="H6" s="122">
        <v>0</v>
      </c>
      <c r="I6" s="123" t="e">
        <f ca="1">OFFSET([3]L!$C$1,MATCH("Checker"&amp;"Comp",[3]L!$A:$A,0)-1,SL,,)</f>
        <v>#VALUE!</v>
      </c>
      <c r="J6" s="60" t="s">
        <v>1614</v>
      </c>
    </row>
    <row r="7" spans="1:10" ht="45">
      <c r="A7" s="102" t="s">
        <v>1592</v>
      </c>
      <c r="B7" s="103" t="s">
        <v>1689</v>
      </c>
      <c r="C7" s="103" t="s">
        <v>1611</v>
      </c>
      <c r="D7" s="104" t="s">
        <v>242</v>
      </c>
      <c r="E7" s="59" t="s">
        <v>118</v>
      </c>
      <c r="F7" s="120">
        <v>1</v>
      </c>
      <c r="G7" s="121">
        <v>0</v>
      </c>
      <c r="H7" s="122">
        <v>0</v>
      </c>
      <c r="I7" s="123" t="e">
        <f ca="1">OFFSET([3]L!$C$1,MATCH("Checker"&amp;"Comp",[3]L!$A:$A,0)-1,SL,,)</f>
        <v>#VALUE!</v>
      </c>
      <c r="J7" s="60" t="s">
        <v>1615</v>
      </c>
    </row>
    <row r="8" spans="1:10" ht="45">
      <c r="A8" s="102" t="s">
        <v>1593</v>
      </c>
      <c r="B8" s="103" t="s">
        <v>1690</v>
      </c>
      <c r="C8" s="103" t="s">
        <v>1611</v>
      </c>
      <c r="D8" s="104" t="s">
        <v>242</v>
      </c>
      <c r="E8" s="59" t="s">
        <v>118</v>
      </c>
      <c r="F8" s="120">
        <v>1</v>
      </c>
      <c r="G8" s="121">
        <v>0</v>
      </c>
      <c r="H8" s="122">
        <v>0</v>
      </c>
      <c r="I8" s="123" t="e">
        <f ca="1">OFFSET([3]L!$C$1,MATCH("Checker"&amp;"Comp",[3]L!$A:$A,0)-1,SL,,)</f>
        <v>#VALUE!</v>
      </c>
      <c r="J8" s="60" t="s">
        <v>1616</v>
      </c>
    </row>
    <row r="9" spans="1:10" ht="45">
      <c r="A9" s="102" t="s">
        <v>1594</v>
      </c>
      <c r="B9" s="103" t="s">
        <v>1691</v>
      </c>
      <c r="C9" s="103" t="s">
        <v>1611</v>
      </c>
      <c r="D9" s="104" t="s">
        <v>242</v>
      </c>
      <c r="E9" s="59" t="s">
        <v>118</v>
      </c>
      <c r="F9" s="120">
        <v>1</v>
      </c>
      <c r="G9" s="121">
        <v>0</v>
      </c>
      <c r="H9" s="122">
        <v>0</v>
      </c>
      <c r="I9" s="123" t="e">
        <f ca="1">OFFSET([3]L!$C$1,MATCH("Checker"&amp;"Comp",[3]L!$A:$A,0)-1,SL,,)</f>
        <v>#VALUE!</v>
      </c>
      <c r="J9" s="60" t="s">
        <v>1617</v>
      </c>
    </row>
    <row r="10" spans="1:10" ht="45">
      <c r="A10" s="102" t="s">
        <v>1595</v>
      </c>
      <c r="B10" s="103" t="s">
        <v>1692</v>
      </c>
      <c r="C10" s="103" t="s">
        <v>1611</v>
      </c>
      <c r="D10" s="104" t="s">
        <v>242</v>
      </c>
      <c r="E10" s="59" t="s">
        <v>118</v>
      </c>
      <c r="F10" s="120">
        <v>1</v>
      </c>
      <c r="G10" s="121">
        <v>0</v>
      </c>
      <c r="H10" s="122">
        <v>0</v>
      </c>
      <c r="I10" s="123" t="e">
        <f ca="1">OFFSET([3]L!$C$1,MATCH("Checker"&amp;"Comp",[3]L!$A:$A,0)-1,SL,,)</f>
        <v>#VALUE!</v>
      </c>
      <c r="J10" s="60" t="s">
        <v>1618</v>
      </c>
    </row>
    <row r="11" spans="1:10" ht="45">
      <c r="A11" s="102" t="s">
        <v>1597</v>
      </c>
      <c r="B11" s="103" t="s">
        <v>1693</v>
      </c>
      <c r="C11" s="103" t="s">
        <v>1611</v>
      </c>
      <c r="D11" s="104" t="s">
        <v>242</v>
      </c>
      <c r="E11" s="59" t="s">
        <v>118</v>
      </c>
      <c r="F11" s="120">
        <v>1</v>
      </c>
      <c r="G11" s="121">
        <v>0</v>
      </c>
      <c r="H11" s="122">
        <v>0</v>
      </c>
      <c r="I11" s="123" t="e">
        <f ca="1">OFFSET([3]L!$C$1,MATCH("Checker"&amp;"Comp",[3]L!$A:$A,0)-1,SL,,)</f>
        <v>#VALUE!</v>
      </c>
      <c r="J11" s="60" t="s">
        <v>1619</v>
      </c>
    </row>
    <row r="12" spans="1:10" ht="45">
      <c r="A12" s="102" t="s">
        <v>1599</v>
      </c>
      <c r="B12" s="105">
        <v>44200</v>
      </c>
      <c r="C12" s="103" t="s">
        <v>1611</v>
      </c>
      <c r="D12" s="104" t="s">
        <v>242</v>
      </c>
      <c r="E12" s="59" t="s">
        <v>118</v>
      </c>
      <c r="F12" s="120">
        <v>1</v>
      </c>
      <c r="G12" s="121">
        <v>0</v>
      </c>
      <c r="H12" s="122">
        <v>0</v>
      </c>
      <c r="I12" s="123" t="e">
        <f ca="1">OFFSET([3]L!$C$1,MATCH("Checker"&amp;"Comp",[3]L!$A:$A,0)-1,SL,,)</f>
        <v>#VALUE!</v>
      </c>
      <c r="J12" s="60" t="s">
        <v>1620</v>
      </c>
    </row>
    <row r="13" spans="1:10" ht="75">
      <c r="A13" s="103" t="s">
        <v>1601</v>
      </c>
      <c r="B13" s="106"/>
      <c r="C13" s="106"/>
      <c r="D13" s="107"/>
      <c r="E13" s="59" t="s">
        <v>136</v>
      </c>
      <c r="F13" s="120"/>
      <c r="H13" s="60">
        <v>0</v>
      </c>
    </row>
    <row r="14" spans="1:10" ht="30">
      <c r="A14" s="102" t="s">
        <v>1686</v>
      </c>
      <c r="B14" s="103" t="s">
        <v>239</v>
      </c>
      <c r="C14" s="103" t="s">
        <v>1611</v>
      </c>
      <c r="D14" s="104" t="s">
        <v>242</v>
      </c>
      <c r="E14" s="59" t="s">
        <v>95</v>
      </c>
      <c r="F14" s="120">
        <v>1</v>
      </c>
      <c r="G14" s="121">
        <v>0</v>
      </c>
      <c r="H14" s="122">
        <v>0</v>
      </c>
      <c r="I14" s="123" t="e">
        <f ca="1">OFFSET([3]L!$C$1,MATCH("Checker"&amp;"Comp",[3]L!$A:$A,0)-1,SL,,)</f>
        <v>#VALUE!</v>
      </c>
      <c r="J14" s="99" t="s">
        <v>1621</v>
      </c>
    </row>
    <row r="15" spans="1:10" ht="45">
      <c r="A15" s="102" t="s">
        <v>1668</v>
      </c>
      <c r="B15" s="103" t="s">
        <v>240</v>
      </c>
      <c r="C15" s="103" t="s">
        <v>1611</v>
      </c>
      <c r="D15" s="104" t="s">
        <v>242</v>
      </c>
      <c r="E15" s="59" t="s">
        <v>118</v>
      </c>
      <c r="F15" s="120">
        <v>1</v>
      </c>
      <c r="G15" s="121">
        <v>0</v>
      </c>
      <c r="H15" s="122">
        <v>0</v>
      </c>
      <c r="I15" s="123" t="e">
        <f ca="1">OFFSET([3]L!$C$1,MATCH("Checker"&amp;"Comp",[3]L!$A:$A,0)-1,SL,,)</f>
        <v>#VALUE!</v>
      </c>
      <c r="J15" s="99" t="s">
        <v>1622</v>
      </c>
    </row>
    <row r="16" spans="1:10" ht="45">
      <c r="A16" s="102" t="s">
        <v>1694</v>
      </c>
      <c r="B16" s="103" t="s">
        <v>240</v>
      </c>
      <c r="C16" s="103" t="s">
        <v>1611</v>
      </c>
      <c r="D16" s="104" t="s">
        <v>242</v>
      </c>
      <c r="E16" s="59" t="s">
        <v>118</v>
      </c>
      <c r="F16" s="120">
        <v>1</v>
      </c>
      <c r="G16" s="121">
        <v>0</v>
      </c>
      <c r="H16" s="122">
        <v>0</v>
      </c>
      <c r="I16" s="123" t="e">
        <f ca="1">OFFSET([3]L!$C$1,MATCH("Checker"&amp;"Comp",[3]L!$A:$A,0)-1,SL,,)</f>
        <v>#VALUE!</v>
      </c>
      <c r="J16" s="99" t="s">
        <v>1623</v>
      </c>
    </row>
    <row r="17" spans="1:10" ht="45">
      <c r="A17" s="102" t="s">
        <v>1687</v>
      </c>
      <c r="B17" s="103" t="s">
        <v>239</v>
      </c>
      <c r="C17" s="103" t="s">
        <v>1611</v>
      </c>
      <c r="D17" s="104" t="s">
        <v>242</v>
      </c>
      <c r="E17" s="59" t="s">
        <v>118</v>
      </c>
      <c r="F17" s="120">
        <v>1</v>
      </c>
      <c r="G17" s="121">
        <v>0</v>
      </c>
      <c r="H17" s="122">
        <v>0</v>
      </c>
      <c r="I17" s="123" t="e">
        <f ca="1">OFFSET([3]L!$C$1,MATCH("Checker"&amp;"Comp",[3]L!$A:$A,0)-1,SL,,)</f>
        <v>#VALUE!</v>
      </c>
      <c r="J17" s="99" t="s">
        <v>1624</v>
      </c>
    </row>
    <row r="18" spans="1:10" ht="60">
      <c r="A18" s="103" t="s">
        <v>1669</v>
      </c>
      <c r="B18" s="106"/>
      <c r="C18" s="106"/>
      <c r="D18" s="107"/>
      <c r="E18" s="59" t="s">
        <v>93</v>
      </c>
      <c r="F18" s="120"/>
      <c r="J18" s="99"/>
    </row>
    <row r="19" spans="1:10" ht="45">
      <c r="A19" s="102" t="s">
        <v>1686</v>
      </c>
      <c r="B19" s="103">
        <v>0</v>
      </c>
      <c r="C19" s="103" t="s">
        <v>1611</v>
      </c>
      <c r="D19" s="108" t="s">
        <v>242</v>
      </c>
      <c r="E19" s="59" t="s">
        <v>118</v>
      </c>
      <c r="F19" s="124">
        <v>0</v>
      </c>
      <c r="G19" s="121">
        <v>1</v>
      </c>
      <c r="H19" s="122">
        <v>0</v>
      </c>
      <c r="I19" s="123" t="e">
        <f ca="1">OFFSET([3]L!$C$1,MATCH("Checker"&amp;"Comp",[3]L!$A:$A,0)-1,SL,,)</f>
        <v>#VALUE!</v>
      </c>
      <c r="J19" s="99" t="s">
        <v>1625</v>
      </c>
    </row>
    <row r="20" spans="1:10" ht="45">
      <c r="A20" s="102" t="s">
        <v>1668</v>
      </c>
      <c r="B20" s="103" t="s">
        <v>240</v>
      </c>
      <c r="C20" s="103" t="s">
        <v>1611</v>
      </c>
      <c r="D20" s="108" t="s">
        <v>242</v>
      </c>
      <c r="E20" s="59" t="s">
        <v>118</v>
      </c>
      <c r="F20" s="124">
        <v>1</v>
      </c>
      <c r="G20" s="121">
        <v>0</v>
      </c>
      <c r="H20" s="122">
        <v>0</v>
      </c>
      <c r="I20" s="123" t="e">
        <f ca="1">OFFSET([3]L!$C$1,MATCH("Checker"&amp;"Comp",[3]L!$A:$A,0)-1,SL,,)</f>
        <v>#VALUE!</v>
      </c>
      <c r="J20" s="99" t="s">
        <v>1626</v>
      </c>
    </row>
    <row r="21" spans="1:10" ht="45">
      <c r="A21" s="102" t="s">
        <v>1694</v>
      </c>
      <c r="B21" s="103" t="s">
        <v>240</v>
      </c>
      <c r="C21" s="103" t="s">
        <v>1611</v>
      </c>
      <c r="D21" s="108" t="s">
        <v>242</v>
      </c>
      <c r="E21" s="59" t="s">
        <v>118</v>
      </c>
      <c r="F21" s="124">
        <v>1</v>
      </c>
      <c r="G21" s="121">
        <v>0</v>
      </c>
      <c r="H21" s="122">
        <v>0</v>
      </c>
      <c r="I21" s="123" t="e">
        <f ca="1">OFFSET([3]L!$C$1,MATCH("Checker"&amp;"Comp",[3]L!$A:$A,0)-1,SL,,)</f>
        <v>#VALUE!</v>
      </c>
      <c r="J21" s="99" t="s">
        <v>1627</v>
      </c>
    </row>
    <row r="22" spans="1:10" ht="45">
      <c r="A22" s="102" t="s">
        <v>1687</v>
      </c>
      <c r="B22" s="103">
        <v>0</v>
      </c>
      <c r="C22" s="103" t="s">
        <v>1611</v>
      </c>
      <c r="D22" s="108" t="s">
        <v>242</v>
      </c>
      <c r="E22" s="59" t="s">
        <v>118</v>
      </c>
      <c r="F22" s="124">
        <v>0</v>
      </c>
      <c r="G22" s="121">
        <v>1</v>
      </c>
      <c r="H22" s="122">
        <v>0</v>
      </c>
      <c r="I22" s="123" t="e">
        <f ca="1">OFFSET([3]L!$C$1,MATCH("Checker"&amp;"Comp",[3]L!$A:$A,0)-1,SL,,)</f>
        <v>#VALUE!</v>
      </c>
      <c r="J22" s="99" t="s">
        <v>1628</v>
      </c>
    </row>
    <row r="23" spans="1:10" ht="57.75" customHeight="1">
      <c r="A23" s="103" t="s">
        <v>1670</v>
      </c>
      <c r="B23" s="106"/>
      <c r="C23" s="106"/>
      <c r="D23" s="107"/>
      <c r="E23" s="59" t="s">
        <v>118</v>
      </c>
      <c r="F23" s="120"/>
      <c r="J23" s="99"/>
    </row>
    <row r="24" spans="1:10" ht="45">
      <c r="A24" s="102" t="s">
        <v>1686</v>
      </c>
      <c r="B24" s="103">
        <v>0</v>
      </c>
      <c r="C24" s="103" t="s">
        <v>1611</v>
      </c>
      <c r="D24" s="108" t="s">
        <v>242</v>
      </c>
      <c r="E24" s="59" t="s">
        <v>118</v>
      </c>
      <c r="F24" s="124">
        <v>0</v>
      </c>
      <c r="G24" s="121">
        <v>1</v>
      </c>
      <c r="H24" s="122">
        <v>0</v>
      </c>
      <c r="I24" s="123" t="e">
        <f ca="1">OFFSET([3]L!$C$1,MATCH("Checker"&amp;"Comp",[3]L!$A:$A,0)-1,SL,,)</f>
        <v>#VALUE!</v>
      </c>
      <c r="J24" s="60" t="s">
        <v>1629</v>
      </c>
    </row>
    <row r="25" spans="1:10" ht="45">
      <c r="A25" s="102" t="s">
        <v>1668</v>
      </c>
      <c r="B25" s="103" t="s">
        <v>239</v>
      </c>
      <c r="C25" s="103" t="s">
        <v>1611</v>
      </c>
      <c r="D25" s="108" t="s">
        <v>242</v>
      </c>
      <c r="E25" s="59" t="s">
        <v>118</v>
      </c>
      <c r="F25" s="124">
        <v>1</v>
      </c>
      <c r="G25" s="121">
        <v>0</v>
      </c>
      <c r="H25" s="122">
        <v>0</v>
      </c>
      <c r="I25" s="123" t="e">
        <f ca="1">OFFSET([3]L!$C$1,MATCH("Checker"&amp;"Comp",[3]L!$A:$A,0)-1,SL,,)</f>
        <v>#VALUE!</v>
      </c>
      <c r="J25" s="60" t="s">
        <v>1630</v>
      </c>
    </row>
    <row r="26" spans="1:10" ht="45">
      <c r="A26" s="102" t="s">
        <v>1694</v>
      </c>
      <c r="B26" s="103" t="s">
        <v>239</v>
      </c>
      <c r="C26" s="103" t="s">
        <v>1611</v>
      </c>
      <c r="D26" s="108" t="s">
        <v>242</v>
      </c>
      <c r="E26" s="59" t="s">
        <v>118</v>
      </c>
      <c r="F26" s="124">
        <v>1</v>
      </c>
      <c r="G26" s="121">
        <v>0</v>
      </c>
      <c r="H26" s="122">
        <v>0</v>
      </c>
      <c r="I26" s="123" t="e">
        <f ca="1">OFFSET([3]L!$C$1,MATCH("Checker"&amp;"Comp",[3]L!$A:$A,0)-1,SL,,)</f>
        <v>#VALUE!</v>
      </c>
      <c r="J26" s="60" t="s">
        <v>1631</v>
      </c>
    </row>
    <row r="27" spans="1:10" ht="45">
      <c r="A27" s="102" t="s">
        <v>1687</v>
      </c>
      <c r="B27" s="103">
        <v>0</v>
      </c>
      <c r="C27" s="103" t="s">
        <v>1611</v>
      </c>
      <c r="D27" s="108" t="s">
        <v>242</v>
      </c>
      <c r="E27" s="59" t="s">
        <v>118</v>
      </c>
      <c r="F27" s="124">
        <v>0</v>
      </c>
      <c r="G27" s="121">
        <v>1</v>
      </c>
      <c r="H27" s="122">
        <v>0</v>
      </c>
      <c r="I27" s="123" t="e">
        <f ca="1">OFFSET([3]L!$C$1,MATCH("Checker"&amp;"Comp",[3]L!$A:$A,0)-1,SL,,)</f>
        <v>#VALUE!</v>
      </c>
      <c r="J27" s="60" t="s">
        <v>1632</v>
      </c>
    </row>
    <row r="28" spans="1:10" ht="39.6" customHeight="1">
      <c r="A28" s="103" t="s">
        <v>1671</v>
      </c>
      <c r="B28" s="103"/>
      <c r="C28" s="103"/>
      <c r="D28" s="108"/>
      <c r="E28" s="59"/>
      <c r="F28" s="59"/>
      <c r="G28" s="59"/>
      <c r="I28" s="123"/>
    </row>
    <row r="29" spans="1:10" ht="41.1" customHeight="1">
      <c r="A29" s="102" t="s">
        <v>1686</v>
      </c>
      <c r="B29" s="103">
        <v>0</v>
      </c>
      <c r="C29" s="103" t="s">
        <v>1611</v>
      </c>
      <c r="D29" s="109" t="str">
        <f>IF(H29=1,"Click here to answer question 4 for Tantalum","")</f>
        <v/>
      </c>
      <c r="E29" s="59"/>
      <c r="F29" s="124">
        <v>0</v>
      </c>
      <c r="G29" s="121">
        <v>1</v>
      </c>
      <c r="H29" s="122">
        <v>0</v>
      </c>
      <c r="I29" s="123" t="e">
        <f ca="1">OFFSET([3]L!$C$1,MATCH("Checker"&amp;"Comp",[3]L!$A:$A,0)-1,SL,,)</f>
        <v>#VALUE!</v>
      </c>
      <c r="J29" s="60" t="s">
        <v>1633</v>
      </c>
    </row>
    <row r="30" spans="1:10" ht="41.1" customHeight="1">
      <c r="A30" s="102" t="s">
        <v>1668</v>
      </c>
      <c r="B30" s="103" t="s">
        <v>239</v>
      </c>
      <c r="C30" s="103" t="s">
        <v>1611</v>
      </c>
      <c r="D30" s="109" t="str">
        <f>IF(H30=1,"Click here to answer question 4 for Tin","")</f>
        <v/>
      </c>
      <c r="E30" s="59"/>
      <c r="F30" s="124">
        <v>1</v>
      </c>
      <c r="G30" s="121">
        <v>0</v>
      </c>
      <c r="H30" s="122">
        <v>0</v>
      </c>
      <c r="I30" s="123" t="e">
        <f ca="1">OFFSET([3]L!$C$1,MATCH("Checker"&amp;"Comp",[3]L!$A:$A,0)-1,SL,,)</f>
        <v>#VALUE!</v>
      </c>
      <c r="J30" s="60" t="s">
        <v>1634</v>
      </c>
    </row>
    <row r="31" spans="1:10" ht="41.1" customHeight="1">
      <c r="A31" s="102" t="s">
        <v>1694</v>
      </c>
      <c r="B31" s="103" t="s">
        <v>239</v>
      </c>
      <c r="C31" s="103" t="s">
        <v>1611</v>
      </c>
      <c r="D31" s="109" t="str">
        <f>IF(H31=1,"Click here to answer question 4 for Gold","")</f>
        <v/>
      </c>
      <c r="E31" s="59"/>
      <c r="F31" s="124">
        <v>1</v>
      </c>
      <c r="G31" s="121">
        <v>0</v>
      </c>
      <c r="H31" s="122">
        <v>0</v>
      </c>
      <c r="I31" s="123" t="e">
        <f ca="1">OFFSET([3]L!$C$1,MATCH("Checker"&amp;"Comp",[3]L!$A:$A,0)-1,SL,,)</f>
        <v>#VALUE!</v>
      </c>
      <c r="J31" s="60" t="s">
        <v>1635</v>
      </c>
    </row>
    <row r="32" spans="1:10" ht="41.1" customHeight="1">
      <c r="A32" s="102" t="s">
        <v>1687</v>
      </c>
      <c r="B32" s="103">
        <v>0</v>
      </c>
      <c r="C32" s="103" t="s">
        <v>1611</v>
      </c>
      <c r="D32" s="109" t="str">
        <f>IF(H32=1,"Click here to answer question 4 for Tungsten","")</f>
        <v/>
      </c>
      <c r="E32" s="59"/>
      <c r="F32" s="124">
        <v>0</v>
      </c>
      <c r="G32" s="121">
        <v>1</v>
      </c>
      <c r="H32" s="122">
        <v>0</v>
      </c>
      <c r="I32" s="123" t="e">
        <f ca="1">OFFSET([3]L!$C$1,MATCH("Checker"&amp;"Comp",[3]L!$A:$A,0)-1,SL,,)</f>
        <v>#VALUE!</v>
      </c>
      <c r="J32" s="60" t="s">
        <v>1636</v>
      </c>
    </row>
    <row r="33" spans="1:10" ht="45">
      <c r="A33" s="103" t="s">
        <v>1672</v>
      </c>
      <c r="B33" s="106"/>
      <c r="C33" s="106"/>
      <c r="D33" s="107"/>
      <c r="E33" s="59" t="s">
        <v>118</v>
      </c>
      <c r="F33" s="120"/>
      <c r="J33" s="99"/>
    </row>
    <row r="34" spans="1:10" ht="45">
      <c r="A34" s="102" t="s">
        <v>1686</v>
      </c>
      <c r="B34" s="103">
        <v>0</v>
      </c>
      <c r="C34" s="103" t="s">
        <v>1611</v>
      </c>
      <c r="D34" s="109" t="str">
        <f>IF(H34=1,"Click here to answer question 5 for Tantalum","")</f>
        <v/>
      </c>
      <c r="E34" s="59" t="s">
        <v>118</v>
      </c>
      <c r="F34" s="124">
        <v>0</v>
      </c>
      <c r="G34" s="121">
        <v>1</v>
      </c>
      <c r="H34" s="122">
        <v>0</v>
      </c>
      <c r="I34" s="123" t="e">
        <f ca="1">OFFSET([3]L!$C$1,MATCH("Checker"&amp;"Comp",[3]L!$A:$A,0)-1,SL,,)</f>
        <v>#VALUE!</v>
      </c>
      <c r="J34" s="99" t="s">
        <v>1637</v>
      </c>
    </row>
    <row r="35" spans="1:10" ht="45">
      <c r="A35" s="102" t="s">
        <v>1668</v>
      </c>
      <c r="B35" s="103" t="s">
        <v>244</v>
      </c>
      <c r="C35" s="103" t="s">
        <v>1611</v>
      </c>
      <c r="D35" s="109" t="str">
        <f>IF(H35=1,"Click here to answer question 5 for Tin","")</f>
        <v/>
      </c>
      <c r="E35" s="59" t="s">
        <v>118</v>
      </c>
      <c r="F35" s="124">
        <v>1</v>
      </c>
      <c r="G35" s="121">
        <v>0</v>
      </c>
      <c r="H35" s="122">
        <v>0</v>
      </c>
      <c r="I35" s="123" t="e">
        <f ca="1">OFFSET([3]L!$C$1,MATCH("Checker"&amp;"Comp",[3]L!$A:$A,0)-1,SL,,)</f>
        <v>#VALUE!</v>
      </c>
      <c r="J35" s="99" t="s">
        <v>1638</v>
      </c>
    </row>
    <row r="36" spans="1:10" ht="45">
      <c r="A36" s="102" t="s">
        <v>1694</v>
      </c>
      <c r="B36" s="103" t="s">
        <v>244</v>
      </c>
      <c r="C36" s="103" t="s">
        <v>1611</v>
      </c>
      <c r="D36" s="109" t="str">
        <f>IF(H36=1,"Click here to answer question 5 for Gold","")</f>
        <v/>
      </c>
      <c r="E36" s="59" t="s">
        <v>118</v>
      </c>
      <c r="F36" s="124">
        <v>1</v>
      </c>
      <c r="G36" s="121">
        <v>0</v>
      </c>
      <c r="H36" s="122">
        <v>0</v>
      </c>
      <c r="I36" s="123" t="e">
        <f ca="1">OFFSET([3]L!$C$1,MATCH("Checker"&amp;"Comp",[3]L!$A:$A,0)-1,SL,,)</f>
        <v>#VALUE!</v>
      </c>
      <c r="J36" s="99" t="s">
        <v>1639</v>
      </c>
    </row>
    <row r="37" spans="1:10" ht="45">
      <c r="A37" s="102" t="s">
        <v>1687</v>
      </c>
      <c r="B37" s="103">
        <v>0</v>
      </c>
      <c r="C37" s="103" t="s">
        <v>1611</v>
      </c>
      <c r="D37" s="109" t="str">
        <f>IF(H37=1,"Click here to answer question 5 for Tungsten","")</f>
        <v/>
      </c>
      <c r="E37" s="59" t="s">
        <v>118</v>
      </c>
      <c r="F37" s="124">
        <v>0</v>
      </c>
      <c r="G37" s="121">
        <v>1</v>
      </c>
      <c r="H37" s="122">
        <v>0</v>
      </c>
      <c r="I37" s="123" t="e">
        <f ca="1">OFFSET([3]L!$C$1,MATCH("Checker"&amp;"Comp",[3]L!$A:$A,0)-1,SL,,)</f>
        <v>#VALUE!</v>
      </c>
      <c r="J37" s="99" t="s">
        <v>1640</v>
      </c>
    </row>
    <row r="38" spans="1:10" ht="45">
      <c r="A38" s="103" t="s">
        <v>1673</v>
      </c>
      <c r="B38" s="106"/>
      <c r="C38" s="106"/>
      <c r="D38" s="107"/>
      <c r="E38" s="59" t="s">
        <v>118</v>
      </c>
      <c r="F38" s="120"/>
    </row>
    <row r="39" spans="1:10" ht="30">
      <c r="A39" s="102" t="s">
        <v>1686</v>
      </c>
      <c r="B39" s="110">
        <v>0</v>
      </c>
      <c r="C39" s="103" t="s">
        <v>1611</v>
      </c>
      <c r="D39" s="111" t="str">
        <f>IF(H39=1,"Click here to answer question 6 for Tantalum","")</f>
        <v/>
      </c>
      <c r="E39" s="59" t="s">
        <v>95</v>
      </c>
      <c r="F39" s="124">
        <v>0</v>
      </c>
      <c r="G39" s="121">
        <v>1</v>
      </c>
      <c r="H39" s="122">
        <v>0</v>
      </c>
      <c r="I39" s="123" t="e">
        <f ca="1">OFFSET([3]L!$C$1,MATCH("Checker"&amp;"Comp",[3]L!$A:$A,0)-1,SL,,)</f>
        <v>#VALUE!</v>
      </c>
      <c r="J39" s="60" t="s">
        <v>1641</v>
      </c>
    </row>
    <row r="40" spans="1:10" ht="30">
      <c r="A40" s="102" t="s">
        <v>1668</v>
      </c>
      <c r="B40" s="110">
        <v>1</v>
      </c>
      <c r="C40" s="103" t="s">
        <v>1611</v>
      </c>
      <c r="D40" s="111" t="str">
        <f>IF(H40=1,"Click here to answer question 6 for Tin","")</f>
        <v/>
      </c>
      <c r="E40" s="59" t="s">
        <v>95</v>
      </c>
      <c r="F40" s="124">
        <v>1</v>
      </c>
      <c r="G40" s="121">
        <v>0</v>
      </c>
      <c r="H40" s="122">
        <v>0</v>
      </c>
      <c r="I40" s="123" t="e">
        <f ca="1">OFFSET([3]L!$C$1,MATCH("Checker"&amp;"Comp",[3]L!$A:$A,0)-1,SL,,)</f>
        <v>#VALUE!</v>
      </c>
      <c r="J40" s="60" t="s">
        <v>1642</v>
      </c>
    </row>
    <row r="41" spans="1:10" ht="30">
      <c r="A41" s="102" t="s">
        <v>1694</v>
      </c>
      <c r="B41" s="110">
        <v>1</v>
      </c>
      <c r="C41" s="103" t="s">
        <v>1611</v>
      </c>
      <c r="D41" s="111" t="str">
        <f>IF(H41=1,"Click here to answer question 6 for Gold","")</f>
        <v/>
      </c>
      <c r="E41" s="59" t="s">
        <v>95</v>
      </c>
      <c r="F41" s="124">
        <v>1</v>
      </c>
      <c r="G41" s="121">
        <v>0</v>
      </c>
      <c r="H41" s="122">
        <v>0</v>
      </c>
      <c r="I41" s="123" t="e">
        <f ca="1">OFFSET([3]L!$C$1,MATCH("Checker"&amp;"Comp",[3]L!$A:$A,0)-1,SL,,)</f>
        <v>#VALUE!</v>
      </c>
      <c r="J41" s="60" t="s">
        <v>1643</v>
      </c>
    </row>
    <row r="42" spans="1:10" ht="30">
      <c r="A42" s="102" t="s">
        <v>1687</v>
      </c>
      <c r="B42" s="110">
        <v>0</v>
      </c>
      <c r="C42" s="103" t="s">
        <v>1611</v>
      </c>
      <c r="D42" s="111" t="str">
        <f>IF(H42=1,"Click here to answer question 6 for Tungsten","")</f>
        <v/>
      </c>
      <c r="E42" s="59" t="s">
        <v>95</v>
      </c>
      <c r="F42" s="124">
        <v>0</v>
      </c>
      <c r="G42" s="121">
        <v>1</v>
      </c>
      <c r="H42" s="122">
        <v>0</v>
      </c>
      <c r="I42" s="123" t="e">
        <f ca="1">OFFSET([3]L!$C$1,MATCH("Checker"&amp;"Comp",[3]L!$A:$A,0)-1,SL,,)</f>
        <v>#VALUE!</v>
      </c>
      <c r="J42" s="60" t="s">
        <v>1644</v>
      </c>
    </row>
    <row r="43" spans="1:10" ht="60">
      <c r="A43" s="103" t="s">
        <v>1674</v>
      </c>
      <c r="B43" s="106"/>
      <c r="C43" s="106"/>
      <c r="D43" s="107"/>
      <c r="E43" s="59" t="s">
        <v>93</v>
      </c>
      <c r="F43" s="120"/>
    </row>
    <row r="44" spans="1:10" ht="60">
      <c r="A44" s="102" t="s">
        <v>1686</v>
      </c>
      <c r="B44" s="103">
        <v>0</v>
      </c>
      <c r="C44" s="103" t="s">
        <v>1611</v>
      </c>
      <c r="D44" s="109" t="str">
        <f>IF(H44=1,"Click here to answer question 7 for Tantalum","")</f>
        <v/>
      </c>
      <c r="E44" s="59" t="s">
        <v>93</v>
      </c>
      <c r="F44" s="124">
        <v>0</v>
      </c>
      <c r="G44" s="121">
        <v>1</v>
      </c>
      <c r="H44" s="122">
        <v>0</v>
      </c>
      <c r="I44" s="123" t="e">
        <f ca="1">OFFSET([3]L!$C$1,MATCH("Checker"&amp;"Comp",[3]L!$A:$A,0)-1,SL,,)</f>
        <v>#VALUE!</v>
      </c>
      <c r="J44" s="60" t="s">
        <v>1645</v>
      </c>
    </row>
    <row r="45" spans="1:10" ht="60">
      <c r="A45" s="102" t="s">
        <v>1668</v>
      </c>
      <c r="B45" s="103" t="s">
        <v>240</v>
      </c>
      <c r="C45" s="103" t="s">
        <v>1611</v>
      </c>
      <c r="D45" s="109" t="str">
        <f>IF(H45=1,"Click here to answer question 7 for Tin","")</f>
        <v/>
      </c>
      <c r="E45" s="59" t="s">
        <v>93</v>
      </c>
      <c r="F45" s="124">
        <v>1</v>
      </c>
      <c r="G45" s="121">
        <v>0</v>
      </c>
      <c r="H45" s="122">
        <v>0</v>
      </c>
      <c r="I45" s="123" t="e">
        <f ca="1">OFFSET([3]L!$C$1,MATCH("Checker"&amp;"Comp",[3]L!$A:$A,0)-1,SL,,)</f>
        <v>#VALUE!</v>
      </c>
      <c r="J45" s="60" t="s">
        <v>1646</v>
      </c>
    </row>
    <row r="46" spans="1:10" ht="60">
      <c r="A46" s="102" t="s">
        <v>1694</v>
      </c>
      <c r="B46" s="103" t="s">
        <v>240</v>
      </c>
      <c r="C46" s="103" t="s">
        <v>1611</v>
      </c>
      <c r="D46" s="109" t="str">
        <f>IF(H46=1,"Click here to answer question 7 for Gold","")</f>
        <v/>
      </c>
      <c r="E46" s="59" t="s">
        <v>93</v>
      </c>
      <c r="F46" s="124">
        <v>1</v>
      </c>
      <c r="G46" s="121">
        <v>0</v>
      </c>
      <c r="H46" s="122">
        <v>0</v>
      </c>
      <c r="I46" s="123" t="e">
        <f ca="1">OFFSET([3]L!$C$1,MATCH("Checker"&amp;"Comp",[3]L!$A:$A,0)-1,SL,,)</f>
        <v>#VALUE!</v>
      </c>
      <c r="J46" s="60" t="s">
        <v>1647</v>
      </c>
    </row>
    <row r="47" spans="1:10" ht="60">
      <c r="A47" s="102" t="s">
        <v>1687</v>
      </c>
      <c r="B47" s="103">
        <v>0</v>
      </c>
      <c r="C47" s="103" t="s">
        <v>1611</v>
      </c>
      <c r="D47" s="109" t="str">
        <f>IF(H47=1,"Click here to answer question 7 for Tungsten","")</f>
        <v/>
      </c>
      <c r="E47" s="59" t="s">
        <v>93</v>
      </c>
      <c r="F47" s="124">
        <v>0</v>
      </c>
      <c r="G47" s="121">
        <v>1</v>
      </c>
      <c r="H47" s="122">
        <v>0</v>
      </c>
      <c r="I47" s="123" t="e">
        <f ca="1">OFFSET([3]L!$C$1,MATCH("Checker"&amp;"Comp",[3]L!$A:$A,0)-1,SL,,)</f>
        <v>#VALUE!</v>
      </c>
      <c r="J47" s="60" t="s">
        <v>1648</v>
      </c>
    </row>
    <row r="48" spans="1:10" ht="75">
      <c r="A48" s="103" t="s">
        <v>1675</v>
      </c>
      <c r="B48" s="106"/>
      <c r="C48" s="106"/>
      <c r="D48" s="107"/>
      <c r="E48" s="59" t="s">
        <v>136</v>
      </c>
      <c r="F48" s="120"/>
    </row>
    <row r="49" spans="1:10" ht="45">
      <c r="A49" s="102" t="s">
        <v>1686</v>
      </c>
      <c r="B49" s="103">
        <v>0</v>
      </c>
      <c r="C49" s="103" t="s">
        <v>1611</v>
      </c>
      <c r="D49" s="111" t="str">
        <f>IF(H49=1,"Click here to answer question 8 for Tantalum","")</f>
        <v/>
      </c>
      <c r="E49" s="59" t="s">
        <v>118</v>
      </c>
      <c r="F49" s="124">
        <v>0</v>
      </c>
      <c r="G49" s="121">
        <v>1</v>
      </c>
      <c r="H49" s="122">
        <v>0</v>
      </c>
      <c r="I49" s="123" t="e">
        <f ca="1">OFFSET([3]L!$C$1,MATCH("Checker"&amp;"Comp",[3]L!$A:$A,0)-1,SL,,)</f>
        <v>#VALUE!</v>
      </c>
      <c r="J49" s="60" t="s">
        <v>1649</v>
      </c>
    </row>
    <row r="50" spans="1:10" ht="45">
      <c r="A50" s="102" t="s">
        <v>1668</v>
      </c>
      <c r="B50" s="103" t="s">
        <v>240</v>
      </c>
      <c r="C50" s="103" t="s">
        <v>1611</v>
      </c>
      <c r="D50" s="111" t="str">
        <f>IF(H50=1,"Click here to answer question 8 for Tin","")</f>
        <v/>
      </c>
      <c r="E50" s="59" t="s">
        <v>118</v>
      </c>
      <c r="F50" s="124">
        <v>1</v>
      </c>
      <c r="G50" s="121">
        <v>0</v>
      </c>
      <c r="H50" s="122">
        <v>0</v>
      </c>
      <c r="I50" s="123" t="e">
        <f ca="1">OFFSET([3]L!$C$1,MATCH("Checker"&amp;"Comp",[3]L!$A:$A,0)-1,SL,,)</f>
        <v>#VALUE!</v>
      </c>
      <c r="J50" s="60" t="s">
        <v>1650</v>
      </c>
    </row>
    <row r="51" spans="1:10" ht="45">
      <c r="A51" s="102" t="s">
        <v>1694</v>
      </c>
      <c r="B51" s="103" t="s">
        <v>240</v>
      </c>
      <c r="C51" s="103" t="s">
        <v>1611</v>
      </c>
      <c r="D51" s="111" t="str">
        <f>IF(H51=1,"Click here to answer question 8 for Gold","")</f>
        <v/>
      </c>
      <c r="E51" s="59" t="s">
        <v>118</v>
      </c>
      <c r="F51" s="124">
        <v>1</v>
      </c>
      <c r="G51" s="121">
        <v>0</v>
      </c>
      <c r="H51" s="122">
        <v>0</v>
      </c>
      <c r="I51" s="123" t="e">
        <f ca="1">OFFSET([3]L!$C$1,MATCH("Checker"&amp;"Comp",[3]L!$A:$A,0)-1,SL,,)</f>
        <v>#VALUE!</v>
      </c>
      <c r="J51" s="60" t="s">
        <v>1651</v>
      </c>
    </row>
    <row r="52" spans="1:10" ht="45">
      <c r="A52" s="102" t="s">
        <v>1687</v>
      </c>
      <c r="B52" s="103">
        <v>0</v>
      </c>
      <c r="C52" s="103" t="s">
        <v>1611</v>
      </c>
      <c r="D52" s="111" t="str">
        <f>IF(H52=1,"Click here to answer question 8 for Tungsten","")</f>
        <v/>
      </c>
      <c r="E52" s="59" t="s">
        <v>118</v>
      </c>
      <c r="F52" s="124">
        <v>0</v>
      </c>
      <c r="G52" s="121">
        <v>1</v>
      </c>
      <c r="H52" s="122">
        <v>0</v>
      </c>
      <c r="I52" s="123" t="e">
        <f ca="1">OFFSET([3]L!$C$1,MATCH("Checker"&amp;"Comp",[3]L!$A:$A,0)-1,SL,,)</f>
        <v>#VALUE!</v>
      </c>
      <c r="J52" s="60" t="s">
        <v>1652</v>
      </c>
    </row>
    <row r="53" spans="1:10" ht="30">
      <c r="A53" s="103" t="s">
        <v>1604</v>
      </c>
      <c r="B53" s="106"/>
      <c r="C53" s="106"/>
      <c r="D53" s="107"/>
      <c r="E53" s="59" t="s">
        <v>95</v>
      </c>
      <c r="F53" s="120"/>
      <c r="G53" s="120"/>
      <c r="H53" s="120"/>
    </row>
    <row r="54" spans="1:10" ht="45">
      <c r="A54" s="103" t="s">
        <v>1676</v>
      </c>
      <c r="B54" s="103" t="s">
        <v>240</v>
      </c>
      <c r="C54" s="103" t="s">
        <v>1611</v>
      </c>
      <c r="D54" s="104" t="s">
        <v>242</v>
      </c>
      <c r="E54" s="59" t="s">
        <v>118</v>
      </c>
      <c r="F54" s="124">
        <v>1</v>
      </c>
      <c r="G54" s="121">
        <v>0</v>
      </c>
      <c r="H54" s="122">
        <v>0</v>
      </c>
      <c r="I54" s="123" t="e">
        <f ca="1">OFFSET([3]L!$C$1,MATCH("Checker"&amp;"Comp",[3]L!$A:$A,0)-1,SL,,)</f>
        <v>#VALUE!</v>
      </c>
      <c r="J54" s="60" t="s">
        <v>1653</v>
      </c>
    </row>
    <row r="55" spans="1:10" ht="54.75" customHeight="1">
      <c r="A55" s="103" t="s">
        <v>1677</v>
      </c>
      <c r="B55" s="103" t="s">
        <v>239</v>
      </c>
      <c r="C55" s="103" t="s">
        <v>1611</v>
      </c>
      <c r="D55" s="104" t="s">
        <v>242</v>
      </c>
      <c r="E55" s="59" t="s">
        <v>118</v>
      </c>
      <c r="F55" s="124">
        <v>1</v>
      </c>
      <c r="G55" s="121">
        <v>0</v>
      </c>
      <c r="H55" s="122">
        <v>0</v>
      </c>
      <c r="I55" s="123" t="e">
        <f ca="1">OFFSET([3]L!$C$1,MATCH("Checker"&amp;"Comp",[3]L!$A:$A,0)-1,SL,,)</f>
        <v>#VALUE!</v>
      </c>
      <c r="J55" s="60" t="s">
        <v>1654</v>
      </c>
    </row>
    <row r="56" spans="1:10" ht="38.450000000000003" customHeight="1">
      <c r="A56" s="103" t="s">
        <v>1017</v>
      </c>
      <c r="B56" s="103">
        <v>0</v>
      </c>
      <c r="C56" s="103" t="s">
        <v>1611</v>
      </c>
      <c r="D56" s="104" t="s">
        <v>242</v>
      </c>
      <c r="E56" s="59"/>
      <c r="F56" s="124">
        <v>0</v>
      </c>
      <c r="G56" s="121">
        <v>1</v>
      </c>
      <c r="H56" s="122">
        <v>0</v>
      </c>
      <c r="I56" s="123" t="e">
        <f ca="1">OFFSET([3]L!$C$1,MATCH("Checker"&amp;"Comp",[3]L!$A:$A,0)-1,SL,,)</f>
        <v>#VALUE!</v>
      </c>
      <c r="J56" s="100" t="s">
        <v>1655</v>
      </c>
    </row>
    <row r="57" spans="1:10" ht="60">
      <c r="A57" s="103" t="s">
        <v>1678</v>
      </c>
      <c r="B57" s="103" t="s">
        <v>239</v>
      </c>
      <c r="C57" s="103" t="s">
        <v>1611</v>
      </c>
      <c r="D57" s="104" t="s">
        <v>242</v>
      </c>
      <c r="E57" s="59" t="s">
        <v>118</v>
      </c>
      <c r="F57" s="124">
        <v>1</v>
      </c>
      <c r="G57" s="121">
        <v>0</v>
      </c>
      <c r="H57" s="122">
        <v>0</v>
      </c>
      <c r="I57" s="123" t="e">
        <f ca="1">OFFSET([3]L!$C$1,MATCH("Checker"&amp;"Comp",[3]L!$A:$A,0)-1,SL,,)</f>
        <v>#VALUE!</v>
      </c>
      <c r="J57" s="60" t="s">
        <v>1656</v>
      </c>
    </row>
    <row r="58" spans="1:10" ht="45">
      <c r="A58" s="103" t="s">
        <v>1679</v>
      </c>
      <c r="B58" s="103" t="s">
        <v>239</v>
      </c>
      <c r="C58" s="103" t="s">
        <v>1611</v>
      </c>
      <c r="D58" s="104" t="s">
        <v>242</v>
      </c>
      <c r="E58" s="59" t="s">
        <v>118</v>
      </c>
      <c r="F58" s="124">
        <v>1</v>
      </c>
      <c r="G58" s="121">
        <v>0</v>
      </c>
      <c r="H58" s="122">
        <v>0</v>
      </c>
      <c r="I58" s="123" t="e">
        <f ca="1">OFFSET([3]L!$C$1,MATCH("Checker"&amp;"Comp",[3]L!$A:$A,0)-1,SL,,)</f>
        <v>#VALUE!</v>
      </c>
      <c r="J58" s="60" t="s">
        <v>1657</v>
      </c>
    </row>
    <row r="59" spans="1:10" ht="45">
      <c r="A59" s="103" t="s">
        <v>1680</v>
      </c>
      <c r="B59" s="103" t="s">
        <v>243</v>
      </c>
      <c r="C59" s="103" t="s">
        <v>1611</v>
      </c>
      <c r="D59" s="104" t="s">
        <v>242</v>
      </c>
      <c r="E59" s="59" t="s">
        <v>118</v>
      </c>
      <c r="F59" s="124">
        <v>1</v>
      </c>
      <c r="G59" s="121">
        <v>0</v>
      </c>
      <c r="H59" s="122">
        <v>0</v>
      </c>
      <c r="I59" s="123" t="e">
        <f ca="1">OFFSET([3]L!$C$1,MATCH("Checker"&amp;"Comp",[3]L!$A:$A,0)-1,SL,,)</f>
        <v>#VALUE!</v>
      </c>
      <c r="J59" s="60" t="s">
        <v>1658</v>
      </c>
    </row>
    <row r="60" spans="1:10" ht="45">
      <c r="A60" s="103" t="s">
        <v>1681</v>
      </c>
      <c r="B60" s="103" t="s">
        <v>240</v>
      </c>
      <c r="C60" s="103" t="s">
        <v>1611</v>
      </c>
      <c r="D60" s="104" t="s">
        <v>242</v>
      </c>
      <c r="E60" s="59" t="s">
        <v>118</v>
      </c>
      <c r="F60" s="124">
        <v>1</v>
      </c>
      <c r="G60" s="121">
        <v>0</v>
      </c>
      <c r="H60" s="122">
        <v>0</v>
      </c>
      <c r="I60" s="123" t="e">
        <f ca="1">OFFSET([3]L!$C$1,MATCH("Checker"&amp;"Comp",[3]L!$A:$A,0)-1,SL,,)</f>
        <v>#VALUE!</v>
      </c>
      <c r="J60" s="60" t="s">
        <v>1659</v>
      </c>
    </row>
    <row r="61" spans="1:10" hidden="1">
      <c r="A61" s="103"/>
      <c r="B61" s="103"/>
      <c r="C61" s="103"/>
      <c r="D61" s="104"/>
      <c r="E61" s="59"/>
      <c r="F61" s="124"/>
      <c r="G61" s="121"/>
      <c r="H61" s="122"/>
      <c r="I61" s="123"/>
    </row>
    <row r="62" spans="1:10" ht="45">
      <c r="A62" s="103" t="s">
        <v>1682</v>
      </c>
      <c r="B62" s="103" t="s">
        <v>240</v>
      </c>
      <c r="C62" s="103" t="s">
        <v>1611</v>
      </c>
      <c r="D62" s="104" t="s">
        <v>242</v>
      </c>
      <c r="E62" s="59" t="s">
        <v>118</v>
      </c>
      <c r="F62" s="124">
        <v>1</v>
      </c>
      <c r="G62" s="121">
        <v>0</v>
      </c>
      <c r="H62" s="122">
        <v>0</v>
      </c>
      <c r="I62" s="123" t="e">
        <f ca="1">OFFSET([3]L!$C$1,MATCH("Checker"&amp;"Comp",[3]L!$A:$A,0)-1,SL,,)</f>
        <v>#VALUE!</v>
      </c>
      <c r="J62" s="60" t="s">
        <v>1660</v>
      </c>
    </row>
    <row r="63" spans="1:10" ht="45">
      <c r="A63" s="103" t="s">
        <v>1683</v>
      </c>
      <c r="B63" s="103" t="s">
        <v>239</v>
      </c>
      <c r="C63" s="103" t="s">
        <v>1611</v>
      </c>
      <c r="D63" s="104" t="s">
        <v>242</v>
      </c>
      <c r="E63" s="59" t="s">
        <v>118</v>
      </c>
      <c r="F63" s="124">
        <v>1</v>
      </c>
      <c r="G63" s="121">
        <v>0</v>
      </c>
      <c r="H63" s="122">
        <v>0</v>
      </c>
      <c r="I63" s="123" t="e">
        <f ca="1">OFFSET([3]L!$C$1,MATCH("Checker"&amp;"Comp",[3]L!$A:$A,0)-1,SL,,)</f>
        <v>#VALUE!</v>
      </c>
      <c r="J63" s="60" t="s">
        <v>1661</v>
      </c>
    </row>
    <row r="64" spans="1:10" ht="45">
      <c r="A64" s="103" t="s">
        <v>1018</v>
      </c>
      <c r="B64" s="103" t="s">
        <v>1685</v>
      </c>
      <c r="C64" s="103" t="s">
        <v>1611</v>
      </c>
      <c r="D64" s="104" t="s">
        <v>242</v>
      </c>
      <c r="E64" s="59" t="s">
        <v>118</v>
      </c>
      <c r="F64" s="124">
        <v>0</v>
      </c>
      <c r="G64" s="121">
        <v>1</v>
      </c>
      <c r="H64" s="122">
        <v>0</v>
      </c>
      <c r="I64" s="123" t="e">
        <f ca="1">OFFSET([3]L!$C$1,MATCH("Checker"&amp;"Comp",[3]L!$A:$A,0)-1,SL,,)</f>
        <v>#VALUE!</v>
      </c>
      <c r="J64" s="60" t="s">
        <v>1662</v>
      </c>
    </row>
    <row r="65" spans="1:12" ht="45">
      <c r="A65" s="103" t="s">
        <v>1019</v>
      </c>
      <c r="B65" s="103"/>
      <c r="C65" s="103" t="s">
        <v>1611</v>
      </c>
      <c r="D65" s="104" t="s">
        <v>242</v>
      </c>
      <c r="E65" s="59" t="s">
        <v>118</v>
      </c>
      <c r="F65" s="124">
        <v>0</v>
      </c>
      <c r="G65" s="121">
        <v>1</v>
      </c>
      <c r="H65" s="122">
        <v>0</v>
      </c>
      <c r="I65" s="123" t="e">
        <f ca="1">OFFSET([3]L!$C$1,MATCH("Checker"&amp;"Comp",[3]L!$A:$A,0)-1,SL,,)</f>
        <v>#VALUE!</v>
      </c>
      <c r="J65" s="60" t="s">
        <v>1663</v>
      </c>
      <c r="K65" s="101">
        <v>0</v>
      </c>
      <c r="L65" s="60" t="e">
        <v>#N/A</v>
      </c>
    </row>
    <row r="66" spans="1:12" ht="45">
      <c r="A66" s="103" t="s">
        <v>1020</v>
      </c>
      <c r="B66" s="103"/>
      <c r="C66" s="103" t="s">
        <v>1611</v>
      </c>
      <c r="D66" s="104" t="s">
        <v>242</v>
      </c>
      <c r="E66" s="59" t="s">
        <v>118</v>
      </c>
      <c r="F66" s="124">
        <v>1</v>
      </c>
      <c r="G66" s="121">
        <v>0</v>
      </c>
      <c r="H66" s="122">
        <v>0</v>
      </c>
      <c r="I66" s="123" t="e">
        <f ca="1">OFFSET([3]L!$C$1,MATCH("Checker"&amp;"Comp",[3]L!$A:$A,0)-1,SL,,)</f>
        <v>#VALUE!</v>
      </c>
      <c r="J66" s="60" t="s">
        <v>1664</v>
      </c>
      <c r="K66" s="101">
        <v>0</v>
      </c>
      <c r="L66" s="60" t="e">
        <v>#N/A</v>
      </c>
    </row>
    <row r="67" spans="1:12" ht="45">
      <c r="A67" s="103" t="s">
        <v>1021</v>
      </c>
      <c r="B67" s="103"/>
      <c r="C67" s="103" t="s">
        <v>1611</v>
      </c>
      <c r="D67" s="104" t="s">
        <v>242</v>
      </c>
      <c r="E67" s="59" t="s">
        <v>118</v>
      </c>
      <c r="F67" s="124">
        <v>1</v>
      </c>
      <c r="G67" s="121">
        <v>0</v>
      </c>
      <c r="H67" s="122">
        <v>0</v>
      </c>
      <c r="I67" s="123" t="e">
        <f ca="1">OFFSET([3]L!$C$1,MATCH("Checker"&amp;"Comp",[3]L!$A:$A,0)-1,SL,,)</f>
        <v>#VALUE!</v>
      </c>
      <c r="J67" s="60" t="s">
        <v>1665</v>
      </c>
      <c r="K67" s="101">
        <v>0</v>
      </c>
      <c r="L67" s="60" t="e">
        <v>#N/A</v>
      </c>
    </row>
    <row r="68" spans="1:12" ht="45">
      <c r="A68" s="103" t="s">
        <v>1022</v>
      </c>
      <c r="B68" s="103"/>
      <c r="C68" s="103" t="s">
        <v>1611</v>
      </c>
      <c r="D68" s="104" t="s">
        <v>242</v>
      </c>
      <c r="E68" s="59" t="s">
        <v>118</v>
      </c>
      <c r="F68" s="124">
        <v>0</v>
      </c>
      <c r="G68" s="121">
        <v>1</v>
      </c>
      <c r="H68" s="122">
        <v>0</v>
      </c>
      <c r="I68" s="123" t="e">
        <f ca="1">OFFSET([3]L!$C$1,MATCH("Checker"&amp;"Comp",[3]L!$A:$A,0)-1,SL,,)</f>
        <v>#VALUE!</v>
      </c>
      <c r="J68" s="60" t="s">
        <v>1666</v>
      </c>
      <c r="K68" s="101">
        <v>0</v>
      </c>
      <c r="L68" s="60" t="e">
        <v>#N/A</v>
      </c>
    </row>
    <row r="69" spans="1:12" ht="25.5">
      <c r="A69" s="112" t="s">
        <v>1023</v>
      </c>
      <c r="B69" s="103"/>
      <c r="C69" s="112" t="s">
        <v>1024</v>
      </c>
      <c r="D69" s="104"/>
      <c r="E69" s="59"/>
      <c r="F69" s="124">
        <v>0</v>
      </c>
      <c r="G69" s="121">
        <v>0</v>
      </c>
      <c r="H69" s="122">
        <v>0</v>
      </c>
      <c r="I69" s="123" t="e">
        <f ca="1">OFFSET([3]L!$C$1,MATCH("Checker"&amp;"Comp",[3]L!$A:$A,0)-1,SL,,)</f>
        <v>#VALUE!</v>
      </c>
      <c r="J69" s="60" t="s">
        <v>1024</v>
      </c>
      <c r="K69" s="101"/>
      <c r="L69" s="60" t="s">
        <v>1025</v>
      </c>
    </row>
    <row r="70" spans="1:12">
      <c r="H70" s="60">
        <v>0</v>
      </c>
    </row>
  </sheetData>
  <mergeCells count="1">
    <mergeCell ref="A1:C1"/>
  </mergeCells>
  <conditionalFormatting sqref="D56">
    <cfRule type="expression" dxfId="23" priority="19" stopIfTrue="1">
      <formula>$H$56=0</formula>
    </cfRule>
  </conditionalFormatting>
  <conditionalFormatting sqref="B66">
    <cfRule type="expression" dxfId="22" priority="12" stopIfTrue="1">
      <formula>IF(F66=0,TRUE)</formula>
    </cfRule>
  </conditionalFormatting>
  <conditionalFormatting sqref="B67">
    <cfRule type="expression" dxfId="21" priority="11" stopIfTrue="1">
      <formula>IF(F67=0,TRUE)</formula>
    </cfRule>
  </conditionalFormatting>
  <conditionalFormatting sqref="B68:B69">
    <cfRule type="expression" dxfId="20" priority="10" stopIfTrue="1">
      <formula>IF(F68=0,TRUE)</formula>
    </cfRule>
  </conditionalFormatting>
  <conditionalFormatting sqref="C69">
    <cfRule type="expression" dxfId="19" priority="6" stopIfTrue="1">
      <formula>C69="Not Required"</formula>
    </cfRule>
    <cfRule type="expression" dxfId="18" priority="8" stopIfTrue="1">
      <formula>OR(C69="Complete",C69="填写",C69="記入",C69="완료",C69="Complétez",C69="Concluído",C69="Vollständig",C69="Completare",C69="Doldurun")</formula>
    </cfRule>
  </conditionalFormatting>
  <conditionalFormatting sqref="A69">
    <cfRule type="expression" dxfId="17" priority="7" stopIfTrue="1">
      <formula>C69="Not Required"</formula>
    </cfRule>
    <cfRule type="expression" dxfId="16" priority="9" stopIfTrue="1">
      <formula>OR(C69="Complete",C69="填写",C69="記入",C69="완료",C69="Complétez",C69="Concluído",C69="Vollständig",C69="Completare",C69="Doldurun")</formula>
    </cfRule>
  </conditionalFormatting>
  <conditionalFormatting sqref="A4 A14:A17 C14:C17 A19:A22 A39:A42 A44:A47 C19:C22 A34:A37 C39:C42 C44:C47 C34:C37 C49:C52 A49:A52 A24:A27 C54:C68 A54:A68 C24:C32 C4:C12">
    <cfRule type="expression" dxfId="15" priority="16" stopIfTrue="1">
      <formula>$F4=0</formula>
    </cfRule>
    <cfRule type="expression" dxfId="14" priority="17" stopIfTrue="1">
      <formula>$H4=0</formula>
    </cfRule>
    <cfRule type="expression" dxfId="13" priority="18" stopIfTrue="1">
      <formula>$H4=1</formula>
    </cfRule>
  </conditionalFormatting>
  <conditionalFormatting sqref="C69 A69">
    <cfRule type="expression" dxfId="12" priority="5" stopIfTrue="1">
      <formula>IF(AND($F$69=1,$G$69=1),TRUE,FALSE)</formula>
    </cfRule>
  </conditionalFormatting>
  <conditionalFormatting sqref="A29:A32">
    <cfRule type="expression" dxfId="11" priority="2" stopIfTrue="1">
      <formula>$F29=0</formula>
    </cfRule>
    <cfRule type="expression" dxfId="10" priority="3" stopIfTrue="1">
      <formula>$H29=0</formula>
    </cfRule>
    <cfRule type="expression" dxfId="9" priority="4" stopIfTrue="1">
      <formula>$H29=1</formula>
    </cfRule>
  </conditionalFormatting>
  <conditionalFormatting sqref="B65">
    <cfRule type="expression" dxfId="8" priority="1" stopIfTrue="1">
      <formula>IF(F65=0,TRUE)</formula>
    </cfRule>
  </conditionalFormatting>
  <conditionalFormatting sqref="A5:A13">
    <cfRule type="expression" dxfId="7" priority="13" stopIfTrue="1">
      <formula>$F5=0</formula>
    </cfRule>
    <cfRule type="expression" dxfId="6" priority="14" stopIfTrue="1">
      <formula>AND($F5=1,$G5=0)</formula>
    </cfRule>
    <cfRule type="expression" dxfId="5" priority="15" stopIfTrue="1">
      <formula>AND($F5&lt;&gt;0,$G5&lt;&gt;0)</formula>
    </cfRule>
  </conditionalFormatting>
  <hyperlinks>
    <hyperlink ref="A2" location="Declaration!A1" display="Click here to return to Declaration tab" xr:uid="{322FB3A6-D347-48BE-8D66-6FA0697F2F2A}"/>
    <hyperlink ref="C2" location="'Product List'!A1" display="'Product List'!A1" xr:uid="{BB8C1EC0-EFD0-4938-9FDB-6552075790A8}"/>
    <hyperlink ref="D4" location="Declaration!B8" display="Declaration!B8" xr:uid="{592A4EC1-85C3-4D04-A458-E5970310FFF1}"/>
    <hyperlink ref="D5" location="Declaration!B9" display="Declaration!B9" xr:uid="{5FDB93EA-2F32-48BF-BF2F-2132C8857583}"/>
    <hyperlink ref="D10" location="Declaration!B18" display="Declaration!B18" xr:uid="{E32F9B4B-B28C-4974-A259-E0014FB5690D}"/>
    <hyperlink ref="D11" location="Declaration!B20" display="Declaration!B20" xr:uid="{F4F62DB8-58F7-4E5A-AA4F-0AF7D8C2C419}"/>
    <hyperlink ref="D12" location="Declaration!B22" display="Declaration!B22" xr:uid="{C54DE79A-C258-4DDE-9C15-3257108F7657}"/>
    <hyperlink ref="D14" location="Declaration!B26" display="Declaration!B26" xr:uid="{7A72D272-B57C-4539-9F7A-BB2D6E17C846}"/>
    <hyperlink ref="D15" location="Declaration!B27" display="Declaration!B27" xr:uid="{5EC57C90-BCD0-4713-A8E8-14E397D6709A}"/>
    <hyperlink ref="D16" location="Declaration!B28" display="Declaration!B28" xr:uid="{58A89506-9DB0-448C-9B47-8A1168908EB0}"/>
    <hyperlink ref="D17" location="Declaration!B29" display="Declaration!B29" xr:uid="{22614253-5609-49B0-B3BB-31977F8EA390}"/>
    <hyperlink ref="D19" location="Declaration!B32" display="Declaration!B32" xr:uid="{65B3AE33-F94E-4112-A765-04C5E89F2C44}"/>
    <hyperlink ref="D20" location="Declaration!B33" display="Declaration!B33" xr:uid="{A238F75C-517B-46E6-8DBF-473E8C2163CF}"/>
    <hyperlink ref="D21" location="Declaration!B34" display="Declaration!B34" xr:uid="{B0090406-2DA4-43DB-8C51-D517B6FFF3B2}"/>
    <hyperlink ref="D22" location="Declaration!B35" display="Declaration!B35" xr:uid="{A2DAC751-F7A3-4687-8954-8A9383ACB1BD}"/>
    <hyperlink ref="D24" location="Declaration!B38" display="Declaration!B38" xr:uid="{14EBC196-69A7-4BC1-98F6-5FFF37DF9ED7}"/>
    <hyperlink ref="D25" location="Declaration!B39" display="Declaration!B39" xr:uid="{500A432A-0AEC-4722-945B-28C0384EF4EB}"/>
    <hyperlink ref="D26" location="Declaration!B40" display="Declaration!B40" xr:uid="{0CFE7E09-194E-4980-9ACA-F2AF58E7F025}"/>
    <hyperlink ref="D27" location="Declaration!B41" display="Declaration!B41" xr:uid="{449239B9-20CE-481E-BD29-0E056A801350}"/>
    <hyperlink ref="D39" location="Declaration!B56" display="Declaration!B56" xr:uid="{B3FBE85B-C18D-44AF-B9C0-43A9B735384E}"/>
    <hyperlink ref="D40" location="Declaration!B57" display="Declaration!B57" xr:uid="{2146E5C5-3843-4BE0-A67E-47C537BF94DF}"/>
    <hyperlink ref="D41" location="Declaration!B58" display="Declaration!B58" xr:uid="{C50946B2-A910-4E86-BAB9-C265A8DFA8E1}"/>
    <hyperlink ref="D42" location="Declaration!B59" display="Declaration!B59" xr:uid="{11428658-AE71-422B-B8CE-791C9681B8F3}"/>
    <hyperlink ref="D44" location="Declaration!B62" display="Declaration!B62" xr:uid="{2D4589CB-D715-4011-A3B1-E1094E4D9D67}"/>
    <hyperlink ref="D45" location="Declaration!B63" display="Declaration!B63" xr:uid="{67AC76FD-1911-410C-994D-69AB07C0E72D}"/>
    <hyperlink ref="D46" location="Declaration!B64" display="Declaration!B64" xr:uid="{1DDE502A-BCF4-4775-9AAD-3233D7071DDA}"/>
    <hyperlink ref="D47" location="Declaration!B65" display="Declaration!B65" xr:uid="{CA638D32-3015-48D8-8540-7AEDF8249FAD}"/>
    <hyperlink ref="D49" location="Declaration!B68" display="Declaration!B68" xr:uid="{B64B4959-F860-4F4F-A709-4C20CDFC39F7}"/>
    <hyperlink ref="D50" location="Declaration!B69" display="Declaration!B69" xr:uid="{B92CADA6-001D-41D5-AD1F-47414D06E364}"/>
    <hyperlink ref="D51" location="Declaration!B70" display="Declaration!B70" xr:uid="{E6E33A2D-C7F9-4010-BE27-00AEC7C36142}"/>
    <hyperlink ref="D52" location="Declaration!B71" display="Declaration!B71" xr:uid="{62FAFD08-4373-4AB6-B24B-7DBFABF6EC78}"/>
    <hyperlink ref="D54" location="Declaration!B75" display="Declaration!B75" xr:uid="{0203ED75-70A5-4FD0-A971-9E2881412BD5}"/>
    <hyperlink ref="D55" location="Declaration!B77" display="Declaration!B77" xr:uid="{C8516EAD-BFA5-467A-90E0-8D80010A6787}"/>
    <hyperlink ref="D57" location="Declaration!B79" display="Declaration!B79" xr:uid="{1823C059-E77D-4CC6-ACD6-6DEDD6FA34D4}"/>
    <hyperlink ref="D58" location="Declaration!B81" display="Declaration!B81" xr:uid="{67313CB9-8A4C-4BAC-8C54-F66EF814F68A}"/>
    <hyperlink ref="D59" location="Declaration!B83" display="Declaration!B83" xr:uid="{9B59C051-D7ED-41A7-8AF1-E93BDC62C023}"/>
    <hyperlink ref="D60" location="Declaration!B85" display="Declaration!B85" xr:uid="{E140C3B1-1757-41A2-A623-41B77970BBDC}"/>
    <hyperlink ref="D63" location="Declaration!B89" display="Declaration!B89" xr:uid="{14CB636E-C8DB-4C48-9C5B-45D3ABF84590}"/>
    <hyperlink ref="D6" location="Declaration!B10" display="Declaration!B10" xr:uid="{E616A51C-BA9D-4FF9-8B62-B292F895A0DF}"/>
    <hyperlink ref="B2" location="'Smelter List'!A1" display="'Smelter List'!A1" xr:uid="{0A6AA349-AD52-472C-AA07-7E26AE1AACB9}"/>
    <hyperlink ref="D64" location="'Product List'!A1" display="'Product List'!A1" xr:uid="{F2B8C6C0-F237-4628-B8EC-6ECBD1E34120}"/>
    <hyperlink ref="D34" location="Declaration!B50" display="Declaration!B50" xr:uid="{5C8EB517-F24C-44BD-AA90-093DE6A68C4E}"/>
    <hyperlink ref="D35" location="Declaration!B51" display="Declaration!B51" xr:uid="{602F2495-8D66-4F2E-AE69-14353F9A62FB}"/>
    <hyperlink ref="D36" location="Declaration!B52" display="Declaration!B52" xr:uid="{CA7A3606-641D-4F18-A1C3-C3B2385515F1}"/>
    <hyperlink ref="D37" location="Declaration!B53" display="Declaration!B53" xr:uid="{138DC72F-32E1-4F8C-BE81-92845FA3CAE4}"/>
    <hyperlink ref="D7:D9" location="Declaration!B8" display="Declaration!B8" xr:uid="{48026F10-B9C7-4E24-9CBB-3CCF16F4D648}"/>
    <hyperlink ref="D7" location="Declaration!B15" display="Declaration!B15" xr:uid="{4EFB668D-921F-49B9-93E3-CF5503549069}"/>
    <hyperlink ref="D8" location="Declaration!B16" display="Declaration!B16" xr:uid="{B38BA8BC-36E8-48E7-B353-198D81B172AA}"/>
    <hyperlink ref="D9" location="Declaration!B17" display="Declaration!B17" xr:uid="{6DD66970-6E38-4EDD-8307-DFE44C4E9019}"/>
    <hyperlink ref="D56" location="Declaration!G77" display="Declaration!G77" xr:uid="{8FCD72B6-F0F9-4E6B-8B27-745DB8CECD66}"/>
    <hyperlink ref="D65" location="'Smelter List'!A1" display="'Smelter List'!A1" xr:uid="{E68CE2E5-6AE6-4371-B7C7-9EF010AC1A35}"/>
    <hyperlink ref="D66" location="'Smelter List'!A1" display="'Smelter List'!A1" xr:uid="{10D599DF-227C-465F-B42B-7C32F7251181}"/>
    <hyperlink ref="D67" location="'Smelter List'!A1" display="'Smelter List'!A1" xr:uid="{518B2A66-D112-42A4-9401-8EEADC791515}"/>
    <hyperlink ref="D62" location="Declaration!B87" display="Declaration!B87" xr:uid="{5ABCE144-5F90-4051-8339-1C43C9FE6B9C}"/>
    <hyperlink ref="D68" location="'Smelter List'!A1" display="'Smelter List'!A1" xr:uid="{19B40601-355A-4EA0-8B5E-35655E54E9C3}"/>
    <hyperlink ref="D29" location="Declaration!B44" display="Declaration!B44" xr:uid="{DC91ABE2-4FC9-4340-841D-BB4D1941A1A8}"/>
    <hyperlink ref="D30" location="Declaration!B45" display="Declaration!B45" xr:uid="{21FEC967-C6C3-41C2-90CD-D1144C53F4B6}"/>
    <hyperlink ref="D31" location="Declaration!B46" display="Declaration!B46" xr:uid="{16CEBE06-C977-493A-BC00-465CFE9F92C0}"/>
    <hyperlink ref="D32" location="Declaration!B47" display="Declaration!B47" xr:uid="{DF03325D-6294-47A3-8CD9-2E510DA9714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F1002"/>
  <sheetViews>
    <sheetView workbookViewId="0">
      <selection activeCell="B6" sqref="B6"/>
    </sheetView>
  </sheetViews>
  <sheetFormatPr defaultColWidth="10.140625" defaultRowHeight="15"/>
  <cols>
    <col min="1" max="1" width="3.5703125" style="60" customWidth="1"/>
    <col min="2" max="2" width="45.5703125" style="74" customWidth="1"/>
    <col min="3" max="3" width="45.5703125" style="60" customWidth="1"/>
    <col min="4" max="4" width="67.28515625" style="60" customWidth="1"/>
    <col min="5" max="5" width="1.85546875" style="60" customWidth="1"/>
    <col min="6" max="6" width="10.28515625" customWidth="1"/>
    <col min="7" max="16384" width="10.140625" style="62"/>
  </cols>
  <sheetData>
    <row r="1" spans="1:6" ht="35.1" customHeight="1" thickTop="1">
      <c r="A1" s="334" t="s">
        <v>1026</v>
      </c>
      <c r="B1" s="335"/>
      <c r="C1" s="335"/>
      <c r="D1" s="335"/>
      <c r="E1" s="61"/>
    </row>
    <row r="2" spans="1:6">
      <c r="A2" s="63"/>
      <c r="B2" s="55"/>
      <c r="C2" s="55"/>
      <c r="D2"/>
      <c r="E2" s="64"/>
    </row>
    <row r="3" spans="1:6">
      <c r="A3" s="63"/>
      <c r="B3" s="55"/>
      <c r="C3" s="55"/>
      <c r="D3" s="55"/>
      <c r="E3" s="64"/>
    </row>
    <row r="4" spans="1:6" ht="15.75" customHeight="1">
      <c r="A4" s="63"/>
      <c r="B4" s="336" t="s">
        <v>1011</v>
      </c>
      <c r="C4" s="336"/>
      <c r="D4" s="336"/>
      <c r="E4" s="64"/>
    </row>
    <row r="5" spans="1:6" ht="15.75">
      <c r="A5" s="65"/>
      <c r="B5" s="66" t="s">
        <v>1027</v>
      </c>
      <c r="C5" s="66" t="s">
        <v>1028</v>
      </c>
      <c r="D5" s="91" t="s">
        <v>238</v>
      </c>
      <c r="E5" s="64"/>
    </row>
    <row r="6" spans="1:6" s="70" customFormat="1" ht="15.75">
      <c r="A6" s="67"/>
      <c r="B6" s="90"/>
      <c r="C6" s="68"/>
      <c r="D6" s="68"/>
      <c r="E6" s="69"/>
      <c r="F6"/>
    </row>
    <row r="7" spans="1:6" s="70" customFormat="1" ht="15.75">
      <c r="A7" s="71"/>
      <c r="B7" s="90"/>
      <c r="C7" s="68"/>
      <c r="D7" s="68"/>
      <c r="E7" s="69"/>
      <c r="F7"/>
    </row>
    <row r="8" spans="1:6" s="70" customFormat="1" ht="15.75">
      <c r="A8" s="71"/>
      <c r="B8" s="90"/>
      <c r="C8" s="68"/>
      <c r="D8" s="68"/>
      <c r="E8" s="69"/>
      <c r="F8"/>
    </row>
    <row r="9" spans="1:6" s="70" customFormat="1" ht="15.75">
      <c r="A9" s="71"/>
      <c r="B9" s="90"/>
      <c r="C9" s="68"/>
      <c r="D9" s="68"/>
      <c r="E9" s="69"/>
      <c r="F9"/>
    </row>
    <row r="10" spans="1:6" s="70" customFormat="1" ht="15.75">
      <c r="A10" s="71"/>
      <c r="B10" s="90"/>
      <c r="C10" s="68"/>
      <c r="D10" s="68"/>
      <c r="E10" s="69"/>
      <c r="F10"/>
    </row>
    <row r="11" spans="1:6" s="70" customFormat="1" ht="15.75">
      <c r="A11" s="71"/>
      <c r="B11" s="90"/>
      <c r="C11" s="68"/>
      <c r="D11" s="68"/>
      <c r="E11" s="69"/>
      <c r="F11"/>
    </row>
    <row r="12" spans="1:6" s="70" customFormat="1" ht="15.75">
      <c r="A12" s="71"/>
      <c r="B12" s="90"/>
      <c r="C12" s="68"/>
      <c r="D12" s="68"/>
      <c r="E12" s="69"/>
      <c r="F12"/>
    </row>
    <row r="13" spans="1:6" s="70" customFormat="1" ht="15.75">
      <c r="A13" s="71"/>
      <c r="B13" s="90"/>
      <c r="C13" s="68"/>
      <c r="D13" s="68"/>
      <c r="E13" s="69"/>
      <c r="F13"/>
    </row>
    <row r="14" spans="1:6" s="70" customFormat="1" ht="15.75">
      <c r="A14" s="71"/>
      <c r="B14" s="90"/>
      <c r="C14" s="68"/>
      <c r="D14" s="68"/>
      <c r="E14" s="69"/>
      <c r="F14"/>
    </row>
    <row r="15" spans="1:6" s="70" customFormat="1" ht="15.75">
      <c r="A15" s="71"/>
      <c r="B15" s="90"/>
      <c r="C15" s="68"/>
      <c r="D15" s="68"/>
      <c r="E15" s="69"/>
      <c r="F15"/>
    </row>
    <row r="16" spans="1:6" s="70" customFormat="1" ht="15.75">
      <c r="A16" s="71"/>
      <c r="B16" s="90"/>
      <c r="C16" s="68"/>
      <c r="D16" s="68"/>
      <c r="E16" s="69"/>
      <c r="F16"/>
    </row>
    <row r="17" spans="1:6" s="70" customFormat="1" ht="15.75">
      <c r="A17" s="71"/>
      <c r="B17" s="90"/>
      <c r="C17" s="68"/>
      <c r="D17" s="68"/>
      <c r="E17" s="69"/>
      <c r="F17"/>
    </row>
    <row r="18" spans="1:6" s="70" customFormat="1" ht="15.75">
      <c r="A18" s="71"/>
      <c r="B18" s="90"/>
      <c r="C18" s="68"/>
      <c r="D18" s="68"/>
      <c r="E18" s="69"/>
      <c r="F18"/>
    </row>
    <row r="19" spans="1:6" s="70" customFormat="1" ht="15.75">
      <c r="A19" s="71"/>
      <c r="B19" s="90"/>
      <c r="C19" s="68"/>
      <c r="D19" s="68"/>
      <c r="E19" s="69"/>
      <c r="F19"/>
    </row>
    <row r="20" spans="1:6" s="70" customFormat="1" ht="15.75">
      <c r="A20" s="71"/>
      <c r="B20" s="90"/>
      <c r="C20" s="68"/>
      <c r="D20" s="68"/>
      <c r="E20" s="69"/>
      <c r="F20"/>
    </row>
    <row r="21" spans="1:6" s="70" customFormat="1" ht="15.75">
      <c r="A21" s="71"/>
      <c r="B21" s="90"/>
      <c r="C21" s="68"/>
      <c r="D21" s="68"/>
      <c r="E21" s="69"/>
      <c r="F21"/>
    </row>
    <row r="22" spans="1:6" s="70" customFormat="1" ht="15.75">
      <c r="A22" s="71"/>
      <c r="B22" s="90"/>
      <c r="C22" s="68"/>
      <c r="D22" s="68"/>
      <c r="E22" s="69"/>
      <c r="F22"/>
    </row>
    <row r="23" spans="1:6" s="70" customFormat="1" ht="15.75">
      <c r="A23" s="71"/>
      <c r="B23" s="90"/>
      <c r="C23" s="68"/>
      <c r="D23" s="68"/>
      <c r="E23" s="69"/>
      <c r="F23"/>
    </row>
    <row r="24" spans="1:6" s="70" customFormat="1" ht="15.75">
      <c r="A24" s="71"/>
      <c r="B24" s="90"/>
      <c r="C24" s="68"/>
      <c r="D24" s="68"/>
      <c r="E24" s="69"/>
      <c r="F24"/>
    </row>
    <row r="25" spans="1:6" s="70" customFormat="1" ht="15.75">
      <c r="A25" s="71"/>
      <c r="B25" s="90"/>
      <c r="C25" s="68"/>
      <c r="D25" s="68"/>
      <c r="E25" s="69"/>
      <c r="F25"/>
    </row>
    <row r="26" spans="1:6" s="70" customFormat="1" ht="15.75">
      <c r="A26" s="71"/>
      <c r="B26" s="90"/>
      <c r="C26" s="68"/>
      <c r="D26" s="68"/>
      <c r="E26" s="69"/>
      <c r="F26"/>
    </row>
    <row r="27" spans="1:6" s="70" customFormat="1" ht="15.75">
      <c r="A27" s="71"/>
      <c r="B27" s="90"/>
      <c r="C27" s="68"/>
      <c r="D27" s="68"/>
      <c r="E27" s="69"/>
      <c r="F27"/>
    </row>
    <row r="28" spans="1:6" s="70" customFormat="1" ht="15.75">
      <c r="A28" s="71"/>
      <c r="B28" s="90"/>
      <c r="C28" s="68"/>
      <c r="D28" s="68"/>
      <c r="E28" s="69"/>
      <c r="F28"/>
    </row>
    <row r="29" spans="1:6" s="70" customFormat="1" ht="15.75">
      <c r="A29" s="71"/>
      <c r="B29" s="90"/>
      <c r="C29" s="68"/>
      <c r="D29" s="68"/>
      <c r="E29" s="69"/>
      <c r="F29"/>
    </row>
    <row r="30" spans="1:6" s="70" customFormat="1" ht="15.75">
      <c r="A30" s="71"/>
      <c r="B30" s="90"/>
      <c r="C30" s="68"/>
      <c r="D30" s="68"/>
      <c r="E30" s="69"/>
      <c r="F30"/>
    </row>
    <row r="31" spans="1:6" s="70" customFormat="1" ht="15.75">
      <c r="A31" s="71"/>
      <c r="B31" s="90"/>
      <c r="C31" s="68"/>
      <c r="D31" s="68"/>
      <c r="E31" s="69"/>
      <c r="F31"/>
    </row>
    <row r="32" spans="1:6" s="70" customFormat="1" ht="15.75">
      <c r="A32" s="71"/>
      <c r="B32" s="90"/>
      <c r="C32" s="68"/>
      <c r="D32" s="68"/>
      <c r="E32" s="69"/>
      <c r="F32"/>
    </row>
    <row r="33" spans="1:6" s="70" customFormat="1" ht="15.75">
      <c r="A33" s="71"/>
      <c r="B33" s="90"/>
      <c r="C33" s="68"/>
      <c r="D33" s="68"/>
      <c r="E33" s="69"/>
      <c r="F33"/>
    </row>
    <row r="34" spans="1:6" s="70" customFormat="1" ht="15.75">
      <c r="A34" s="71"/>
      <c r="B34" s="90"/>
      <c r="C34" s="68"/>
      <c r="D34" s="68"/>
      <c r="E34" s="69"/>
      <c r="F34"/>
    </row>
    <row r="35" spans="1:6" s="70" customFormat="1" ht="15.75">
      <c r="A35" s="71"/>
      <c r="B35" s="90"/>
      <c r="C35" s="68"/>
      <c r="D35" s="68"/>
      <c r="E35" s="69"/>
      <c r="F35"/>
    </row>
    <row r="36" spans="1:6" s="70" customFormat="1" ht="15.75">
      <c r="A36" s="71"/>
      <c r="B36" s="90"/>
      <c r="C36" s="68"/>
      <c r="D36" s="68"/>
      <c r="E36" s="69"/>
      <c r="F36"/>
    </row>
    <row r="37" spans="1:6" s="70" customFormat="1" ht="15.75">
      <c r="A37" s="71"/>
      <c r="B37" s="90"/>
      <c r="C37" s="68"/>
      <c r="D37" s="68"/>
      <c r="E37" s="69"/>
      <c r="F37"/>
    </row>
    <row r="38" spans="1:6" s="70" customFormat="1" ht="15.75">
      <c r="A38" s="71"/>
      <c r="B38" s="90"/>
      <c r="C38" s="68"/>
      <c r="D38" s="68"/>
      <c r="E38" s="69"/>
      <c r="F38"/>
    </row>
    <row r="39" spans="1:6" s="70" customFormat="1" ht="15.75">
      <c r="A39" s="71"/>
      <c r="B39" s="90"/>
      <c r="C39" s="68"/>
      <c r="D39" s="68"/>
      <c r="E39" s="69"/>
      <c r="F39"/>
    </row>
    <row r="40" spans="1:6" s="70" customFormat="1" ht="15.75">
      <c r="A40" s="71"/>
      <c r="B40" s="90"/>
      <c r="C40" s="68"/>
      <c r="D40" s="68"/>
      <c r="E40" s="69"/>
      <c r="F40"/>
    </row>
    <row r="41" spans="1:6" s="70" customFormat="1" ht="15.75">
      <c r="A41" s="71"/>
      <c r="B41" s="90"/>
      <c r="C41" s="68"/>
      <c r="D41" s="68"/>
      <c r="E41" s="69"/>
      <c r="F41"/>
    </row>
    <row r="42" spans="1:6" s="70" customFormat="1" ht="15.75">
      <c r="A42" s="71"/>
      <c r="B42" s="90"/>
      <c r="C42" s="68"/>
      <c r="D42" s="68"/>
      <c r="E42" s="69"/>
      <c r="F42"/>
    </row>
    <row r="43" spans="1:6" s="70" customFormat="1" ht="15.75">
      <c r="A43" s="71"/>
      <c r="B43" s="90"/>
      <c r="C43" s="68"/>
      <c r="D43" s="68"/>
      <c r="E43" s="69"/>
      <c r="F43"/>
    </row>
    <row r="44" spans="1:6" s="70" customFormat="1" ht="15.75">
      <c r="A44" s="71"/>
      <c r="B44" s="90"/>
      <c r="C44" s="68"/>
      <c r="D44" s="68"/>
      <c r="E44" s="69"/>
      <c r="F44"/>
    </row>
    <row r="45" spans="1:6" s="70" customFormat="1" ht="15.75">
      <c r="A45" s="71"/>
      <c r="B45" s="90"/>
      <c r="C45" s="68"/>
      <c r="D45" s="68"/>
      <c r="E45" s="69"/>
      <c r="F45"/>
    </row>
    <row r="46" spans="1:6" s="70" customFormat="1" ht="15.75">
      <c r="A46" s="71"/>
      <c r="B46" s="90"/>
      <c r="C46" s="68"/>
      <c r="D46" s="68"/>
      <c r="E46" s="69"/>
      <c r="F46"/>
    </row>
    <row r="47" spans="1:6" s="70" customFormat="1" ht="15.75">
      <c r="A47" s="71"/>
      <c r="B47" s="90"/>
      <c r="C47" s="68"/>
      <c r="D47" s="68"/>
      <c r="E47" s="69"/>
      <c r="F47"/>
    </row>
    <row r="48" spans="1:6" s="70" customFormat="1" ht="15.75">
      <c r="A48" s="71"/>
      <c r="B48" s="90"/>
      <c r="C48" s="68"/>
      <c r="D48" s="68"/>
      <c r="E48" s="69"/>
      <c r="F48"/>
    </row>
    <row r="49" spans="1:6" s="70" customFormat="1" ht="15.75">
      <c r="A49" s="71"/>
      <c r="B49" s="90"/>
      <c r="C49" s="68"/>
      <c r="D49" s="68"/>
      <c r="E49" s="69"/>
      <c r="F49"/>
    </row>
    <row r="50" spans="1:6" s="70" customFormat="1" ht="15.75">
      <c r="A50" s="71"/>
      <c r="B50" s="90"/>
      <c r="C50" s="68"/>
      <c r="D50" s="68"/>
      <c r="E50" s="69"/>
      <c r="F50"/>
    </row>
    <row r="51" spans="1:6" s="70" customFormat="1" ht="15.75">
      <c r="A51" s="71"/>
      <c r="B51" s="90"/>
      <c r="C51" s="68"/>
      <c r="D51" s="68"/>
      <c r="E51" s="69"/>
      <c r="F51"/>
    </row>
    <row r="52" spans="1:6" s="70" customFormat="1" ht="15.75">
      <c r="A52" s="71"/>
      <c r="B52" s="90"/>
      <c r="C52" s="68"/>
      <c r="D52" s="68"/>
      <c r="E52" s="69"/>
      <c r="F52"/>
    </row>
    <row r="53" spans="1:6" s="70" customFormat="1" ht="15.75">
      <c r="A53" s="71"/>
      <c r="B53" s="90"/>
      <c r="C53" s="68"/>
      <c r="D53" s="68"/>
      <c r="E53" s="69"/>
      <c r="F53"/>
    </row>
    <row r="54" spans="1:6" s="70" customFormat="1" ht="15.75">
      <c r="A54" s="71"/>
      <c r="B54" s="90"/>
      <c r="C54" s="68"/>
      <c r="D54" s="68"/>
      <c r="E54" s="69"/>
      <c r="F54"/>
    </row>
    <row r="55" spans="1:6" s="70" customFormat="1" ht="15.75">
      <c r="A55" s="71"/>
      <c r="B55" s="90"/>
      <c r="C55" s="68"/>
      <c r="D55" s="68"/>
      <c r="E55" s="69"/>
      <c r="F55"/>
    </row>
    <row r="56" spans="1:6" s="70" customFormat="1" ht="15.75">
      <c r="A56" s="71"/>
      <c r="B56" s="90"/>
      <c r="C56" s="68"/>
      <c r="D56" s="68"/>
      <c r="E56" s="69"/>
      <c r="F56"/>
    </row>
    <row r="57" spans="1:6" s="70" customFormat="1" ht="15.75">
      <c r="A57" s="71"/>
      <c r="B57" s="90"/>
      <c r="C57" s="68"/>
      <c r="D57" s="68"/>
      <c r="E57" s="69"/>
      <c r="F57"/>
    </row>
    <row r="58" spans="1:6" s="70" customFormat="1" ht="15.75">
      <c r="A58" s="71"/>
      <c r="B58" s="90"/>
      <c r="C58" s="68"/>
      <c r="D58" s="68"/>
      <c r="E58" s="69"/>
      <c r="F58"/>
    </row>
    <row r="59" spans="1:6" s="70" customFormat="1" ht="15.75">
      <c r="A59" s="71"/>
      <c r="B59" s="90"/>
      <c r="C59" s="68"/>
      <c r="D59" s="68"/>
      <c r="E59" s="69"/>
      <c r="F59"/>
    </row>
    <row r="60" spans="1:6" s="70" customFormat="1" ht="15.75">
      <c r="A60" s="71"/>
      <c r="B60" s="90"/>
      <c r="C60" s="68"/>
      <c r="D60" s="68"/>
      <c r="E60" s="69"/>
      <c r="F60"/>
    </row>
    <row r="61" spans="1:6" s="70" customFormat="1" ht="15.75">
      <c r="A61" s="71"/>
      <c r="B61" s="90"/>
      <c r="C61" s="68"/>
      <c r="D61" s="68"/>
      <c r="E61" s="69"/>
      <c r="F61"/>
    </row>
    <row r="62" spans="1:6" s="70" customFormat="1" ht="15.75">
      <c r="A62" s="71"/>
      <c r="B62" s="90"/>
      <c r="C62" s="68"/>
      <c r="D62" s="68"/>
      <c r="E62" s="69"/>
      <c r="F62"/>
    </row>
    <row r="63" spans="1:6" s="70" customFormat="1" ht="15.75">
      <c r="A63" s="71"/>
      <c r="B63" s="90"/>
      <c r="C63" s="68"/>
      <c r="D63" s="68"/>
      <c r="E63" s="69"/>
      <c r="F63"/>
    </row>
    <row r="64" spans="1:6" s="70" customFormat="1" ht="15.75">
      <c r="A64" s="71"/>
      <c r="B64" s="90"/>
      <c r="C64" s="68"/>
      <c r="D64" s="68"/>
      <c r="E64" s="69"/>
      <c r="F64"/>
    </row>
    <row r="65" spans="1:6" s="70" customFormat="1" ht="15.75">
      <c r="A65" s="71"/>
      <c r="B65" s="90"/>
      <c r="C65" s="68"/>
      <c r="D65" s="68"/>
      <c r="E65" s="69"/>
      <c r="F65"/>
    </row>
    <row r="66" spans="1:6" s="70" customFormat="1" ht="15.75">
      <c r="A66" s="71"/>
      <c r="B66" s="90"/>
      <c r="C66" s="68"/>
      <c r="D66" s="68"/>
      <c r="E66" s="69"/>
      <c r="F66"/>
    </row>
    <row r="67" spans="1:6" s="70" customFormat="1" ht="15.75">
      <c r="A67" s="71"/>
      <c r="B67" s="90"/>
      <c r="C67" s="68"/>
      <c r="D67" s="68"/>
      <c r="E67" s="69"/>
      <c r="F67"/>
    </row>
    <row r="68" spans="1:6" s="70" customFormat="1" ht="15.75">
      <c r="A68" s="71"/>
      <c r="B68" s="90"/>
      <c r="C68" s="68"/>
      <c r="D68" s="68"/>
      <c r="E68" s="69"/>
      <c r="F68"/>
    </row>
    <row r="69" spans="1:6" s="70" customFormat="1" ht="15.75">
      <c r="A69" s="71"/>
      <c r="B69" s="90"/>
      <c r="C69" s="68"/>
      <c r="D69" s="68"/>
      <c r="E69" s="69"/>
      <c r="F69"/>
    </row>
    <row r="70" spans="1:6" s="70" customFormat="1" ht="15.75">
      <c r="A70" s="71"/>
      <c r="B70" s="90"/>
      <c r="C70" s="68"/>
      <c r="D70" s="68"/>
      <c r="E70" s="69"/>
      <c r="F70"/>
    </row>
    <row r="71" spans="1:6" s="70" customFormat="1" ht="15.75">
      <c r="A71" s="71"/>
      <c r="B71" s="90"/>
      <c r="C71" s="68"/>
      <c r="D71" s="68"/>
      <c r="E71" s="69"/>
      <c r="F71"/>
    </row>
    <row r="72" spans="1:6" s="70" customFormat="1" ht="15.75">
      <c r="A72" s="71"/>
      <c r="B72" s="90"/>
      <c r="C72" s="68"/>
      <c r="D72" s="68"/>
      <c r="E72" s="69"/>
      <c r="F72"/>
    </row>
    <row r="73" spans="1:6" s="70" customFormat="1" ht="15.75">
      <c r="A73" s="71"/>
      <c r="B73" s="90"/>
      <c r="C73" s="68"/>
      <c r="D73" s="68"/>
      <c r="E73" s="69"/>
      <c r="F73"/>
    </row>
    <row r="74" spans="1:6" s="70" customFormat="1" ht="15.75">
      <c r="A74" s="71"/>
      <c r="B74" s="90"/>
      <c r="C74" s="68"/>
      <c r="D74" s="68"/>
      <c r="E74" s="69"/>
      <c r="F74"/>
    </row>
    <row r="75" spans="1:6" s="70" customFormat="1" ht="15.75">
      <c r="A75" s="71"/>
      <c r="B75" s="90"/>
      <c r="C75" s="68"/>
      <c r="D75" s="68"/>
      <c r="E75" s="69"/>
      <c r="F75"/>
    </row>
    <row r="76" spans="1:6" s="70" customFormat="1" ht="15.75">
      <c r="A76" s="71"/>
      <c r="B76" s="90"/>
      <c r="C76" s="68"/>
      <c r="D76" s="68"/>
      <c r="E76" s="69"/>
      <c r="F76"/>
    </row>
    <row r="77" spans="1:6" s="70" customFormat="1" ht="15.75">
      <c r="A77" s="71"/>
      <c r="B77" s="90"/>
      <c r="C77" s="68"/>
      <c r="D77" s="68"/>
      <c r="E77" s="69"/>
      <c r="F77"/>
    </row>
    <row r="78" spans="1:6" s="70" customFormat="1" ht="15.75">
      <c r="A78" s="71"/>
      <c r="B78" s="90"/>
      <c r="C78" s="68"/>
      <c r="D78" s="68"/>
      <c r="E78" s="69"/>
      <c r="F78"/>
    </row>
    <row r="79" spans="1:6" s="70" customFormat="1" ht="15.75">
      <c r="A79" s="71"/>
      <c r="B79" s="90"/>
      <c r="C79" s="68"/>
      <c r="D79" s="68"/>
      <c r="E79" s="69"/>
      <c r="F79"/>
    </row>
    <row r="80" spans="1:6" s="70" customFormat="1" ht="15.75">
      <c r="A80" s="71"/>
      <c r="B80" s="90"/>
      <c r="C80" s="68"/>
      <c r="D80" s="68"/>
      <c r="E80" s="69"/>
      <c r="F80"/>
    </row>
    <row r="81" spans="1:6" s="70" customFormat="1" ht="15.75">
      <c r="A81" s="71"/>
      <c r="B81" s="90"/>
      <c r="C81" s="68"/>
      <c r="D81" s="68"/>
      <c r="E81" s="69"/>
      <c r="F81"/>
    </row>
    <row r="82" spans="1:6" s="70" customFormat="1" ht="15.75">
      <c r="A82" s="71"/>
      <c r="B82" s="90"/>
      <c r="C82" s="68"/>
      <c r="D82" s="68"/>
      <c r="E82" s="69"/>
      <c r="F82"/>
    </row>
    <row r="83" spans="1:6" s="70" customFormat="1" ht="15.75">
      <c r="A83" s="71"/>
      <c r="B83" s="90"/>
      <c r="C83" s="68"/>
      <c r="D83" s="68"/>
      <c r="E83" s="69"/>
      <c r="F83"/>
    </row>
    <row r="84" spans="1:6" s="70" customFormat="1" ht="15.75">
      <c r="A84" s="71"/>
      <c r="B84" s="90"/>
      <c r="C84" s="68"/>
      <c r="D84" s="68"/>
      <c r="E84" s="69"/>
      <c r="F84"/>
    </row>
    <row r="85" spans="1:6" s="70" customFormat="1" ht="15.75">
      <c r="A85" s="71"/>
      <c r="B85" s="90"/>
      <c r="C85" s="68"/>
      <c r="D85" s="68"/>
      <c r="E85" s="69"/>
      <c r="F85"/>
    </row>
    <row r="86" spans="1:6" s="70" customFormat="1" ht="15.75">
      <c r="A86" s="71"/>
      <c r="B86" s="90"/>
      <c r="C86" s="68"/>
      <c r="D86" s="68"/>
      <c r="E86" s="69"/>
      <c r="F86"/>
    </row>
    <row r="87" spans="1:6" s="70" customFormat="1" ht="15.75">
      <c r="A87" s="71"/>
      <c r="B87" s="90"/>
      <c r="C87" s="68"/>
      <c r="D87" s="68"/>
      <c r="E87" s="69"/>
      <c r="F87"/>
    </row>
    <row r="88" spans="1:6" s="70" customFormat="1" ht="15.75">
      <c r="A88" s="71"/>
      <c r="B88" s="90"/>
      <c r="C88" s="68"/>
      <c r="D88" s="68"/>
      <c r="E88" s="69"/>
      <c r="F88"/>
    </row>
    <row r="89" spans="1:6" s="70" customFormat="1" ht="15.75">
      <c r="A89" s="71"/>
      <c r="B89" s="90"/>
      <c r="C89" s="68"/>
      <c r="D89" s="68"/>
      <c r="E89" s="69"/>
      <c r="F89"/>
    </row>
    <row r="90" spans="1:6" s="70" customFormat="1" ht="15.75">
      <c r="A90" s="71"/>
      <c r="B90" s="90"/>
      <c r="C90" s="68"/>
      <c r="D90" s="68"/>
      <c r="E90" s="69"/>
      <c r="F90"/>
    </row>
    <row r="91" spans="1:6" s="70" customFormat="1" ht="15.75">
      <c r="A91" s="71"/>
      <c r="B91" s="90"/>
      <c r="C91" s="68"/>
      <c r="D91" s="68"/>
      <c r="E91" s="69"/>
      <c r="F91"/>
    </row>
    <row r="92" spans="1:6" s="70" customFormat="1" ht="15.75">
      <c r="A92" s="71"/>
      <c r="B92" s="90"/>
      <c r="C92" s="68"/>
      <c r="D92" s="68"/>
      <c r="E92" s="69"/>
      <c r="F92"/>
    </row>
    <row r="93" spans="1:6" s="70" customFormat="1" ht="15.75">
      <c r="A93" s="71"/>
      <c r="B93" s="90"/>
      <c r="C93" s="68"/>
      <c r="D93" s="68"/>
      <c r="E93" s="69"/>
      <c r="F93"/>
    </row>
    <row r="94" spans="1:6" s="70" customFormat="1" ht="15.75">
      <c r="A94" s="71"/>
      <c r="B94" s="90"/>
      <c r="C94" s="68"/>
      <c r="D94" s="68"/>
      <c r="E94" s="69"/>
      <c r="F94"/>
    </row>
    <row r="95" spans="1:6" s="70" customFormat="1" ht="15.75">
      <c r="A95" s="71"/>
      <c r="B95" s="90"/>
      <c r="C95" s="68"/>
      <c r="D95" s="68"/>
      <c r="E95" s="69"/>
      <c r="F95"/>
    </row>
    <row r="96" spans="1:6" s="70" customFormat="1" ht="15.75">
      <c r="A96" s="71"/>
      <c r="B96" s="90"/>
      <c r="C96" s="68"/>
      <c r="D96" s="68"/>
      <c r="E96" s="69"/>
      <c r="F96"/>
    </row>
    <row r="97" spans="1:6" s="70" customFormat="1" ht="15.75">
      <c r="A97" s="71"/>
      <c r="B97" s="90"/>
      <c r="C97" s="68"/>
      <c r="D97" s="68"/>
      <c r="E97" s="69"/>
      <c r="F97"/>
    </row>
    <row r="98" spans="1:6" s="70" customFormat="1" ht="15.75">
      <c r="A98" s="71"/>
      <c r="B98" s="90"/>
      <c r="C98" s="68"/>
      <c r="D98" s="68"/>
      <c r="E98" s="69"/>
      <c r="F98"/>
    </row>
    <row r="99" spans="1:6" s="70" customFormat="1" ht="15.75">
      <c r="A99" s="71"/>
      <c r="B99" s="90"/>
      <c r="C99" s="68"/>
      <c r="D99" s="68"/>
      <c r="E99" s="69"/>
      <c r="F99"/>
    </row>
    <row r="100" spans="1:6" s="70" customFormat="1" ht="15.75">
      <c r="A100" s="71"/>
      <c r="B100" s="90"/>
      <c r="C100" s="68"/>
      <c r="D100" s="68"/>
      <c r="E100" s="69"/>
      <c r="F100"/>
    </row>
    <row r="101" spans="1:6" s="70" customFormat="1" ht="15.75">
      <c r="A101" s="71"/>
      <c r="B101" s="90"/>
      <c r="C101" s="68"/>
      <c r="D101" s="68"/>
      <c r="E101" s="69"/>
      <c r="F101"/>
    </row>
    <row r="102" spans="1:6" s="70" customFormat="1" ht="15.75">
      <c r="A102" s="71"/>
      <c r="B102" s="90"/>
      <c r="C102" s="68"/>
      <c r="D102" s="68"/>
      <c r="E102" s="69"/>
      <c r="F102"/>
    </row>
    <row r="103" spans="1:6" s="70" customFormat="1" ht="15.75">
      <c r="A103" s="71"/>
      <c r="B103" s="90"/>
      <c r="C103" s="68"/>
      <c r="D103" s="68"/>
      <c r="E103" s="69"/>
      <c r="F103"/>
    </row>
    <row r="104" spans="1:6" s="70" customFormat="1" ht="15.75">
      <c r="A104" s="71"/>
      <c r="B104" s="90"/>
      <c r="C104" s="68"/>
      <c r="D104" s="68"/>
      <c r="E104" s="69"/>
      <c r="F104"/>
    </row>
    <row r="105" spans="1:6" s="70" customFormat="1" ht="15.75">
      <c r="A105" s="71"/>
      <c r="B105" s="90"/>
      <c r="C105" s="68"/>
      <c r="D105" s="68"/>
      <c r="E105" s="69"/>
      <c r="F105"/>
    </row>
    <row r="106" spans="1:6" s="70" customFormat="1" ht="15.75">
      <c r="A106" s="71"/>
      <c r="B106" s="90"/>
      <c r="C106" s="68"/>
      <c r="D106" s="68"/>
      <c r="E106" s="69"/>
      <c r="F106"/>
    </row>
    <row r="107" spans="1:6" s="70" customFormat="1" ht="15.75">
      <c r="A107" s="71"/>
      <c r="B107" s="90"/>
      <c r="C107" s="68"/>
      <c r="D107" s="68"/>
      <c r="E107" s="69"/>
      <c r="F107"/>
    </row>
    <row r="108" spans="1:6" s="70" customFormat="1" ht="15.75">
      <c r="A108" s="71"/>
      <c r="B108" s="90"/>
      <c r="C108" s="68"/>
      <c r="D108" s="68"/>
      <c r="E108" s="69"/>
      <c r="F108"/>
    </row>
    <row r="109" spans="1:6" s="70" customFormat="1" ht="15.75">
      <c r="A109" s="71"/>
      <c r="B109" s="90"/>
      <c r="C109" s="68"/>
      <c r="D109" s="68"/>
      <c r="E109" s="69"/>
      <c r="F109"/>
    </row>
    <row r="110" spans="1:6" s="70" customFormat="1" ht="15.75">
      <c r="A110" s="71"/>
      <c r="B110" s="90"/>
      <c r="C110" s="68"/>
      <c r="D110" s="68"/>
      <c r="E110" s="69"/>
      <c r="F110"/>
    </row>
    <row r="111" spans="1:6" s="70" customFormat="1" ht="15.75">
      <c r="A111" s="71"/>
      <c r="B111" s="90"/>
      <c r="C111" s="68"/>
      <c r="D111" s="68"/>
      <c r="E111" s="69"/>
      <c r="F111"/>
    </row>
    <row r="112" spans="1:6" s="70" customFormat="1" ht="15.75">
      <c r="A112" s="71"/>
      <c r="B112" s="90"/>
      <c r="C112" s="68"/>
      <c r="D112" s="68"/>
      <c r="E112" s="69"/>
      <c r="F112"/>
    </row>
    <row r="113" spans="1:6" s="70" customFormat="1" ht="15.75">
      <c r="A113" s="71"/>
      <c r="B113" s="90"/>
      <c r="C113" s="68"/>
      <c r="D113" s="68"/>
      <c r="E113" s="69"/>
      <c r="F113"/>
    </row>
    <row r="114" spans="1:6" s="70" customFormat="1" ht="15.75">
      <c r="A114" s="71"/>
      <c r="B114" s="90"/>
      <c r="C114" s="68"/>
      <c r="D114" s="68"/>
      <c r="E114" s="69"/>
      <c r="F114"/>
    </row>
    <row r="115" spans="1:6" s="70" customFormat="1" ht="15.75">
      <c r="A115" s="71"/>
      <c r="B115" s="90"/>
      <c r="C115" s="68"/>
      <c r="D115" s="68"/>
      <c r="E115" s="69"/>
      <c r="F115"/>
    </row>
    <row r="116" spans="1:6" s="70" customFormat="1" ht="15.75">
      <c r="A116" s="71"/>
      <c r="B116" s="90"/>
      <c r="C116" s="68"/>
      <c r="D116" s="68"/>
      <c r="E116" s="69"/>
      <c r="F116"/>
    </row>
    <row r="117" spans="1:6" s="70" customFormat="1" ht="15.75">
      <c r="A117" s="71"/>
      <c r="B117" s="90"/>
      <c r="C117" s="68"/>
      <c r="D117" s="68"/>
      <c r="E117" s="69"/>
      <c r="F117"/>
    </row>
    <row r="118" spans="1:6" s="70" customFormat="1" ht="15.75">
      <c r="A118" s="71"/>
      <c r="B118" s="90"/>
      <c r="C118" s="68"/>
      <c r="D118" s="68"/>
      <c r="E118" s="69"/>
      <c r="F118"/>
    </row>
    <row r="119" spans="1:6" s="70" customFormat="1" ht="15.75">
      <c r="A119" s="71"/>
      <c r="B119" s="90"/>
      <c r="C119" s="68"/>
      <c r="D119" s="68"/>
      <c r="E119" s="69"/>
      <c r="F119"/>
    </row>
    <row r="120" spans="1:6" s="70" customFormat="1" ht="15.75">
      <c r="A120" s="71"/>
      <c r="B120" s="90"/>
      <c r="C120" s="68"/>
      <c r="D120" s="68"/>
      <c r="E120" s="69"/>
      <c r="F120"/>
    </row>
    <row r="121" spans="1:6" s="70" customFormat="1" ht="15.75">
      <c r="A121" s="71"/>
      <c r="B121" s="90"/>
      <c r="C121" s="68"/>
      <c r="D121" s="68"/>
      <c r="E121" s="69"/>
      <c r="F121"/>
    </row>
    <row r="122" spans="1:6" s="70" customFormat="1" ht="15.75">
      <c r="A122" s="71"/>
      <c r="B122" s="90"/>
      <c r="C122" s="68"/>
      <c r="D122" s="68"/>
      <c r="E122" s="69"/>
      <c r="F122"/>
    </row>
    <row r="123" spans="1:6" s="70" customFormat="1" ht="15.75">
      <c r="A123" s="71"/>
      <c r="B123" s="90"/>
      <c r="C123" s="68"/>
      <c r="D123" s="68"/>
      <c r="E123" s="69"/>
      <c r="F123"/>
    </row>
    <row r="124" spans="1:6" s="70" customFormat="1" ht="15.75">
      <c r="A124" s="71"/>
      <c r="B124" s="90"/>
      <c r="C124" s="68"/>
      <c r="D124" s="68"/>
      <c r="E124" s="69"/>
      <c r="F124"/>
    </row>
    <row r="125" spans="1:6" s="70" customFormat="1" ht="15.75">
      <c r="A125" s="71"/>
      <c r="B125" s="90"/>
      <c r="C125" s="68"/>
      <c r="D125" s="68"/>
      <c r="E125" s="69"/>
      <c r="F125"/>
    </row>
    <row r="126" spans="1:6" s="70" customFormat="1" ht="15.75">
      <c r="A126" s="71"/>
      <c r="B126" s="90"/>
      <c r="C126" s="68"/>
      <c r="D126" s="68"/>
      <c r="E126" s="69"/>
      <c r="F126"/>
    </row>
    <row r="127" spans="1:6" s="70" customFormat="1" ht="15.75">
      <c r="A127" s="71"/>
      <c r="B127" s="90"/>
      <c r="C127" s="68"/>
      <c r="D127" s="68"/>
      <c r="E127" s="69"/>
      <c r="F127"/>
    </row>
    <row r="128" spans="1:6" s="70" customFormat="1" ht="15.75">
      <c r="A128" s="71"/>
      <c r="B128" s="90"/>
      <c r="C128" s="68"/>
      <c r="D128" s="68"/>
      <c r="E128" s="69"/>
      <c r="F128"/>
    </row>
    <row r="129" spans="1:6" s="70" customFormat="1" ht="15.75">
      <c r="A129" s="71"/>
      <c r="B129" s="90"/>
      <c r="C129" s="68"/>
      <c r="D129" s="68"/>
      <c r="E129" s="69"/>
      <c r="F129"/>
    </row>
    <row r="130" spans="1:6" s="70" customFormat="1" ht="15.75">
      <c r="A130" s="71"/>
      <c r="B130" s="90"/>
      <c r="C130" s="68"/>
      <c r="D130" s="68"/>
      <c r="E130" s="69"/>
      <c r="F130"/>
    </row>
    <row r="131" spans="1:6" s="70" customFormat="1" ht="15.75">
      <c r="A131" s="71"/>
      <c r="B131" s="90"/>
      <c r="C131" s="68"/>
      <c r="D131" s="68"/>
      <c r="E131" s="69"/>
      <c r="F131"/>
    </row>
    <row r="132" spans="1:6" s="70" customFormat="1" ht="15.75">
      <c r="A132" s="71"/>
      <c r="B132" s="90"/>
      <c r="C132" s="68"/>
      <c r="D132" s="68"/>
      <c r="E132" s="69"/>
      <c r="F132"/>
    </row>
    <row r="133" spans="1:6" s="70" customFormat="1" ht="15.75">
      <c r="A133" s="71"/>
      <c r="B133" s="90"/>
      <c r="C133" s="68"/>
      <c r="D133" s="68"/>
      <c r="E133" s="69"/>
      <c r="F133"/>
    </row>
    <row r="134" spans="1:6" s="70" customFormat="1" ht="15.75">
      <c r="A134" s="71"/>
      <c r="B134" s="90"/>
      <c r="C134" s="68"/>
      <c r="D134" s="68"/>
      <c r="E134" s="69"/>
      <c r="F134"/>
    </row>
    <row r="135" spans="1:6" s="70" customFormat="1" ht="15.75">
      <c r="A135" s="71"/>
      <c r="B135" s="90"/>
      <c r="C135" s="68"/>
      <c r="D135" s="68"/>
      <c r="E135" s="69"/>
      <c r="F135"/>
    </row>
    <row r="136" spans="1:6" s="70" customFormat="1" ht="15.75">
      <c r="A136" s="71"/>
      <c r="B136" s="90"/>
      <c r="C136" s="68"/>
      <c r="D136" s="68"/>
      <c r="E136" s="69"/>
      <c r="F136"/>
    </row>
    <row r="137" spans="1:6" s="70" customFormat="1" ht="15.75">
      <c r="A137" s="71"/>
      <c r="B137" s="90"/>
      <c r="C137" s="68"/>
      <c r="D137" s="68"/>
      <c r="E137" s="69"/>
      <c r="F137"/>
    </row>
    <row r="138" spans="1:6" s="70" customFormat="1" ht="15.75">
      <c r="A138" s="71"/>
      <c r="B138" s="90"/>
      <c r="C138" s="68"/>
      <c r="D138" s="68"/>
      <c r="E138" s="69"/>
      <c r="F138"/>
    </row>
    <row r="139" spans="1:6" s="70" customFormat="1" ht="15.75">
      <c r="A139" s="71"/>
      <c r="B139" s="90"/>
      <c r="C139" s="68"/>
      <c r="D139" s="68"/>
      <c r="E139" s="69"/>
      <c r="F139"/>
    </row>
    <row r="140" spans="1:6" s="70" customFormat="1" ht="15.75">
      <c r="A140" s="71"/>
      <c r="B140" s="90"/>
      <c r="C140" s="68"/>
      <c r="D140" s="68"/>
      <c r="E140" s="69"/>
      <c r="F140"/>
    </row>
    <row r="141" spans="1:6" s="70" customFormat="1" ht="15.75">
      <c r="A141" s="71"/>
      <c r="B141" s="90"/>
      <c r="C141" s="68"/>
      <c r="D141" s="68"/>
      <c r="E141" s="69"/>
      <c r="F141"/>
    </row>
    <row r="142" spans="1:6" s="70" customFormat="1" ht="15.75">
      <c r="A142" s="71"/>
      <c r="B142" s="90"/>
      <c r="C142" s="68"/>
      <c r="D142" s="68"/>
      <c r="E142" s="69"/>
      <c r="F142"/>
    </row>
    <row r="143" spans="1:6" s="70" customFormat="1" ht="15.75">
      <c r="A143" s="71"/>
      <c r="B143" s="90"/>
      <c r="C143" s="68"/>
      <c r="D143" s="68"/>
      <c r="E143" s="69"/>
      <c r="F143"/>
    </row>
    <row r="144" spans="1:6" s="70" customFormat="1" ht="15.75">
      <c r="A144" s="71"/>
      <c r="B144" s="90"/>
      <c r="C144" s="68"/>
      <c r="D144" s="68"/>
      <c r="E144" s="69"/>
      <c r="F144"/>
    </row>
    <row r="145" spans="1:6" s="70" customFormat="1" ht="15.75">
      <c r="A145" s="71"/>
      <c r="B145" s="90"/>
      <c r="C145" s="68"/>
      <c r="D145" s="68"/>
      <c r="E145" s="69"/>
      <c r="F145"/>
    </row>
    <row r="146" spans="1:6" s="70" customFormat="1" ht="15.75">
      <c r="A146" s="71"/>
      <c r="B146" s="90"/>
      <c r="C146" s="68"/>
      <c r="D146" s="68"/>
      <c r="E146" s="69"/>
      <c r="F146"/>
    </row>
    <row r="147" spans="1:6" s="70" customFormat="1" ht="15.75">
      <c r="A147" s="71"/>
      <c r="B147" s="90"/>
      <c r="C147" s="68"/>
      <c r="D147" s="68"/>
      <c r="E147" s="69"/>
      <c r="F147"/>
    </row>
    <row r="148" spans="1:6" s="70" customFormat="1" ht="15.75">
      <c r="A148" s="71"/>
      <c r="B148" s="90"/>
      <c r="C148" s="68"/>
      <c r="D148" s="68"/>
      <c r="E148" s="69"/>
      <c r="F148"/>
    </row>
    <row r="149" spans="1:6" s="70" customFormat="1" ht="15.75">
      <c r="A149" s="71"/>
      <c r="B149" s="90"/>
      <c r="C149" s="68"/>
      <c r="D149" s="68"/>
      <c r="E149" s="69"/>
      <c r="F149"/>
    </row>
    <row r="150" spans="1:6" s="70" customFormat="1" ht="15.75">
      <c r="A150" s="71"/>
      <c r="B150" s="90"/>
      <c r="C150" s="68"/>
      <c r="D150" s="68"/>
      <c r="E150" s="69"/>
      <c r="F150"/>
    </row>
    <row r="151" spans="1:6" s="70" customFormat="1" ht="15.75">
      <c r="A151" s="71"/>
      <c r="B151" s="90"/>
      <c r="C151" s="68"/>
      <c r="D151" s="68"/>
      <c r="E151" s="69"/>
      <c r="F151"/>
    </row>
    <row r="152" spans="1:6" s="70" customFormat="1" ht="15.75">
      <c r="A152" s="71"/>
      <c r="B152" s="90"/>
      <c r="C152" s="68"/>
      <c r="D152" s="68"/>
      <c r="E152" s="69"/>
      <c r="F152"/>
    </row>
    <row r="153" spans="1:6" s="70" customFormat="1" ht="15.75">
      <c r="A153" s="71"/>
      <c r="B153" s="90"/>
      <c r="C153" s="68"/>
      <c r="D153" s="68"/>
      <c r="E153" s="69"/>
      <c r="F153"/>
    </row>
    <row r="154" spans="1:6" s="70" customFormat="1" ht="15.75">
      <c r="A154" s="71"/>
      <c r="B154" s="90"/>
      <c r="C154" s="68"/>
      <c r="D154" s="68"/>
      <c r="E154" s="69"/>
      <c r="F154"/>
    </row>
    <row r="155" spans="1:6" s="70" customFormat="1" ht="15.75">
      <c r="A155" s="71"/>
      <c r="B155" s="90"/>
      <c r="C155" s="68"/>
      <c r="D155" s="68"/>
      <c r="E155" s="69"/>
      <c r="F155"/>
    </row>
    <row r="156" spans="1:6" s="70" customFormat="1" ht="15.75">
      <c r="A156" s="71"/>
      <c r="B156" s="90"/>
      <c r="C156" s="68"/>
      <c r="D156" s="68"/>
      <c r="E156" s="69"/>
      <c r="F156"/>
    </row>
    <row r="157" spans="1:6" s="70" customFormat="1" ht="15.75">
      <c r="A157" s="71"/>
      <c r="B157" s="90"/>
      <c r="C157" s="68"/>
      <c r="D157" s="68"/>
      <c r="E157" s="69"/>
      <c r="F157"/>
    </row>
    <row r="158" spans="1:6" s="70" customFormat="1" ht="15.75">
      <c r="A158" s="71"/>
      <c r="B158" s="90"/>
      <c r="C158" s="68"/>
      <c r="D158" s="68"/>
      <c r="E158" s="69"/>
      <c r="F158"/>
    </row>
    <row r="159" spans="1:6" s="70" customFormat="1" ht="15.75">
      <c r="A159" s="71"/>
      <c r="B159" s="90"/>
      <c r="C159" s="68"/>
      <c r="D159" s="68"/>
      <c r="E159" s="69"/>
      <c r="F159"/>
    </row>
    <row r="160" spans="1:6" s="70" customFormat="1" ht="15.75">
      <c r="A160" s="71"/>
      <c r="B160" s="90"/>
      <c r="C160" s="68"/>
      <c r="D160" s="68"/>
      <c r="E160" s="69"/>
      <c r="F160"/>
    </row>
    <row r="161" spans="1:6" s="70" customFormat="1" ht="15.75">
      <c r="A161" s="71"/>
      <c r="B161" s="90"/>
      <c r="C161" s="68"/>
      <c r="D161" s="68"/>
      <c r="E161" s="69"/>
      <c r="F161"/>
    </row>
    <row r="162" spans="1:6" s="70" customFormat="1" ht="15.75">
      <c r="A162" s="71"/>
      <c r="B162" s="90"/>
      <c r="C162" s="68"/>
      <c r="D162" s="68"/>
      <c r="E162" s="69"/>
      <c r="F162"/>
    </row>
    <row r="163" spans="1:6" s="70" customFormat="1" ht="15.75">
      <c r="A163" s="71"/>
      <c r="B163" s="90"/>
      <c r="C163" s="68"/>
      <c r="D163" s="68"/>
      <c r="E163" s="69"/>
      <c r="F163"/>
    </row>
    <row r="164" spans="1:6" s="70" customFormat="1" ht="15.75">
      <c r="A164" s="71"/>
      <c r="B164" s="90"/>
      <c r="C164" s="68"/>
      <c r="D164" s="68"/>
      <c r="E164" s="69"/>
      <c r="F164"/>
    </row>
    <row r="165" spans="1:6" s="70" customFormat="1" ht="15.75">
      <c r="A165" s="71"/>
      <c r="B165" s="90"/>
      <c r="C165" s="68"/>
      <c r="D165" s="68"/>
      <c r="E165" s="69"/>
      <c r="F165"/>
    </row>
    <row r="166" spans="1:6" s="70" customFormat="1" ht="15.75">
      <c r="A166" s="71"/>
      <c r="B166" s="90"/>
      <c r="C166" s="68"/>
      <c r="D166" s="68"/>
      <c r="E166" s="69"/>
      <c r="F166"/>
    </row>
    <row r="167" spans="1:6" s="70" customFormat="1" ht="15.75">
      <c r="A167" s="71"/>
      <c r="B167" s="90"/>
      <c r="C167" s="68"/>
      <c r="D167" s="68"/>
      <c r="E167" s="69"/>
      <c r="F167"/>
    </row>
    <row r="168" spans="1:6" s="70" customFormat="1" ht="15.75">
      <c r="A168" s="71"/>
      <c r="B168" s="90"/>
      <c r="C168" s="68"/>
      <c r="D168" s="68"/>
      <c r="E168" s="69"/>
      <c r="F168"/>
    </row>
    <row r="169" spans="1:6" s="70" customFormat="1" ht="15.75">
      <c r="A169" s="71"/>
      <c r="B169" s="90"/>
      <c r="C169" s="68"/>
      <c r="D169" s="68"/>
      <c r="E169" s="69"/>
      <c r="F169"/>
    </row>
    <row r="170" spans="1:6" s="70" customFormat="1" ht="15.75">
      <c r="A170" s="71"/>
      <c r="B170" s="90"/>
      <c r="C170" s="68"/>
      <c r="D170" s="68"/>
      <c r="E170" s="69"/>
      <c r="F170"/>
    </row>
    <row r="171" spans="1:6" s="70" customFormat="1" ht="15.75">
      <c r="A171" s="71"/>
      <c r="B171" s="90"/>
      <c r="C171" s="68"/>
      <c r="D171" s="68"/>
      <c r="E171" s="69"/>
      <c r="F171"/>
    </row>
    <row r="172" spans="1:6" s="70" customFormat="1" ht="15.75">
      <c r="A172" s="71"/>
      <c r="B172" s="90"/>
      <c r="C172" s="68"/>
      <c r="D172" s="68"/>
      <c r="E172" s="69"/>
      <c r="F172"/>
    </row>
    <row r="173" spans="1:6" s="70" customFormat="1" ht="15.75">
      <c r="A173" s="71"/>
      <c r="B173" s="90"/>
      <c r="C173" s="68"/>
      <c r="D173" s="68"/>
      <c r="E173" s="69"/>
      <c r="F173"/>
    </row>
    <row r="174" spans="1:6" s="70" customFormat="1" ht="15.75">
      <c r="A174" s="71"/>
      <c r="B174" s="90"/>
      <c r="C174" s="68"/>
      <c r="D174" s="68"/>
      <c r="E174" s="69"/>
      <c r="F174"/>
    </row>
    <row r="175" spans="1:6" s="70" customFormat="1" ht="15.75">
      <c r="A175" s="71"/>
      <c r="B175" s="90"/>
      <c r="C175" s="68"/>
      <c r="D175" s="68"/>
      <c r="E175" s="69"/>
      <c r="F175"/>
    </row>
    <row r="176" spans="1:6" s="70" customFormat="1" ht="15.75">
      <c r="A176" s="71"/>
      <c r="B176" s="90"/>
      <c r="C176" s="68"/>
      <c r="D176" s="68"/>
      <c r="E176" s="69"/>
      <c r="F176"/>
    </row>
    <row r="177" spans="1:6" s="70" customFormat="1" ht="15.75">
      <c r="A177" s="71"/>
      <c r="B177" s="90"/>
      <c r="C177" s="68"/>
      <c r="D177" s="68"/>
      <c r="E177" s="69"/>
      <c r="F177"/>
    </row>
    <row r="178" spans="1:6" s="70" customFormat="1" ht="15.75">
      <c r="A178" s="71"/>
      <c r="B178" s="90"/>
      <c r="C178" s="68"/>
      <c r="D178" s="68"/>
      <c r="E178" s="69"/>
      <c r="F178"/>
    </row>
    <row r="179" spans="1:6" s="70" customFormat="1" ht="15.75">
      <c r="A179" s="71"/>
      <c r="B179" s="90"/>
      <c r="C179" s="68"/>
      <c r="D179" s="68"/>
      <c r="E179" s="69"/>
      <c r="F179"/>
    </row>
    <row r="180" spans="1:6" s="70" customFormat="1" ht="15.75">
      <c r="A180" s="71"/>
      <c r="B180" s="90"/>
      <c r="C180" s="68"/>
      <c r="D180" s="68"/>
      <c r="E180" s="69"/>
      <c r="F180"/>
    </row>
    <row r="181" spans="1:6" s="70" customFormat="1" ht="15.75">
      <c r="A181" s="71"/>
      <c r="B181" s="90"/>
      <c r="C181" s="68"/>
      <c r="D181" s="68"/>
      <c r="E181" s="69"/>
      <c r="F181"/>
    </row>
    <row r="182" spans="1:6" s="70" customFormat="1" ht="15.75">
      <c r="A182" s="71"/>
      <c r="B182" s="90"/>
      <c r="C182" s="68"/>
      <c r="D182" s="68"/>
      <c r="E182" s="69"/>
      <c r="F182"/>
    </row>
    <row r="183" spans="1:6" s="70" customFormat="1" ht="15.75">
      <c r="A183" s="71"/>
      <c r="B183" s="90"/>
      <c r="C183" s="68"/>
      <c r="D183" s="68"/>
      <c r="E183" s="69"/>
      <c r="F183"/>
    </row>
    <row r="184" spans="1:6" s="70" customFormat="1" ht="15.75">
      <c r="A184" s="71"/>
      <c r="B184" s="90"/>
      <c r="C184" s="68"/>
      <c r="D184" s="68"/>
      <c r="E184" s="69"/>
      <c r="F184"/>
    </row>
    <row r="185" spans="1:6" s="70" customFormat="1" ht="15.75">
      <c r="A185" s="71"/>
      <c r="B185" s="90"/>
      <c r="C185" s="68"/>
      <c r="D185" s="68"/>
      <c r="E185" s="69"/>
      <c r="F185"/>
    </row>
    <row r="186" spans="1:6" s="70" customFormat="1" ht="15.75">
      <c r="A186" s="71"/>
      <c r="B186" s="90"/>
      <c r="C186" s="68"/>
      <c r="D186" s="68"/>
      <c r="E186" s="69"/>
      <c r="F186"/>
    </row>
    <row r="187" spans="1:6" s="70" customFormat="1" ht="15.75">
      <c r="A187" s="71"/>
      <c r="B187" s="90"/>
      <c r="C187" s="68"/>
      <c r="D187" s="68"/>
      <c r="E187" s="69"/>
      <c r="F187"/>
    </row>
    <row r="188" spans="1:6" s="70" customFormat="1" ht="15.75">
      <c r="A188" s="71"/>
      <c r="B188" s="90"/>
      <c r="C188" s="68"/>
      <c r="D188" s="68"/>
      <c r="E188" s="69"/>
      <c r="F188"/>
    </row>
    <row r="189" spans="1:6" s="70" customFormat="1" ht="15.75">
      <c r="A189" s="71"/>
      <c r="B189" s="90"/>
      <c r="C189" s="68"/>
      <c r="D189" s="68"/>
      <c r="E189" s="69"/>
      <c r="F189"/>
    </row>
    <row r="190" spans="1:6" s="70" customFormat="1" ht="15.75">
      <c r="A190" s="71"/>
      <c r="B190" s="90"/>
      <c r="C190" s="68"/>
      <c r="D190" s="68"/>
      <c r="E190" s="69"/>
      <c r="F190"/>
    </row>
    <row r="191" spans="1:6" s="70" customFormat="1" ht="15.75">
      <c r="A191" s="71"/>
      <c r="B191" s="90"/>
      <c r="C191" s="68"/>
      <c r="D191" s="68"/>
      <c r="E191" s="69"/>
      <c r="F191"/>
    </row>
    <row r="192" spans="1:6" s="70" customFormat="1" ht="15.75">
      <c r="A192" s="71"/>
      <c r="B192" s="90"/>
      <c r="C192" s="68"/>
      <c r="D192" s="68"/>
      <c r="E192" s="69"/>
      <c r="F192"/>
    </row>
    <row r="193" spans="1:6" s="70" customFormat="1" ht="15.75">
      <c r="A193" s="71"/>
      <c r="B193" s="90"/>
      <c r="C193" s="68"/>
      <c r="D193" s="68"/>
      <c r="E193" s="69"/>
      <c r="F193"/>
    </row>
    <row r="194" spans="1:6" s="70" customFormat="1" ht="15.75">
      <c r="A194" s="71"/>
      <c r="B194" s="90"/>
      <c r="C194" s="68"/>
      <c r="D194" s="68"/>
      <c r="E194" s="69"/>
      <c r="F194"/>
    </row>
    <row r="195" spans="1:6" s="70" customFormat="1" ht="15.75">
      <c r="A195" s="71"/>
      <c r="B195" s="90"/>
      <c r="C195" s="68"/>
      <c r="D195" s="68"/>
      <c r="E195" s="69"/>
      <c r="F195"/>
    </row>
    <row r="196" spans="1:6" s="70" customFormat="1" ht="15.75">
      <c r="A196" s="71"/>
      <c r="B196" s="90"/>
      <c r="C196" s="68"/>
      <c r="D196" s="68"/>
      <c r="E196" s="69"/>
      <c r="F196"/>
    </row>
    <row r="197" spans="1:6" s="70" customFormat="1" ht="15.75">
      <c r="A197" s="71"/>
      <c r="B197" s="90"/>
      <c r="C197" s="68"/>
      <c r="D197" s="68"/>
      <c r="E197" s="69"/>
      <c r="F197"/>
    </row>
    <row r="198" spans="1:6" s="70" customFormat="1" ht="15.75">
      <c r="A198" s="71"/>
      <c r="B198" s="90"/>
      <c r="C198" s="68"/>
      <c r="D198" s="68"/>
      <c r="E198" s="69"/>
      <c r="F198"/>
    </row>
    <row r="199" spans="1:6" s="70" customFormat="1" ht="15.75">
      <c r="A199" s="71"/>
      <c r="B199" s="90"/>
      <c r="C199" s="68"/>
      <c r="D199" s="68"/>
      <c r="E199" s="69"/>
      <c r="F199"/>
    </row>
    <row r="200" spans="1:6" s="70" customFormat="1" ht="15.75">
      <c r="A200" s="71"/>
      <c r="B200" s="90"/>
      <c r="C200" s="68"/>
      <c r="D200" s="68"/>
      <c r="E200" s="69"/>
      <c r="F200"/>
    </row>
    <row r="201" spans="1:6" s="70" customFormat="1" ht="15.75">
      <c r="A201" s="71"/>
      <c r="B201" s="90"/>
      <c r="C201" s="68"/>
      <c r="D201" s="68"/>
      <c r="E201" s="69"/>
      <c r="F201"/>
    </row>
    <row r="202" spans="1:6" s="70" customFormat="1" ht="15.75">
      <c r="A202" s="71"/>
      <c r="B202" s="90"/>
      <c r="C202" s="68"/>
      <c r="D202" s="68"/>
      <c r="E202" s="69"/>
      <c r="F202"/>
    </row>
    <row r="203" spans="1:6" s="70" customFormat="1" ht="15.75">
      <c r="A203" s="71"/>
      <c r="B203" s="90"/>
      <c r="C203" s="68"/>
      <c r="D203" s="68"/>
      <c r="E203" s="69"/>
      <c r="F203"/>
    </row>
    <row r="204" spans="1:6" s="70" customFormat="1" ht="15.75">
      <c r="A204" s="71"/>
      <c r="B204" s="90"/>
      <c r="C204" s="68"/>
      <c r="D204" s="68"/>
      <c r="E204" s="69"/>
      <c r="F204"/>
    </row>
    <row r="205" spans="1:6" s="70" customFormat="1" ht="15.75">
      <c r="A205" s="71"/>
      <c r="B205" s="90"/>
      <c r="C205" s="68"/>
      <c r="D205" s="68"/>
      <c r="E205" s="69"/>
      <c r="F205"/>
    </row>
    <row r="206" spans="1:6" s="70" customFormat="1" ht="15.75">
      <c r="A206" s="71"/>
      <c r="B206" s="90"/>
      <c r="C206" s="68"/>
      <c r="D206" s="68"/>
      <c r="E206" s="69"/>
      <c r="F206"/>
    </row>
    <row r="207" spans="1:6" s="70" customFormat="1" ht="15.75">
      <c r="A207" s="71"/>
      <c r="B207" s="90"/>
      <c r="C207" s="68"/>
      <c r="D207" s="68"/>
      <c r="E207" s="69"/>
      <c r="F207"/>
    </row>
    <row r="208" spans="1:6" s="70" customFormat="1" ht="15.75">
      <c r="A208" s="71"/>
      <c r="B208" s="90"/>
      <c r="C208" s="68"/>
      <c r="D208" s="68"/>
      <c r="E208" s="69"/>
      <c r="F208"/>
    </row>
    <row r="209" spans="1:6" s="70" customFormat="1" ht="15.75">
      <c r="A209" s="71"/>
      <c r="B209" s="90"/>
      <c r="C209" s="68"/>
      <c r="D209" s="68"/>
      <c r="E209" s="69"/>
      <c r="F209"/>
    </row>
    <row r="210" spans="1:6" s="70" customFormat="1" ht="15.75">
      <c r="A210" s="71"/>
      <c r="B210" s="90"/>
      <c r="C210" s="68"/>
      <c r="D210" s="68"/>
      <c r="E210" s="69"/>
      <c r="F210"/>
    </row>
    <row r="211" spans="1:6" s="70" customFormat="1" ht="15.75">
      <c r="A211" s="71"/>
      <c r="B211" s="90"/>
      <c r="C211" s="68"/>
      <c r="D211" s="68"/>
      <c r="E211" s="69"/>
      <c r="F211"/>
    </row>
    <row r="212" spans="1:6" s="70" customFormat="1" ht="15.75">
      <c r="A212" s="71"/>
      <c r="B212" s="90"/>
      <c r="C212" s="68"/>
      <c r="D212" s="68"/>
      <c r="E212" s="69"/>
      <c r="F212"/>
    </row>
    <row r="213" spans="1:6" s="70" customFormat="1" ht="15.75">
      <c r="A213" s="71"/>
      <c r="B213" s="90"/>
      <c r="C213" s="68"/>
      <c r="D213" s="68"/>
      <c r="E213" s="69"/>
      <c r="F213"/>
    </row>
    <row r="214" spans="1:6" s="70" customFormat="1" ht="15.75">
      <c r="A214" s="71"/>
      <c r="B214" s="90"/>
      <c r="C214" s="68"/>
      <c r="D214" s="68"/>
      <c r="E214" s="69"/>
      <c r="F214"/>
    </row>
    <row r="215" spans="1:6" s="70" customFormat="1" ht="15.75">
      <c r="A215" s="71"/>
      <c r="B215" s="90"/>
      <c r="C215" s="68"/>
      <c r="D215" s="68"/>
      <c r="E215" s="69"/>
      <c r="F215"/>
    </row>
    <row r="216" spans="1:6" s="70" customFormat="1" ht="15.75">
      <c r="A216" s="71"/>
      <c r="B216" s="90"/>
      <c r="C216" s="68"/>
      <c r="D216" s="68"/>
      <c r="E216" s="69"/>
      <c r="F216"/>
    </row>
    <row r="217" spans="1:6" s="70" customFormat="1" ht="15.75">
      <c r="A217" s="71"/>
      <c r="B217" s="90"/>
      <c r="C217" s="68"/>
      <c r="D217" s="68"/>
      <c r="E217" s="69"/>
      <c r="F217"/>
    </row>
    <row r="218" spans="1:6" s="70" customFormat="1" ht="15.75">
      <c r="A218" s="71"/>
      <c r="B218" s="90"/>
      <c r="C218" s="68"/>
      <c r="D218" s="68"/>
      <c r="E218" s="69"/>
      <c r="F218"/>
    </row>
    <row r="219" spans="1:6" s="70" customFormat="1" ht="15.75">
      <c r="A219" s="71"/>
      <c r="B219" s="90"/>
      <c r="C219" s="68"/>
      <c r="D219" s="68"/>
      <c r="E219" s="69"/>
      <c r="F219"/>
    </row>
    <row r="220" spans="1:6" s="70" customFormat="1" ht="15.75">
      <c r="A220" s="71"/>
      <c r="B220" s="90"/>
      <c r="C220" s="68"/>
      <c r="D220" s="68"/>
      <c r="E220" s="69"/>
      <c r="F220"/>
    </row>
    <row r="221" spans="1:6" s="70" customFormat="1" ht="15.75">
      <c r="A221" s="71"/>
      <c r="B221" s="90"/>
      <c r="C221" s="68"/>
      <c r="D221" s="68"/>
      <c r="E221" s="69"/>
      <c r="F221"/>
    </row>
    <row r="222" spans="1:6" s="70" customFormat="1" ht="15.75">
      <c r="A222" s="71"/>
      <c r="B222" s="90"/>
      <c r="C222" s="68"/>
      <c r="D222" s="68"/>
      <c r="E222" s="69"/>
      <c r="F222"/>
    </row>
    <row r="223" spans="1:6" s="70" customFormat="1" ht="15.75">
      <c r="A223" s="71"/>
      <c r="B223" s="90"/>
      <c r="C223" s="68"/>
      <c r="D223" s="68"/>
      <c r="E223" s="69"/>
      <c r="F223"/>
    </row>
    <row r="224" spans="1:6" s="70" customFormat="1" ht="15.75">
      <c r="A224" s="71"/>
      <c r="B224" s="90"/>
      <c r="C224" s="68"/>
      <c r="D224" s="68"/>
      <c r="E224" s="69"/>
      <c r="F224"/>
    </row>
    <row r="225" spans="1:6" s="70" customFormat="1" ht="15.75">
      <c r="A225" s="71"/>
      <c r="B225" s="90"/>
      <c r="C225" s="68"/>
      <c r="D225" s="68"/>
      <c r="E225" s="69"/>
      <c r="F225"/>
    </row>
    <row r="226" spans="1:6" s="70" customFormat="1" ht="15.75">
      <c r="A226" s="71"/>
      <c r="B226" s="90"/>
      <c r="C226" s="68"/>
      <c r="D226" s="68"/>
      <c r="E226" s="69"/>
      <c r="F226"/>
    </row>
    <row r="227" spans="1:6" s="70" customFormat="1" ht="15.75">
      <c r="A227" s="71"/>
      <c r="B227" s="90"/>
      <c r="C227" s="68"/>
      <c r="D227" s="68"/>
      <c r="E227" s="69"/>
      <c r="F227"/>
    </row>
    <row r="228" spans="1:6" s="70" customFormat="1" ht="15.75">
      <c r="A228" s="71"/>
      <c r="B228" s="90"/>
      <c r="C228" s="68"/>
      <c r="D228" s="68"/>
      <c r="E228" s="69"/>
      <c r="F228"/>
    </row>
    <row r="229" spans="1:6" s="70" customFormat="1" ht="15.75">
      <c r="A229" s="71"/>
      <c r="B229" s="90"/>
      <c r="C229" s="68"/>
      <c r="D229" s="68"/>
      <c r="E229" s="69"/>
      <c r="F229"/>
    </row>
    <row r="230" spans="1:6" s="70" customFormat="1" ht="15.75">
      <c r="A230" s="71"/>
      <c r="B230" s="90"/>
      <c r="C230" s="68"/>
      <c r="D230" s="68"/>
      <c r="E230" s="69"/>
      <c r="F230"/>
    </row>
    <row r="231" spans="1:6" s="70" customFormat="1" ht="15.75">
      <c r="A231" s="71"/>
      <c r="B231" s="90"/>
      <c r="C231" s="68"/>
      <c r="D231" s="68"/>
      <c r="E231" s="69"/>
      <c r="F231"/>
    </row>
    <row r="232" spans="1:6" s="70" customFormat="1" ht="15.75">
      <c r="A232" s="71"/>
      <c r="B232" s="90"/>
      <c r="C232" s="68"/>
      <c r="D232" s="68"/>
      <c r="E232" s="69"/>
      <c r="F232"/>
    </row>
    <row r="233" spans="1:6" s="70" customFormat="1" ht="15.75">
      <c r="A233" s="71"/>
      <c r="B233" s="90"/>
      <c r="C233" s="68"/>
      <c r="D233" s="68"/>
      <c r="E233" s="69"/>
      <c r="F233"/>
    </row>
    <row r="234" spans="1:6" s="70" customFormat="1" ht="15.75">
      <c r="A234" s="71"/>
      <c r="B234" s="90"/>
      <c r="C234" s="68"/>
      <c r="D234" s="68"/>
      <c r="E234" s="69"/>
      <c r="F234"/>
    </row>
    <row r="235" spans="1:6" s="70" customFormat="1" ht="15.75">
      <c r="A235" s="71"/>
      <c r="B235" s="90"/>
      <c r="C235" s="68"/>
      <c r="D235" s="68"/>
      <c r="E235" s="69"/>
      <c r="F235"/>
    </row>
    <row r="236" spans="1:6" s="70" customFormat="1" ht="15.75">
      <c r="A236" s="71"/>
      <c r="B236" s="90"/>
      <c r="C236" s="68"/>
      <c r="D236" s="68"/>
      <c r="E236" s="69"/>
      <c r="F236"/>
    </row>
    <row r="237" spans="1:6" s="70" customFormat="1" ht="15.75">
      <c r="A237" s="71"/>
      <c r="B237" s="90"/>
      <c r="C237" s="68"/>
      <c r="D237" s="68"/>
      <c r="E237" s="69"/>
      <c r="F237"/>
    </row>
    <row r="238" spans="1:6" s="70" customFormat="1" ht="15.75">
      <c r="A238" s="71"/>
      <c r="B238" s="90"/>
      <c r="C238" s="68"/>
      <c r="D238" s="68"/>
      <c r="E238" s="69"/>
      <c r="F238"/>
    </row>
    <row r="239" spans="1:6" s="70" customFormat="1" ht="15.75">
      <c r="A239" s="71"/>
      <c r="B239" s="90"/>
      <c r="C239" s="68"/>
      <c r="D239" s="68"/>
      <c r="E239" s="69"/>
      <c r="F239"/>
    </row>
    <row r="240" spans="1:6" s="70" customFormat="1" ht="15.75">
      <c r="A240" s="71"/>
      <c r="B240" s="90"/>
      <c r="C240" s="68"/>
      <c r="D240" s="68"/>
      <c r="E240" s="69"/>
      <c r="F240"/>
    </row>
    <row r="241" spans="1:6" s="70" customFormat="1" ht="15.75">
      <c r="A241" s="71"/>
      <c r="B241" s="90"/>
      <c r="C241" s="68"/>
      <c r="D241" s="68"/>
      <c r="E241" s="69"/>
      <c r="F241"/>
    </row>
    <row r="242" spans="1:6" s="70" customFormat="1" ht="15.75">
      <c r="A242" s="71"/>
      <c r="B242" s="90"/>
      <c r="C242" s="68"/>
      <c r="D242" s="68"/>
      <c r="E242" s="69"/>
      <c r="F242"/>
    </row>
    <row r="243" spans="1:6" s="70" customFormat="1" ht="15.75">
      <c r="A243" s="71"/>
      <c r="B243" s="90"/>
      <c r="C243" s="68"/>
      <c r="D243" s="68"/>
      <c r="E243" s="69"/>
      <c r="F243"/>
    </row>
    <row r="244" spans="1:6" s="70" customFormat="1" ht="15.75">
      <c r="A244" s="71"/>
      <c r="B244" s="90"/>
      <c r="C244" s="68"/>
      <c r="D244" s="68"/>
      <c r="E244" s="69"/>
      <c r="F244"/>
    </row>
    <row r="245" spans="1:6" s="70" customFormat="1" ht="15.75">
      <c r="A245" s="71"/>
      <c r="B245" s="90"/>
      <c r="C245" s="68"/>
      <c r="D245" s="68"/>
      <c r="E245" s="69"/>
      <c r="F245"/>
    </row>
    <row r="246" spans="1:6" s="70" customFormat="1" ht="15.75">
      <c r="A246" s="71"/>
      <c r="B246" s="90"/>
      <c r="C246" s="68"/>
      <c r="D246" s="68"/>
      <c r="E246" s="69"/>
      <c r="F246"/>
    </row>
    <row r="247" spans="1:6" s="70" customFormat="1" ht="15.75">
      <c r="A247" s="71"/>
      <c r="B247" s="90"/>
      <c r="C247" s="68"/>
      <c r="D247" s="68"/>
      <c r="E247" s="69"/>
      <c r="F247"/>
    </row>
    <row r="248" spans="1:6" s="70" customFormat="1" ht="15.75">
      <c r="A248" s="71"/>
      <c r="B248" s="90"/>
      <c r="C248" s="68"/>
      <c r="D248" s="68"/>
      <c r="E248" s="69"/>
      <c r="F248"/>
    </row>
    <row r="249" spans="1:6" s="70" customFormat="1" ht="15.75">
      <c r="A249" s="71"/>
      <c r="B249" s="90"/>
      <c r="C249" s="68"/>
      <c r="D249" s="68"/>
      <c r="E249" s="69"/>
      <c r="F249"/>
    </row>
    <row r="250" spans="1:6" s="70" customFormat="1" ht="15.75">
      <c r="A250" s="71"/>
      <c r="B250" s="90"/>
      <c r="C250" s="68"/>
      <c r="D250" s="68"/>
      <c r="E250" s="69"/>
      <c r="F250"/>
    </row>
    <row r="251" spans="1:6" s="70" customFormat="1" ht="15.75">
      <c r="A251" s="71"/>
      <c r="B251" s="90"/>
      <c r="C251" s="68"/>
      <c r="D251" s="68"/>
      <c r="E251" s="69"/>
      <c r="F251"/>
    </row>
    <row r="252" spans="1:6" s="70" customFormat="1" ht="15.75">
      <c r="A252" s="71"/>
      <c r="B252" s="90"/>
      <c r="C252" s="68"/>
      <c r="D252" s="68"/>
      <c r="E252" s="69"/>
      <c r="F252"/>
    </row>
    <row r="253" spans="1:6" s="70" customFormat="1" ht="15.75">
      <c r="A253" s="71"/>
      <c r="B253" s="90"/>
      <c r="C253" s="68"/>
      <c r="D253" s="68"/>
      <c r="E253" s="69"/>
      <c r="F253"/>
    </row>
    <row r="254" spans="1:6" s="70" customFormat="1" ht="15.75">
      <c r="A254" s="71"/>
      <c r="B254" s="90"/>
      <c r="C254" s="68"/>
      <c r="D254" s="68"/>
      <c r="E254" s="69"/>
      <c r="F254"/>
    </row>
    <row r="255" spans="1:6" s="70" customFormat="1" ht="15.75">
      <c r="A255" s="71"/>
      <c r="B255" s="90"/>
      <c r="C255" s="68"/>
      <c r="D255" s="68"/>
      <c r="E255" s="69"/>
      <c r="F255"/>
    </row>
    <row r="256" spans="1:6" s="70" customFormat="1" ht="15.75">
      <c r="A256" s="71"/>
      <c r="B256" s="90"/>
      <c r="C256" s="68"/>
      <c r="D256" s="68"/>
      <c r="E256" s="69"/>
      <c r="F256"/>
    </row>
    <row r="257" spans="1:6" s="70" customFormat="1" ht="15.75">
      <c r="A257" s="71"/>
      <c r="B257" s="90"/>
      <c r="C257" s="68"/>
      <c r="D257" s="68"/>
      <c r="E257" s="69"/>
      <c r="F257"/>
    </row>
    <row r="258" spans="1:6" s="70" customFormat="1" ht="15.75">
      <c r="A258" s="71"/>
      <c r="B258" s="90"/>
      <c r="C258" s="68"/>
      <c r="D258" s="68"/>
      <c r="E258" s="69"/>
      <c r="F258"/>
    </row>
    <row r="259" spans="1:6" s="70" customFormat="1" ht="15.75">
      <c r="A259" s="71"/>
      <c r="B259" s="90"/>
      <c r="C259" s="68"/>
      <c r="D259" s="68"/>
      <c r="E259" s="69"/>
      <c r="F259"/>
    </row>
    <row r="260" spans="1:6" s="70" customFormat="1" ht="15.75">
      <c r="A260" s="71"/>
      <c r="B260" s="90"/>
      <c r="C260" s="68"/>
      <c r="D260" s="68"/>
      <c r="E260" s="69"/>
      <c r="F260"/>
    </row>
    <row r="261" spans="1:6" s="70" customFormat="1" ht="15.75">
      <c r="A261" s="71"/>
      <c r="B261" s="90"/>
      <c r="C261" s="68"/>
      <c r="D261" s="68"/>
      <c r="E261" s="69"/>
      <c r="F261"/>
    </row>
    <row r="262" spans="1:6" s="70" customFormat="1" ht="15.75">
      <c r="A262" s="71"/>
      <c r="B262" s="90"/>
      <c r="C262" s="68"/>
      <c r="D262" s="68"/>
      <c r="E262" s="69"/>
      <c r="F262"/>
    </row>
    <row r="263" spans="1:6" s="70" customFormat="1" ht="15.75">
      <c r="A263" s="71"/>
      <c r="B263" s="90"/>
      <c r="C263" s="68"/>
      <c r="D263" s="68"/>
      <c r="E263" s="69"/>
      <c r="F263"/>
    </row>
    <row r="264" spans="1:6" s="70" customFormat="1" ht="15.75">
      <c r="A264" s="71"/>
      <c r="B264" s="90"/>
      <c r="C264" s="68"/>
      <c r="D264" s="68"/>
      <c r="E264" s="69"/>
      <c r="F264"/>
    </row>
    <row r="265" spans="1:6" s="70" customFormat="1" ht="15.75">
      <c r="A265" s="71"/>
      <c r="B265" s="90"/>
      <c r="C265" s="68"/>
      <c r="D265" s="68"/>
      <c r="E265" s="69"/>
      <c r="F265"/>
    </row>
    <row r="266" spans="1:6" s="70" customFormat="1" ht="15.75">
      <c r="A266" s="71"/>
      <c r="B266" s="90"/>
      <c r="C266" s="68"/>
      <c r="D266" s="68"/>
      <c r="E266" s="69"/>
      <c r="F266"/>
    </row>
    <row r="267" spans="1:6" s="70" customFormat="1" ht="15.75">
      <c r="A267" s="71"/>
      <c r="B267" s="90"/>
      <c r="C267" s="68"/>
      <c r="D267" s="68"/>
      <c r="E267" s="69"/>
      <c r="F267"/>
    </row>
    <row r="268" spans="1:6" s="70" customFormat="1" ht="15.75">
      <c r="A268" s="71"/>
      <c r="B268" s="90"/>
      <c r="C268" s="68"/>
      <c r="D268" s="68"/>
      <c r="E268" s="69"/>
      <c r="F268"/>
    </row>
    <row r="269" spans="1:6" s="70" customFormat="1" ht="15.75">
      <c r="A269" s="71"/>
      <c r="B269" s="90"/>
      <c r="C269" s="68"/>
      <c r="D269" s="68"/>
      <c r="E269" s="69"/>
      <c r="F269"/>
    </row>
    <row r="270" spans="1:6" s="70" customFormat="1" ht="15.75">
      <c r="A270" s="71"/>
      <c r="B270" s="90"/>
      <c r="C270" s="68"/>
      <c r="D270" s="68"/>
      <c r="E270" s="69"/>
      <c r="F270"/>
    </row>
    <row r="271" spans="1:6" s="70" customFormat="1" ht="15.75">
      <c r="A271" s="71"/>
      <c r="B271" s="90"/>
      <c r="C271" s="68"/>
      <c r="D271" s="68"/>
      <c r="E271" s="69"/>
      <c r="F271"/>
    </row>
    <row r="272" spans="1:6" s="70" customFormat="1" ht="15.75">
      <c r="A272" s="71"/>
      <c r="B272" s="90"/>
      <c r="C272" s="68"/>
      <c r="D272" s="68"/>
      <c r="E272" s="69"/>
      <c r="F272"/>
    </row>
    <row r="273" spans="1:6" s="70" customFormat="1" ht="15.75">
      <c r="A273" s="71"/>
      <c r="B273" s="90"/>
      <c r="C273" s="68"/>
      <c r="D273" s="68"/>
      <c r="E273" s="69"/>
      <c r="F273"/>
    </row>
    <row r="274" spans="1:6" s="70" customFormat="1" ht="15.75">
      <c r="A274" s="71"/>
      <c r="B274" s="90"/>
      <c r="C274" s="68"/>
      <c r="D274" s="68"/>
      <c r="E274" s="69"/>
      <c r="F274"/>
    </row>
    <row r="275" spans="1:6" s="70" customFormat="1" ht="15.75">
      <c r="A275" s="71"/>
      <c r="B275" s="90"/>
      <c r="C275" s="68"/>
      <c r="D275" s="68"/>
      <c r="E275" s="69"/>
      <c r="F275"/>
    </row>
    <row r="276" spans="1:6" s="70" customFormat="1" ht="15.75">
      <c r="A276" s="71"/>
      <c r="B276" s="90"/>
      <c r="C276" s="68"/>
      <c r="D276" s="68"/>
      <c r="E276" s="69"/>
      <c r="F276"/>
    </row>
    <row r="277" spans="1:6" s="70" customFormat="1" ht="15.75">
      <c r="A277" s="71"/>
      <c r="B277" s="90"/>
      <c r="C277" s="68"/>
      <c r="D277" s="68"/>
      <c r="E277" s="69"/>
      <c r="F277"/>
    </row>
    <row r="278" spans="1:6" s="70" customFormat="1" ht="15.75">
      <c r="A278" s="71"/>
      <c r="B278" s="90"/>
      <c r="C278" s="68"/>
      <c r="D278" s="68"/>
      <c r="E278" s="69"/>
      <c r="F278"/>
    </row>
    <row r="279" spans="1:6" s="70" customFormat="1" ht="15.75">
      <c r="A279" s="71"/>
      <c r="B279" s="90"/>
      <c r="C279" s="68"/>
      <c r="D279" s="68"/>
      <c r="E279" s="69"/>
      <c r="F279"/>
    </row>
    <row r="280" spans="1:6" s="70" customFormat="1" ht="15.75">
      <c r="A280" s="71"/>
      <c r="B280" s="90"/>
      <c r="C280" s="68"/>
      <c r="D280" s="68"/>
      <c r="E280" s="69"/>
      <c r="F280"/>
    </row>
    <row r="281" spans="1:6" s="70" customFormat="1" ht="15.75">
      <c r="A281" s="71"/>
      <c r="B281" s="90"/>
      <c r="C281" s="68"/>
      <c r="D281" s="68"/>
      <c r="E281" s="69"/>
      <c r="F281"/>
    </row>
    <row r="282" spans="1:6" s="70" customFormat="1" ht="15.75">
      <c r="A282" s="71"/>
      <c r="B282" s="90"/>
      <c r="C282" s="68"/>
      <c r="D282" s="68"/>
      <c r="E282" s="69"/>
      <c r="F282"/>
    </row>
    <row r="283" spans="1:6" s="70" customFormat="1" ht="15.75">
      <c r="A283" s="71"/>
      <c r="B283" s="90"/>
      <c r="C283" s="68"/>
      <c r="D283" s="68"/>
      <c r="E283" s="69"/>
      <c r="F283"/>
    </row>
    <row r="284" spans="1:6" s="70" customFormat="1" ht="15.75">
      <c r="A284" s="71"/>
      <c r="B284" s="90"/>
      <c r="C284" s="68"/>
      <c r="D284" s="68"/>
      <c r="E284" s="69"/>
      <c r="F284"/>
    </row>
    <row r="285" spans="1:6" s="70" customFormat="1" ht="15.75">
      <c r="A285" s="71"/>
      <c r="B285" s="90"/>
      <c r="C285" s="68"/>
      <c r="D285" s="68"/>
      <c r="E285" s="69"/>
      <c r="F285"/>
    </row>
    <row r="286" spans="1:6" s="70" customFormat="1" ht="15.75">
      <c r="A286" s="71"/>
      <c r="B286" s="90"/>
      <c r="C286" s="68"/>
      <c r="D286" s="68"/>
      <c r="E286" s="69"/>
      <c r="F286"/>
    </row>
    <row r="287" spans="1:6" s="70" customFormat="1" ht="15.75">
      <c r="A287" s="71"/>
      <c r="B287" s="90"/>
      <c r="C287" s="68"/>
      <c r="D287" s="68"/>
      <c r="E287" s="69"/>
      <c r="F287"/>
    </row>
    <row r="288" spans="1:6" s="70" customFormat="1" ht="15.75">
      <c r="A288" s="71"/>
      <c r="B288" s="90"/>
      <c r="C288" s="68"/>
      <c r="D288" s="68"/>
      <c r="E288" s="69"/>
      <c r="F288"/>
    </row>
    <row r="289" spans="1:6" s="70" customFormat="1" ht="15.75">
      <c r="A289" s="71"/>
      <c r="B289" s="90"/>
      <c r="C289" s="68"/>
      <c r="D289" s="68"/>
      <c r="E289" s="69"/>
      <c r="F289"/>
    </row>
    <row r="290" spans="1:6" s="70" customFormat="1" ht="15.75">
      <c r="A290" s="71"/>
      <c r="B290" s="90"/>
      <c r="C290" s="68"/>
      <c r="D290" s="68"/>
      <c r="E290" s="69"/>
      <c r="F290"/>
    </row>
    <row r="291" spans="1:6" s="70" customFormat="1" ht="15.75">
      <c r="A291" s="71"/>
      <c r="B291" s="90"/>
      <c r="C291" s="68"/>
      <c r="D291" s="68"/>
      <c r="E291" s="69"/>
      <c r="F291"/>
    </row>
    <row r="292" spans="1:6" s="70" customFormat="1" ht="15.75">
      <c r="A292" s="71"/>
      <c r="B292" s="90"/>
      <c r="C292" s="68"/>
      <c r="D292" s="68"/>
      <c r="E292" s="69"/>
      <c r="F292"/>
    </row>
    <row r="293" spans="1:6" s="70" customFormat="1" ht="15.75">
      <c r="A293" s="71"/>
      <c r="B293" s="90"/>
      <c r="C293" s="68"/>
      <c r="D293" s="68"/>
      <c r="E293" s="69"/>
      <c r="F293"/>
    </row>
    <row r="294" spans="1:6" s="70" customFormat="1" ht="15.75">
      <c r="A294" s="71"/>
      <c r="B294" s="90"/>
      <c r="C294" s="68"/>
      <c r="D294" s="68"/>
      <c r="E294" s="69"/>
      <c r="F294"/>
    </row>
    <row r="295" spans="1:6" s="70" customFormat="1" ht="15.75">
      <c r="A295" s="71"/>
      <c r="B295" s="90"/>
      <c r="C295" s="68"/>
      <c r="D295" s="68"/>
      <c r="E295" s="69"/>
      <c r="F295"/>
    </row>
    <row r="296" spans="1:6" s="70" customFormat="1" ht="15.75">
      <c r="A296" s="71"/>
      <c r="B296" s="90"/>
      <c r="C296" s="68"/>
      <c r="D296" s="68"/>
      <c r="E296" s="69"/>
      <c r="F296"/>
    </row>
    <row r="297" spans="1:6" s="70" customFormat="1" ht="15.75">
      <c r="A297" s="71"/>
      <c r="B297" s="90"/>
      <c r="C297" s="68"/>
      <c r="D297" s="68"/>
      <c r="E297" s="69"/>
      <c r="F297"/>
    </row>
    <row r="298" spans="1:6" s="70" customFormat="1" ht="15.75">
      <c r="A298" s="71"/>
      <c r="B298" s="90"/>
      <c r="C298" s="68"/>
      <c r="D298" s="68"/>
      <c r="E298" s="69"/>
      <c r="F298"/>
    </row>
    <row r="299" spans="1:6" s="70" customFormat="1" ht="15.75">
      <c r="A299" s="71"/>
      <c r="B299" s="90"/>
      <c r="C299" s="68"/>
      <c r="D299" s="68"/>
      <c r="E299" s="69"/>
      <c r="F299"/>
    </row>
    <row r="300" spans="1:6" s="70" customFormat="1" ht="15.75">
      <c r="A300" s="71"/>
      <c r="B300" s="90"/>
      <c r="C300" s="68"/>
      <c r="D300" s="68"/>
      <c r="E300" s="69"/>
      <c r="F300"/>
    </row>
    <row r="301" spans="1:6" s="70" customFormat="1" ht="15.75">
      <c r="A301" s="71"/>
      <c r="B301" s="90"/>
      <c r="C301" s="68"/>
      <c r="D301" s="68"/>
      <c r="E301" s="69"/>
      <c r="F301"/>
    </row>
    <row r="302" spans="1:6" s="70" customFormat="1" ht="15.75">
      <c r="A302" s="71"/>
      <c r="B302" s="90"/>
      <c r="C302" s="68"/>
      <c r="D302" s="68"/>
      <c r="E302" s="69"/>
      <c r="F302"/>
    </row>
    <row r="303" spans="1:6" s="70" customFormat="1" ht="15.75">
      <c r="A303" s="71"/>
      <c r="B303" s="90"/>
      <c r="C303" s="68"/>
      <c r="D303" s="68"/>
      <c r="E303" s="69"/>
      <c r="F303"/>
    </row>
    <row r="304" spans="1:6" s="70" customFormat="1" ht="15.75">
      <c r="A304" s="71"/>
      <c r="B304" s="90"/>
      <c r="C304" s="68"/>
      <c r="D304" s="68"/>
      <c r="E304" s="69"/>
      <c r="F304"/>
    </row>
    <row r="305" spans="1:6" s="70" customFormat="1" ht="15.75">
      <c r="A305" s="71"/>
      <c r="B305" s="90"/>
      <c r="C305" s="68"/>
      <c r="D305" s="68"/>
      <c r="E305" s="69"/>
      <c r="F305"/>
    </row>
    <row r="306" spans="1:6" s="70" customFormat="1" ht="15.75">
      <c r="A306" s="71"/>
      <c r="B306" s="90"/>
      <c r="C306" s="68"/>
      <c r="D306" s="68"/>
      <c r="E306" s="69"/>
      <c r="F306"/>
    </row>
    <row r="307" spans="1:6" s="70" customFormat="1" ht="15.75">
      <c r="A307" s="71"/>
      <c r="B307" s="90"/>
      <c r="C307" s="68"/>
      <c r="D307" s="68"/>
      <c r="E307" s="69"/>
      <c r="F307"/>
    </row>
    <row r="308" spans="1:6" s="70" customFormat="1" ht="15.75">
      <c r="A308" s="71"/>
      <c r="B308" s="90"/>
      <c r="C308" s="68"/>
      <c r="D308" s="68"/>
      <c r="E308" s="69"/>
      <c r="F308"/>
    </row>
    <row r="309" spans="1:6" s="70" customFormat="1" ht="15.75">
      <c r="A309" s="71"/>
      <c r="B309" s="90"/>
      <c r="C309" s="68"/>
      <c r="D309" s="68"/>
      <c r="E309" s="69"/>
      <c r="F309"/>
    </row>
    <row r="310" spans="1:6" s="70" customFormat="1" ht="15.75">
      <c r="A310" s="71"/>
      <c r="B310" s="90"/>
      <c r="C310" s="68"/>
      <c r="D310" s="68"/>
      <c r="E310" s="69"/>
      <c r="F310"/>
    </row>
    <row r="311" spans="1:6" s="70" customFormat="1" ht="15.75">
      <c r="A311" s="71"/>
      <c r="B311" s="90"/>
      <c r="C311" s="68"/>
      <c r="D311" s="68"/>
      <c r="E311" s="69"/>
      <c r="F311"/>
    </row>
    <row r="312" spans="1:6" s="70" customFormat="1" ht="15.75">
      <c r="A312" s="71"/>
      <c r="B312" s="90"/>
      <c r="C312" s="68"/>
      <c r="D312" s="68"/>
      <c r="E312" s="69"/>
      <c r="F312"/>
    </row>
    <row r="313" spans="1:6" s="70" customFormat="1" ht="15.75">
      <c r="A313" s="71"/>
      <c r="B313" s="90"/>
      <c r="C313" s="68"/>
      <c r="D313" s="68"/>
      <c r="E313" s="69"/>
      <c r="F313"/>
    </row>
    <row r="314" spans="1:6" s="70" customFormat="1" ht="15.75">
      <c r="A314" s="71"/>
      <c r="B314" s="90"/>
      <c r="C314" s="68"/>
      <c r="D314" s="68"/>
      <c r="E314" s="69"/>
      <c r="F314"/>
    </row>
    <row r="315" spans="1:6" s="70" customFormat="1" ht="15.75">
      <c r="A315" s="71"/>
      <c r="B315" s="90"/>
      <c r="C315" s="68"/>
      <c r="D315" s="68"/>
      <c r="E315" s="69"/>
      <c r="F315"/>
    </row>
    <row r="316" spans="1:6" s="70" customFormat="1" ht="15.75">
      <c r="A316" s="71"/>
      <c r="B316" s="90"/>
      <c r="C316" s="68"/>
      <c r="D316" s="68"/>
      <c r="E316" s="69"/>
      <c r="F316"/>
    </row>
    <row r="317" spans="1:6" s="70" customFormat="1" ht="15.75">
      <c r="A317" s="71"/>
      <c r="B317" s="90"/>
      <c r="C317" s="68"/>
      <c r="D317" s="68"/>
      <c r="E317" s="69"/>
      <c r="F317"/>
    </row>
    <row r="318" spans="1:6" s="70" customFormat="1" ht="15.75">
      <c r="A318" s="71"/>
      <c r="B318" s="90"/>
      <c r="C318" s="68"/>
      <c r="D318" s="68"/>
      <c r="E318" s="69"/>
      <c r="F318"/>
    </row>
    <row r="319" spans="1:6" s="70" customFormat="1" ht="15.75">
      <c r="A319" s="71"/>
      <c r="B319" s="90"/>
      <c r="C319" s="68"/>
      <c r="D319" s="68"/>
      <c r="E319" s="69"/>
      <c r="F319"/>
    </row>
    <row r="320" spans="1:6" s="70" customFormat="1" ht="15.75">
      <c r="A320" s="71"/>
      <c r="B320" s="90"/>
      <c r="C320" s="68"/>
      <c r="D320" s="68"/>
      <c r="E320" s="69"/>
      <c r="F320"/>
    </row>
    <row r="321" spans="1:6" s="70" customFormat="1" ht="15.75">
      <c r="A321" s="71"/>
      <c r="B321" s="90"/>
      <c r="C321" s="68"/>
      <c r="D321" s="68"/>
      <c r="E321" s="69"/>
      <c r="F321"/>
    </row>
    <row r="322" spans="1:6" s="70" customFormat="1" ht="15.75">
      <c r="A322" s="71"/>
      <c r="B322" s="90"/>
      <c r="C322" s="68"/>
      <c r="D322" s="68"/>
      <c r="E322" s="69"/>
      <c r="F322"/>
    </row>
    <row r="323" spans="1:6" s="70" customFormat="1" ht="15.75">
      <c r="A323" s="71"/>
      <c r="B323" s="90"/>
      <c r="C323" s="68"/>
      <c r="D323" s="68"/>
      <c r="E323" s="69"/>
      <c r="F323"/>
    </row>
    <row r="324" spans="1:6" s="70" customFormat="1" ht="15.75">
      <c r="A324" s="71"/>
      <c r="B324" s="90"/>
      <c r="C324" s="68"/>
      <c r="D324" s="68"/>
      <c r="E324" s="69"/>
      <c r="F324"/>
    </row>
    <row r="325" spans="1:6" s="70" customFormat="1" ht="15.75">
      <c r="A325" s="71"/>
      <c r="B325" s="90"/>
      <c r="C325" s="68"/>
      <c r="D325" s="68"/>
      <c r="E325" s="69"/>
      <c r="F325"/>
    </row>
    <row r="326" spans="1:6" s="70" customFormat="1" ht="15.75">
      <c r="A326" s="71"/>
      <c r="B326" s="90"/>
      <c r="C326" s="68"/>
      <c r="D326" s="68"/>
      <c r="E326" s="69"/>
      <c r="F326"/>
    </row>
    <row r="327" spans="1:6" s="70" customFormat="1" ht="15.75">
      <c r="A327" s="71"/>
      <c r="B327" s="90"/>
      <c r="C327" s="68"/>
      <c r="D327" s="68"/>
      <c r="E327" s="69"/>
      <c r="F327"/>
    </row>
    <row r="328" spans="1:6" s="70" customFormat="1" ht="15.75">
      <c r="A328" s="71"/>
      <c r="B328" s="90"/>
      <c r="C328" s="68"/>
      <c r="D328" s="68"/>
      <c r="E328" s="69"/>
      <c r="F328"/>
    </row>
    <row r="329" spans="1:6" s="70" customFormat="1" ht="15.75">
      <c r="A329" s="71"/>
      <c r="B329" s="90"/>
      <c r="C329" s="68"/>
      <c r="D329" s="68"/>
      <c r="E329" s="69"/>
      <c r="F329"/>
    </row>
    <row r="330" spans="1:6" s="70" customFormat="1" ht="15.75">
      <c r="A330" s="71"/>
      <c r="B330" s="90"/>
      <c r="C330" s="68"/>
      <c r="D330" s="68"/>
      <c r="E330" s="69"/>
      <c r="F330"/>
    </row>
    <row r="331" spans="1:6" s="70" customFormat="1" ht="15.75">
      <c r="A331" s="71"/>
      <c r="B331" s="90"/>
      <c r="C331" s="68"/>
      <c r="D331" s="68"/>
      <c r="E331" s="69"/>
      <c r="F331"/>
    </row>
    <row r="332" spans="1:6" s="70" customFormat="1" ht="15.75">
      <c r="A332" s="71"/>
      <c r="B332" s="90"/>
      <c r="C332" s="68"/>
      <c r="D332" s="68"/>
      <c r="E332" s="69"/>
      <c r="F332"/>
    </row>
    <row r="333" spans="1:6" s="70" customFormat="1" ht="15.75">
      <c r="A333" s="71"/>
      <c r="B333" s="90"/>
      <c r="C333" s="68"/>
      <c r="D333" s="68"/>
      <c r="E333" s="69"/>
      <c r="F333"/>
    </row>
    <row r="334" spans="1:6" s="70" customFormat="1" ht="15.75">
      <c r="A334" s="71"/>
      <c r="B334" s="90"/>
      <c r="C334" s="68"/>
      <c r="D334" s="68"/>
      <c r="E334" s="69"/>
      <c r="F334"/>
    </row>
    <row r="335" spans="1:6" s="70" customFormat="1" ht="15.75">
      <c r="A335" s="71"/>
      <c r="B335" s="90"/>
      <c r="C335" s="68"/>
      <c r="D335" s="68"/>
      <c r="E335" s="69"/>
      <c r="F335"/>
    </row>
    <row r="336" spans="1:6" s="70" customFormat="1" ht="15.75">
      <c r="A336" s="71"/>
      <c r="B336" s="90"/>
      <c r="C336" s="68"/>
      <c r="D336" s="68"/>
      <c r="E336" s="69"/>
      <c r="F336"/>
    </row>
    <row r="337" spans="1:6" s="70" customFormat="1" ht="15.75">
      <c r="A337" s="71"/>
      <c r="B337" s="90"/>
      <c r="C337" s="68"/>
      <c r="D337" s="68"/>
      <c r="E337" s="69"/>
      <c r="F337"/>
    </row>
    <row r="338" spans="1:6" s="70" customFormat="1" ht="15.75">
      <c r="A338" s="71"/>
      <c r="B338" s="90"/>
      <c r="C338" s="68"/>
      <c r="D338" s="68"/>
      <c r="E338" s="69"/>
      <c r="F338"/>
    </row>
    <row r="339" spans="1:6" s="70" customFormat="1" ht="15.75">
      <c r="A339" s="71"/>
      <c r="B339" s="90"/>
      <c r="C339" s="68"/>
      <c r="D339" s="68"/>
      <c r="E339" s="69"/>
      <c r="F339"/>
    </row>
    <row r="340" spans="1:6" s="70" customFormat="1" ht="15.75">
      <c r="A340" s="71"/>
      <c r="B340" s="90"/>
      <c r="C340" s="68"/>
      <c r="D340" s="68"/>
      <c r="E340" s="69"/>
      <c r="F340"/>
    </row>
    <row r="341" spans="1:6" s="70" customFormat="1" ht="15.75">
      <c r="A341" s="71"/>
      <c r="B341" s="90"/>
      <c r="C341" s="68"/>
      <c r="D341" s="68"/>
      <c r="E341" s="69"/>
      <c r="F341"/>
    </row>
    <row r="342" spans="1:6" s="70" customFormat="1" ht="15.75">
      <c r="A342" s="71"/>
      <c r="B342" s="90"/>
      <c r="C342" s="68"/>
      <c r="D342" s="68"/>
      <c r="E342" s="69"/>
      <c r="F342"/>
    </row>
    <row r="343" spans="1:6" s="70" customFormat="1" ht="15.75">
      <c r="A343" s="71"/>
      <c r="B343" s="90"/>
      <c r="C343" s="68"/>
      <c r="D343" s="68"/>
      <c r="E343" s="69"/>
      <c r="F343"/>
    </row>
    <row r="344" spans="1:6" s="70" customFormat="1" ht="15.75">
      <c r="A344" s="71"/>
      <c r="B344" s="90"/>
      <c r="C344" s="68"/>
      <c r="D344" s="68"/>
      <c r="E344" s="69"/>
      <c r="F344"/>
    </row>
    <row r="345" spans="1:6" s="70" customFormat="1" ht="15.75">
      <c r="A345" s="71"/>
      <c r="B345" s="90"/>
      <c r="C345" s="68"/>
      <c r="D345" s="68"/>
      <c r="E345" s="69"/>
      <c r="F345"/>
    </row>
    <row r="346" spans="1:6" s="70" customFormat="1" ht="15.75">
      <c r="A346" s="71"/>
      <c r="B346" s="90"/>
      <c r="C346" s="68"/>
      <c r="D346" s="68"/>
      <c r="E346" s="69"/>
      <c r="F346"/>
    </row>
    <row r="347" spans="1:6" s="70" customFormat="1" ht="15.75">
      <c r="A347" s="71"/>
      <c r="B347" s="90"/>
      <c r="C347" s="68"/>
      <c r="D347" s="68"/>
      <c r="E347" s="69"/>
      <c r="F347"/>
    </row>
    <row r="348" spans="1:6" s="70" customFormat="1" ht="15.75">
      <c r="A348" s="71"/>
      <c r="B348" s="90"/>
      <c r="C348" s="68"/>
      <c r="D348" s="68"/>
      <c r="E348" s="69"/>
      <c r="F348"/>
    </row>
    <row r="349" spans="1:6" s="70" customFormat="1" ht="15.75">
      <c r="A349" s="71"/>
      <c r="B349" s="90"/>
      <c r="C349" s="68"/>
      <c r="D349" s="68"/>
      <c r="E349" s="69"/>
      <c r="F349"/>
    </row>
    <row r="350" spans="1:6" s="70" customFormat="1" ht="15.75">
      <c r="A350" s="71"/>
      <c r="B350" s="90"/>
      <c r="C350" s="68"/>
      <c r="D350" s="68"/>
      <c r="E350" s="69"/>
      <c r="F350"/>
    </row>
    <row r="351" spans="1:6" s="70" customFormat="1" ht="15.75">
      <c r="A351" s="71"/>
      <c r="B351" s="90"/>
      <c r="C351" s="68"/>
      <c r="D351" s="68"/>
      <c r="E351" s="69"/>
      <c r="F351"/>
    </row>
    <row r="352" spans="1:6" s="70" customFormat="1" ht="15.75">
      <c r="A352" s="71"/>
      <c r="B352" s="90"/>
      <c r="C352" s="68"/>
      <c r="D352" s="68"/>
      <c r="E352" s="69"/>
      <c r="F352"/>
    </row>
    <row r="353" spans="1:6" s="70" customFormat="1" ht="15.75">
      <c r="A353" s="71"/>
      <c r="B353" s="90"/>
      <c r="C353" s="68"/>
      <c r="D353" s="68"/>
      <c r="E353" s="69"/>
      <c r="F353"/>
    </row>
    <row r="354" spans="1:6" s="70" customFormat="1" ht="15.75">
      <c r="A354" s="71"/>
      <c r="B354" s="90"/>
      <c r="C354" s="68"/>
      <c r="D354" s="68"/>
      <c r="E354" s="69"/>
      <c r="F354"/>
    </row>
    <row r="355" spans="1:6" s="70" customFormat="1" ht="15.75">
      <c r="A355" s="71"/>
      <c r="B355" s="90"/>
      <c r="C355" s="68"/>
      <c r="D355" s="68"/>
      <c r="E355" s="69"/>
      <c r="F355"/>
    </row>
    <row r="356" spans="1:6" s="70" customFormat="1" ht="15.75">
      <c r="A356" s="71"/>
      <c r="B356" s="90"/>
      <c r="C356" s="68"/>
      <c r="D356" s="68"/>
      <c r="E356" s="69"/>
      <c r="F356"/>
    </row>
    <row r="357" spans="1:6" s="70" customFormat="1" ht="15.75">
      <c r="A357" s="71"/>
      <c r="B357" s="90"/>
      <c r="C357" s="68"/>
      <c r="D357" s="68"/>
      <c r="E357" s="69"/>
      <c r="F357"/>
    </row>
    <row r="358" spans="1:6" s="70" customFormat="1" ht="15.75">
      <c r="A358" s="71"/>
      <c r="B358" s="90"/>
      <c r="C358" s="68"/>
      <c r="D358" s="68"/>
      <c r="E358" s="69"/>
      <c r="F358"/>
    </row>
    <row r="359" spans="1:6" s="70" customFormat="1" ht="15.75">
      <c r="A359" s="71"/>
      <c r="B359" s="90"/>
      <c r="C359" s="68"/>
      <c r="D359" s="68"/>
      <c r="E359" s="69"/>
      <c r="F359"/>
    </row>
    <row r="360" spans="1:6" s="70" customFormat="1" ht="15.75">
      <c r="A360" s="71"/>
      <c r="B360" s="90"/>
      <c r="C360" s="68"/>
      <c r="D360" s="68"/>
      <c r="E360" s="69"/>
      <c r="F360"/>
    </row>
    <row r="361" spans="1:6" s="70" customFormat="1" ht="15.75">
      <c r="A361" s="71"/>
      <c r="B361" s="90"/>
      <c r="C361" s="68"/>
      <c r="D361" s="68"/>
      <c r="E361" s="69"/>
      <c r="F361"/>
    </row>
    <row r="362" spans="1:6" s="70" customFormat="1" ht="15.75">
      <c r="A362" s="71"/>
      <c r="B362" s="90"/>
      <c r="C362" s="68"/>
      <c r="D362" s="68"/>
      <c r="E362" s="69"/>
      <c r="F362"/>
    </row>
    <row r="363" spans="1:6" s="70" customFormat="1" ht="15.75">
      <c r="A363" s="71"/>
      <c r="B363" s="90"/>
      <c r="C363" s="68"/>
      <c r="D363" s="68"/>
      <c r="E363" s="69"/>
      <c r="F363"/>
    </row>
    <row r="364" spans="1:6" s="70" customFormat="1" ht="15.75">
      <c r="A364" s="71"/>
      <c r="B364" s="90"/>
      <c r="C364" s="68"/>
      <c r="D364" s="68"/>
      <c r="E364" s="69"/>
      <c r="F364"/>
    </row>
    <row r="365" spans="1:6" s="70" customFormat="1" ht="15.75">
      <c r="A365" s="71"/>
      <c r="B365" s="90"/>
      <c r="C365" s="68"/>
      <c r="D365" s="68"/>
      <c r="E365" s="69"/>
      <c r="F365"/>
    </row>
    <row r="366" spans="1:6" s="70" customFormat="1" ht="15.75">
      <c r="A366" s="71"/>
      <c r="B366" s="90"/>
      <c r="C366" s="68"/>
      <c r="D366" s="68"/>
      <c r="E366" s="69"/>
      <c r="F366"/>
    </row>
    <row r="367" spans="1:6" s="70" customFormat="1" ht="15.75">
      <c r="A367" s="71"/>
      <c r="B367" s="90"/>
      <c r="C367" s="68"/>
      <c r="D367" s="68"/>
      <c r="E367" s="69"/>
      <c r="F367"/>
    </row>
    <row r="368" spans="1:6" s="70" customFormat="1" ht="15.75">
      <c r="A368" s="71"/>
      <c r="B368" s="90"/>
      <c r="C368" s="68"/>
      <c r="D368" s="68"/>
      <c r="E368" s="69"/>
      <c r="F368"/>
    </row>
    <row r="369" spans="1:6" s="70" customFormat="1" ht="15.75">
      <c r="A369" s="71"/>
      <c r="B369" s="90"/>
      <c r="C369" s="68"/>
      <c r="D369" s="68"/>
      <c r="E369" s="69"/>
      <c r="F369"/>
    </row>
    <row r="370" spans="1:6" s="70" customFormat="1" ht="15.75">
      <c r="A370" s="71"/>
      <c r="B370" s="90"/>
      <c r="C370" s="68"/>
      <c r="D370" s="68"/>
      <c r="E370" s="69"/>
      <c r="F370"/>
    </row>
    <row r="371" spans="1:6" s="70" customFormat="1" ht="15.75">
      <c r="A371" s="71"/>
      <c r="B371" s="90"/>
      <c r="C371" s="68"/>
      <c r="D371" s="68"/>
      <c r="E371" s="69"/>
      <c r="F371"/>
    </row>
    <row r="372" spans="1:6" s="70" customFormat="1" ht="15.75">
      <c r="A372" s="71"/>
      <c r="B372" s="90"/>
      <c r="C372" s="68"/>
      <c r="D372" s="68"/>
      <c r="E372" s="69"/>
      <c r="F372"/>
    </row>
    <row r="373" spans="1:6" s="70" customFormat="1" ht="15.75">
      <c r="A373" s="71"/>
      <c r="B373" s="90"/>
      <c r="C373" s="68"/>
      <c r="D373" s="68"/>
      <c r="E373" s="69"/>
      <c r="F373"/>
    </row>
    <row r="374" spans="1:6" s="70" customFormat="1" ht="15.75">
      <c r="A374" s="71"/>
      <c r="B374" s="90"/>
      <c r="C374" s="68"/>
      <c r="D374" s="68"/>
      <c r="E374" s="69"/>
      <c r="F374"/>
    </row>
    <row r="375" spans="1:6" s="70" customFormat="1" ht="15.75">
      <c r="A375" s="71"/>
      <c r="B375" s="90"/>
      <c r="C375" s="68"/>
      <c r="D375" s="68"/>
      <c r="E375" s="69"/>
      <c r="F375"/>
    </row>
    <row r="376" spans="1:6" s="70" customFormat="1" ht="15.75">
      <c r="A376" s="71"/>
      <c r="B376" s="90"/>
      <c r="C376" s="68"/>
      <c r="D376" s="68"/>
      <c r="E376" s="69"/>
      <c r="F376"/>
    </row>
    <row r="377" spans="1:6" s="70" customFormat="1" ht="15.75">
      <c r="A377" s="71"/>
      <c r="B377" s="90"/>
      <c r="C377" s="68"/>
      <c r="D377" s="68"/>
      <c r="E377" s="69"/>
      <c r="F377"/>
    </row>
    <row r="378" spans="1:6" s="70" customFormat="1" ht="15.75">
      <c r="A378" s="71"/>
      <c r="B378" s="90"/>
      <c r="C378" s="68"/>
      <c r="D378" s="68"/>
      <c r="E378" s="69"/>
      <c r="F378"/>
    </row>
    <row r="379" spans="1:6" s="70" customFormat="1" ht="15.75">
      <c r="A379" s="71"/>
      <c r="B379" s="90"/>
      <c r="C379" s="68"/>
      <c r="D379" s="68"/>
      <c r="E379" s="69"/>
      <c r="F379"/>
    </row>
    <row r="380" spans="1:6" s="70" customFormat="1" ht="15.75">
      <c r="A380" s="71"/>
      <c r="B380" s="90"/>
      <c r="C380" s="68"/>
      <c r="D380" s="68"/>
      <c r="E380" s="69"/>
      <c r="F380"/>
    </row>
    <row r="381" spans="1:6" s="70" customFormat="1" ht="15.75">
      <c r="A381" s="71"/>
      <c r="B381" s="90"/>
      <c r="C381" s="68"/>
      <c r="D381" s="68"/>
      <c r="E381" s="69"/>
      <c r="F381"/>
    </row>
    <row r="382" spans="1:6" s="70" customFormat="1" ht="15.75">
      <c r="A382" s="71"/>
      <c r="B382" s="90"/>
      <c r="C382" s="68"/>
      <c r="D382" s="68"/>
      <c r="E382" s="69"/>
      <c r="F382"/>
    </row>
    <row r="383" spans="1:6" s="70" customFormat="1" ht="15.75">
      <c r="A383" s="71"/>
      <c r="B383" s="90"/>
      <c r="C383" s="68"/>
      <c r="D383" s="68"/>
      <c r="E383" s="69"/>
      <c r="F383"/>
    </row>
    <row r="384" spans="1:6" s="70" customFormat="1" ht="15.75">
      <c r="A384" s="71"/>
      <c r="B384" s="90"/>
      <c r="C384" s="68"/>
      <c r="D384" s="68"/>
      <c r="E384" s="69"/>
      <c r="F384"/>
    </row>
    <row r="385" spans="1:6" s="70" customFormat="1" ht="15.75">
      <c r="A385" s="71"/>
      <c r="B385" s="90"/>
      <c r="C385" s="68"/>
      <c r="D385" s="68"/>
      <c r="E385" s="69"/>
      <c r="F385"/>
    </row>
    <row r="386" spans="1:6" s="70" customFormat="1" ht="15.75">
      <c r="A386" s="71"/>
      <c r="B386" s="90"/>
      <c r="C386" s="68"/>
      <c r="D386" s="68"/>
      <c r="E386" s="69"/>
      <c r="F386"/>
    </row>
    <row r="387" spans="1:6" s="70" customFormat="1" ht="15.75">
      <c r="A387" s="71"/>
      <c r="B387" s="90"/>
      <c r="C387" s="68"/>
      <c r="D387" s="68"/>
      <c r="E387" s="69"/>
      <c r="F387"/>
    </row>
    <row r="388" spans="1:6" s="70" customFormat="1" ht="15.75">
      <c r="A388" s="71"/>
      <c r="B388" s="90"/>
      <c r="C388" s="68"/>
      <c r="D388" s="68"/>
      <c r="E388" s="69"/>
      <c r="F388"/>
    </row>
    <row r="389" spans="1:6" s="70" customFormat="1" ht="15.75">
      <c r="A389" s="71"/>
      <c r="B389" s="90"/>
      <c r="C389" s="68"/>
      <c r="D389" s="68"/>
      <c r="E389" s="69"/>
      <c r="F389"/>
    </row>
    <row r="390" spans="1:6" s="70" customFormat="1" ht="15.75">
      <c r="A390" s="71"/>
      <c r="B390" s="90"/>
      <c r="C390" s="68"/>
      <c r="D390" s="68"/>
      <c r="E390" s="69"/>
      <c r="F390"/>
    </row>
    <row r="391" spans="1:6" s="70" customFormat="1" ht="15.75">
      <c r="A391" s="71"/>
      <c r="B391" s="90"/>
      <c r="C391" s="68"/>
      <c r="D391" s="68"/>
      <c r="E391" s="69"/>
      <c r="F391"/>
    </row>
    <row r="392" spans="1:6" s="70" customFormat="1" ht="15.75">
      <c r="A392" s="71"/>
      <c r="B392" s="90"/>
      <c r="C392" s="68"/>
      <c r="D392" s="68"/>
      <c r="E392" s="69"/>
      <c r="F392"/>
    </row>
    <row r="393" spans="1:6" s="70" customFormat="1" ht="15.75">
      <c r="A393" s="71"/>
      <c r="B393" s="90"/>
      <c r="C393" s="68"/>
      <c r="D393" s="68"/>
      <c r="E393" s="69"/>
      <c r="F393"/>
    </row>
    <row r="394" spans="1:6" s="70" customFormat="1" ht="15.75">
      <c r="A394" s="71"/>
      <c r="B394" s="90"/>
      <c r="C394" s="68"/>
      <c r="D394" s="68"/>
      <c r="E394" s="69"/>
      <c r="F394"/>
    </row>
    <row r="395" spans="1:6" s="70" customFormat="1" ht="15.75">
      <c r="A395" s="71"/>
      <c r="B395" s="90"/>
      <c r="C395" s="68"/>
      <c r="D395" s="68"/>
      <c r="E395" s="69"/>
      <c r="F395"/>
    </row>
    <row r="396" spans="1:6" s="70" customFormat="1" ht="15.75">
      <c r="A396" s="71"/>
      <c r="B396" s="90"/>
      <c r="C396" s="68"/>
      <c r="D396" s="68"/>
      <c r="E396" s="69"/>
      <c r="F396"/>
    </row>
    <row r="397" spans="1:6" s="70" customFormat="1" ht="15.75">
      <c r="A397" s="71"/>
      <c r="B397" s="90"/>
      <c r="C397" s="68"/>
      <c r="D397" s="68"/>
      <c r="E397" s="69"/>
      <c r="F397"/>
    </row>
    <row r="398" spans="1:6" s="70" customFormat="1" ht="15.75">
      <c r="A398" s="71"/>
      <c r="B398" s="90"/>
      <c r="C398" s="68"/>
      <c r="D398" s="68"/>
      <c r="E398" s="69"/>
      <c r="F398"/>
    </row>
    <row r="399" spans="1:6" s="70" customFormat="1" ht="15.75">
      <c r="A399" s="71"/>
      <c r="B399" s="90"/>
      <c r="C399" s="68"/>
      <c r="D399" s="68"/>
      <c r="E399" s="69"/>
      <c r="F399"/>
    </row>
    <row r="400" spans="1:6" s="70" customFormat="1" ht="15.75">
      <c r="A400" s="71"/>
      <c r="B400" s="90"/>
      <c r="C400" s="68"/>
      <c r="D400" s="68"/>
      <c r="E400" s="69"/>
      <c r="F400"/>
    </row>
    <row r="401" spans="1:6" s="70" customFormat="1" ht="15.75">
      <c r="A401" s="71"/>
      <c r="B401" s="90"/>
      <c r="C401" s="68"/>
      <c r="D401" s="68"/>
      <c r="E401" s="69"/>
      <c r="F401"/>
    </row>
    <row r="402" spans="1:6" s="70" customFormat="1" ht="15.75">
      <c r="A402" s="71"/>
      <c r="B402" s="90"/>
      <c r="C402" s="68"/>
      <c r="D402" s="68"/>
      <c r="E402" s="69"/>
      <c r="F402"/>
    </row>
    <row r="403" spans="1:6" s="70" customFormat="1" ht="15.75">
      <c r="A403" s="71"/>
      <c r="B403" s="90"/>
      <c r="C403" s="68"/>
      <c r="D403" s="68"/>
      <c r="E403" s="69"/>
      <c r="F403"/>
    </row>
    <row r="404" spans="1:6" s="70" customFormat="1" ht="15.75">
      <c r="A404" s="71"/>
      <c r="B404" s="90"/>
      <c r="C404" s="68"/>
      <c r="D404" s="68"/>
      <c r="E404" s="69"/>
      <c r="F404"/>
    </row>
    <row r="405" spans="1:6" s="70" customFormat="1" ht="15.75">
      <c r="A405" s="71"/>
      <c r="B405" s="90"/>
      <c r="C405" s="68"/>
      <c r="D405" s="68"/>
      <c r="E405" s="69"/>
      <c r="F405"/>
    </row>
    <row r="406" spans="1:6" s="70" customFormat="1" ht="15.75">
      <c r="A406" s="71"/>
      <c r="B406" s="90"/>
      <c r="C406" s="68"/>
      <c r="D406" s="68"/>
      <c r="E406" s="69"/>
      <c r="F406"/>
    </row>
    <row r="407" spans="1:6" s="70" customFormat="1" ht="15.75">
      <c r="A407" s="71"/>
      <c r="B407" s="90"/>
      <c r="C407" s="68"/>
      <c r="D407" s="68"/>
      <c r="E407" s="69"/>
      <c r="F407"/>
    </row>
    <row r="408" spans="1:6" s="70" customFormat="1" ht="15.75">
      <c r="A408" s="71"/>
      <c r="B408" s="90"/>
      <c r="C408" s="68"/>
      <c r="D408" s="68"/>
      <c r="E408" s="69"/>
      <c r="F408"/>
    </row>
    <row r="409" spans="1:6" s="70" customFormat="1" ht="15.75">
      <c r="A409" s="71"/>
      <c r="B409" s="90"/>
      <c r="C409" s="68"/>
      <c r="D409" s="68"/>
      <c r="E409" s="69"/>
      <c r="F409"/>
    </row>
    <row r="410" spans="1:6" s="70" customFormat="1" ht="15.75">
      <c r="A410" s="71"/>
      <c r="B410" s="90"/>
      <c r="C410" s="68"/>
      <c r="D410" s="68"/>
      <c r="E410" s="69"/>
      <c r="F410"/>
    </row>
    <row r="411" spans="1:6" s="70" customFormat="1" ht="15.75">
      <c r="A411" s="71"/>
      <c r="B411" s="90"/>
      <c r="C411" s="68"/>
      <c r="D411" s="68"/>
      <c r="E411" s="69"/>
      <c r="F411"/>
    </row>
    <row r="412" spans="1:6" s="70" customFormat="1" ht="15.75">
      <c r="A412" s="71"/>
      <c r="B412" s="90"/>
      <c r="C412" s="68"/>
      <c r="D412" s="68"/>
      <c r="E412" s="69"/>
      <c r="F412"/>
    </row>
    <row r="413" spans="1:6" s="70" customFormat="1" ht="15.75">
      <c r="A413" s="71"/>
      <c r="B413" s="90"/>
      <c r="C413" s="68"/>
      <c r="D413" s="68"/>
      <c r="E413" s="69"/>
      <c r="F413"/>
    </row>
    <row r="414" spans="1:6" s="70" customFormat="1" ht="15.75">
      <c r="A414" s="71"/>
      <c r="B414" s="90"/>
      <c r="C414" s="68"/>
      <c r="D414" s="68"/>
      <c r="E414" s="69"/>
      <c r="F414"/>
    </row>
    <row r="415" spans="1:6" s="70" customFormat="1" ht="15.75">
      <c r="A415" s="71"/>
      <c r="B415" s="90"/>
      <c r="C415" s="68"/>
      <c r="D415" s="68"/>
      <c r="E415" s="69"/>
      <c r="F415"/>
    </row>
    <row r="416" spans="1:6" s="70" customFormat="1" ht="15.75">
      <c r="A416" s="71"/>
      <c r="B416" s="90"/>
      <c r="C416" s="68"/>
      <c r="D416" s="68"/>
      <c r="E416" s="69"/>
      <c r="F416"/>
    </row>
    <row r="417" spans="1:6" s="70" customFormat="1" ht="15.75">
      <c r="A417" s="71"/>
      <c r="B417" s="90"/>
      <c r="C417" s="68"/>
      <c r="D417" s="68"/>
      <c r="E417" s="69"/>
      <c r="F417"/>
    </row>
    <row r="418" spans="1:6" s="70" customFormat="1" ht="15.75">
      <c r="A418" s="71"/>
      <c r="B418" s="90"/>
      <c r="C418" s="68"/>
      <c r="D418" s="68"/>
      <c r="E418" s="69"/>
      <c r="F418"/>
    </row>
    <row r="419" spans="1:6" s="70" customFormat="1" ht="15.75">
      <c r="A419" s="71"/>
      <c r="B419" s="90"/>
      <c r="C419" s="68"/>
      <c r="D419" s="68"/>
      <c r="E419" s="69"/>
      <c r="F419"/>
    </row>
    <row r="420" spans="1:6" s="70" customFormat="1" ht="15.75">
      <c r="A420" s="71"/>
      <c r="B420" s="90"/>
      <c r="C420" s="68"/>
      <c r="D420" s="68"/>
      <c r="E420" s="69"/>
      <c r="F420"/>
    </row>
    <row r="421" spans="1:6" s="70" customFormat="1" ht="15.75">
      <c r="A421" s="71"/>
      <c r="B421" s="90"/>
      <c r="C421" s="68"/>
      <c r="D421" s="68"/>
      <c r="E421" s="69"/>
      <c r="F421"/>
    </row>
    <row r="422" spans="1:6" s="70" customFormat="1" ht="15.75">
      <c r="A422" s="71"/>
      <c r="B422" s="90"/>
      <c r="C422" s="68"/>
      <c r="D422" s="68"/>
      <c r="E422" s="69"/>
      <c r="F422"/>
    </row>
    <row r="423" spans="1:6" s="70" customFormat="1" ht="15.75">
      <c r="A423" s="71"/>
      <c r="B423" s="90"/>
      <c r="C423" s="68"/>
      <c r="D423" s="68"/>
      <c r="E423" s="69"/>
      <c r="F423"/>
    </row>
    <row r="424" spans="1:6" s="70" customFormat="1" ht="15.75">
      <c r="A424" s="71"/>
      <c r="B424" s="90"/>
      <c r="C424" s="68"/>
      <c r="D424" s="68"/>
      <c r="E424" s="69"/>
      <c r="F424"/>
    </row>
    <row r="425" spans="1:6" s="70" customFormat="1" ht="15.75">
      <c r="A425" s="71"/>
      <c r="B425" s="90"/>
      <c r="C425" s="68"/>
      <c r="D425" s="68"/>
      <c r="E425" s="69"/>
      <c r="F425"/>
    </row>
    <row r="426" spans="1:6" s="70" customFormat="1" ht="15.75">
      <c r="A426" s="71"/>
      <c r="B426" s="90"/>
      <c r="C426" s="68"/>
      <c r="D426" s="68"/>
      <c r="E426" s="69"/>
      <c r="F426"/>
    </row>
    <row r="427" spans="1:6" s="70" customFormat="1" ht="15.75">
      <c r="A427" s="71"/>
      <c r="B427" s="90"/>
      <c r="C427" s="68"/>
      <c r="D427" s="68"/>
      <c r="E427" s="69"/>
      <c r="F427"/>
    </row>
    <row r="428" spans="1:6" s="70" customFormat="1" ht="15.75">
      <c r="A428" s="71"/>
      <c r="B428" s="90"/>
      <c r="C428" s="68"/>
      <c r="D428" s="68"/>
      <c r="E428" s="69"/>
      <c r="F428"/>
    </row>
    <row r="429" spans="1:6" s="70" customFormat="1" ht="15.75">
      <c r="A429" s="71"/>
      <c r="B429" s="90"/>
      <c r="C429" s="68"/>
      <c r="D429" s="68"/>
      <c r="E429" s="69"/>
      <c r="F429"/>
    </row>
    <row r="430" spans="1:6" s="70" customFormat="1" ht="15.75">
      <c r="A430" s="71"/>
      <c r="B430" s="90"/>
      <c r="C430" s="68"/>
      <c r="D430" s="68"/>
      <c r="E430" s="69"/>
      <c r="F430"/>
    </row>
    <row r="431" spans="1:6" s="70" customFormat="1" ht="15.75">
      <c r="A431" s="71"/>
      <c r="B431" s="90"/>
      <c r="C431" s="68"/>
      <c r="D431" s="68"/>
      <c r="E431" s="69"/>
      <c r="F431"/>
    </row>
    <row r="432" spans="1:6" s="70" customFormat="1" ht="15.75">
      <c r="A432" s="71"/>
      <c r="B432" s="90"/>
      <c r="C432" s="68"/>
      <c r="D432" s="68"/>
      <c r="E432" s="69"/>
      <c r="F432"/>
    </row>
    <row r="433" spans="1:6" s="70" customFormat="1" ht="15.75">
      <c r="A433" s="71"/>
      <c r="B433" s="90"/>
      <c r="C433" s="68"/>
      <c r="D433" s="68"/>
      <c r="E433" s="69"/>
      <c r="F433"/>
    </row>
    <row r="434" spans="1:6" s="70" customFormat="1" ht="15.75">
      <c r="A434" s="71"/>
      <c r="B434" s="90"/>
      <c r="C434" s="68"/>
      <c r="D434" s="68"/>
      <c r="E434" s="69"/>
      <c r="F434"/>
    </row>
    <row r="435" spans="1:6" s="70" customFormat="1" ht="15.75">
      <c r="A435" s="71"/>
      <c r="B435" s="90"/>
      <c r="C435" s="68"/>
      <c r="D435" s="68"/>
      <c r="E435" s="69"/>
      <c r="F435"/>
    </row>
    <row r="436" spans="1:6" s="70" customFormat="1" ht="15.75">
      <c r="A436" s="71"/>
      <c r="B436" s="90"/>
      <c r="C436" s="68"/>
      <c r="D436" s="68"/>
      <c r="E436" s="69"/>
      <c r="F436"/>
    </row>
    <row r="437" spans="1:6" s="70" customFormat="1" ht="15.75">
      <c r="A437" s="71"/>
      <c r="B437" s="90"/>
      <c r="C437" s="68"/>
      <c r="D437" s="68"/>
      <c r="E437" s="69"/>
      <c r="F437"/>
    </row>
    <row r="438" spans="1:6" s="70" customFormat="1" ht="15.75">
      <c r="A438" s="71"/>
      <c r="B438" s="90"/>
      <c r="C438" s="68"/>
      <c r="D438" s="68"/>
      <c r="E438" s="69"/>
      <c r="F438"/>
    </row>
    <row r="439" spans="1:6" s="70" customFormat="1" ht="15.75">
      <c r="A439" s="71"/>
      <c r="B439" s="90"/>
      <c r="C439" s="68"/>
      <c r="D439" s="68"/>
      <c r="E439" s="69"/>
      <c r="F439"/>
    </row>
    <row r="440" spans="1:6" s="70" customFormat="1" ht="15.75">
      <c r="A440" s="71"/>
      <c r="B440" s="90"/>
      <c r="C440" s="68"/>
      <c r="D440" s="68"/>
      <c r="E440" s="69"/>
      <c r="F440"/>
    </row>
    <row r="441" spans="1:6" s="70" customFormat="1" ht="15.75">
      <c r="A441" s="71"/>
      <c r="B441" s="90"/>
      <c r="C441" s="68"/>
      <c r="D441" s="68"/>
      <c r="E441" s="69"/>
      <c r="F441"/>
    </row>
    <row r="442" spans="1:6" s="70" customFormat="1" ht="15.75">
      <c r="A442" s="71"/>
      <c r="B442" s="90"/>
      <c r="C442" s="68"/>
      <c r="D442" s="68"/>
      <c r="E442" s="69"/>
      <c r="F442"/>
    </row>
    <row r="443" spans="1:6" s="70" customFormat="1" ht="15.75">
      <c r="A443" s="71"/>
      <c r="B443" s="90"/>
      <c r="C443" s="68"/>
      <c r="D443" s="68"/>
      <c r="E443" s="69"/>
      <c r="F443"/>
    </row>
    <row r="444" spans="1:6" s="70" customFormat="1" ht="15.75">
      <c r="A444" s="71"/>
      <c r="B444" s="90"/>
      <c r="C444" s="68"/>
      <c r="D444" s="68"/>
      <c r="E444" s="69"/>
      <c r="F444"/>
    </row>
    <row r="445" spans="1:6" s="70" customFormat="1" ht="15.75">
      <c r="A445" s="71"/>
      <c r="B445" s="90"/>
      <c r="C445" s="68"/>
      <c r="D445" s="68"/>
      <c r="E445" s="69"/>
      <c r="F445"/>
    </row>
    <row r="446" spans="1:6" s="70" customFormat="1" ht="15.75">
      <c r="A446" s="71"/>
      <c r="B446" s="90"/>
      <c r="C446" s="68"/>
      <c r="D446" s="68"/>
      <c r="E446" s="69"/>
      <c r="F446"/>
    </row>
    <row r="447" spans="1:6" s="70" customFormat="1" ht="15.75">
      <c r="A447" s="71"/>
      <c r="B447" s="90"/>
      <c r="C447" s="68"/>
      <c r="D447" s="68"/>
      <c r="E447" s="69"/>
      <c r="F447"/>
    </row>
    <row r="448" spans="1:6" s="70" customFormat="1" ht="15.75">
      <c r="A448" s="71"/>
      <c r="B448" s="90"/>
      <c r="C448" s="68"/>
      <c r="D448" s="68"/>
      <c r="E448" s="69"/>
      <c r="F448"/>
    </row>
    <row r="449" spans="1:6" s="70" customFormat="1" ht="15.75">
      <c r="A449" s="71"/>
      <c r="B449" s="90"/>
      <c r="C449" s="68"/>
      <c r="D449" s="68"/>
      <c r="E449" s="69"/>
      <c r="F449"/>
    </row>
    <row r="450" spans="1:6" s="70" customFormat="1" ht="15.75">
      <c r="A450" s="71"/>
      <c r="B450" s="90"/>
      <c r="C450" s="68"/>
      <c r="D450" s="68"/>
      <c r="E450" s="69"/>
      <c r="F450"/>
    </row>
    <row r="451" spans="1:6" s="70" customFormat="1" ht="15.75">
      <c r="A451" s="71"/>
      <c r="B451" s="90"/>
      <c r="C451" s="68"/>
      <c r="D451" s="68"/>
      <c r="E451" s="69"/>
      <c r="F451"/>
    </row>
    <row r="452" spans="1:6" s="70" customFormat="1" ht="15.75">
      <c r="A452" s="71"/>
      <c r="B452" s="90"/>
      <c r="C452" s="68"/>
      <c r="D452" s="68"/>
      <c r="E452" s="69"/>
      <c r="F452"/>
    </row>
    <row r="453" spans="1:6" s="70" customFormat="1" ht="15.75">
      <c r="A453" s="71"/>
      <c r="B453" s="90"/>
      <c r="C453" s="68"/>
      <c r="D453" s="68"/>
      <c r="E453" s="69"/>
      <c r="F453"/>
    </row>
    <row r="454" spans="1:6" s="70" customFormat="1" ht="15.75">
      <c r="A454" s="71"/>
      <c r="B454" s="90"/>
      <c r="C454" s="68"/>
      <c r="D454" s="68"/>
      <c r="E454" s="69"/>
      <c r="F454"/>
    </row>
    <row r="455" spans="1:6" s="70" customFormat="1" ht="15.75">
      <c r="A455" s="71"/>
      <c r="B455" s="90"/>
      <c r="C455" s="68"/>
      <c r="D455" s="68"/>
      <c r="E455" s="69"/>
      <c r="F455"/>
    </row>
    <row r="456" spans="1:6" s="70" customFormat="1" ht="15.75">
      <c r="A456" s="71"/>
      <c r="B456" s="90"/>
      <c r="C456" s="68"/>
      <c r="D456" s="68"/>
      <c r="E456" s="69"/>
      <c r="F456"/>
    </row>
    <row r="457" spans="1:6" s="70" customFormat="1" ht="15.75">
      <c r="A457" s="71"/>
      <c r="B457" s="90"/>
      <c r="C457" s="68"/>
      <c r="D457" s="68"/>
      <c r="E457" s="69"/>
      <c r="F457"/>
    </row>
    <row r="458" spans="1:6" s="70" customFormat="1" ht="15.75">
      <c r="A458" s="71"/>
      <c r="B458" s="90"/>
      <c r="C458" s="68"/>
      <c r="D458" s="68"/>
      <c r="E458" s="69"/>
      <c r="F458"/>
    </row>
    <row r="459" spans="1:6" s="70" customFormat="1" ht="15.75">
      <c r="A459" s="71"/>
      <c r="B459" s="90"/>
      <c r="C459" s="68"/>
      <c r="D459" s="68"/>
      <c r="E459" s="69"/>
      <c r="F459"/>
    </row>
    <row r="460" spans="1:6" s="70" customFormat="1" ht="15.75">
      <c r="A460" s="71"/>
      <c r="B460" s="90"/>
      <c r="C460" s="68"/>
      <c r="D460" s="68"/>
      <c r="E460" s="69"/>
      <c r="F460"/>
    </row>
    <row r="461" spans="1:6" s="70" customFormat="1" ht="15.75">
      <c r="A461" s="71"/>
      <c r="B461" s="90"/>
      <c r="C461" s="68"/>
      <c r="D461" s="68"/>
      <c r="E461" s="69"/>
      <c r="F461"/>
    </row>
    <row r="462" spans="1:6" s="70" customFormat="1" ht="15.75">
      <c r="A462" s="71"/>
      <c r="B462" s="90"/>
      <c r="C462" s="68"/>
      <c r="D462" s="68"/>
      <c r="E462" s="69"/>
      <c r="F462"/>
    </row>
    <row r="463" spans="1:6" s="70" customFormat="1" ht="15.75">
      <c r="A463" s="71"/>
      <c r="B463" s="90"/>
      <c r="C463" s="68"/>
      <c r="D463" s="68"/>
      <c r="E463" s="69"/>
      <c r="F463"/>
    </row>
    <row r="464" spans="1:6" s="70" customFormat="1" ht="15.75">
      <c r="A464" s="71"/>
      <c r="B464" s="90"/>
      <c r="C464" s="68"/>
      <c r="D464" s="68"/>
      <c r="E464" s="69"/>
      <c r="F464"/>
    </row>
    <row r="465" spans="1:6" s="70" customFormat="1" ht="15.75">
      <c r="A465" s="71"/>
      <c r="B465" s="90"/>
      <c r="C465" s="68"/>
      <c r="D465" s="68"/>
      <c r="E465" s="69"/>
      <c r="F465"/>
    </row>
    <row r="466" spans="1:6" s="70" customFormat="1" ht="15.75">
      <c r="A466" s="71"/>
      <c r="B466" s="90"/>
      <c r="C466" s="68"/>
      <c r="D466" s="68"/>
      <c r="E466" s="69"/>
      <c r="F466"/>
    </row>
    <row r="467" spans="1:6" s="70" customFormat="1" ht="15.75">
      <c r="A467" s="71"/>
      <c r="B467" s="90"/>
      <c r="C467" s="68"/>
      <c r="D467" s="68"/>
      <c r="E467" s="69"/>
      <c r="F467"/>
    </row>
    <row r="468" spans="1:6" s="70" customFormat="1" ht="15.75">
      <c r="A468" s="71"/>
      <c r="B468" s="90"/>
      <c r="C468" s="68"/>
      <c r="D468" s="68"/>
      <c r="E468" s="69"/>
      <c r="F468"/>
    </row>
    <row r="469" spans="1:6" s="70" customFormat="1" ht="15.75">
      <c r="A469" s="71"/>
      <c r="B469" s="90"/>
      <c r="C469" s="68"/>
      <c r="D469" s="68"/>
      <c r="E469" s="69"/>
      <c r="F469"/>
    </row>
    <row r="470" spans="1:6" s="70" customFormat="1" ht="15.75">
      <c r="A470" s="71"/>
      <c r="B470" s="90"/>
      <c r="C470" s="68"/>
      <c r="D470" s="68"/>
      <c r="E470" s="69"/>
      <c r="F470"/>
    </row>
    <row r="471" spans="1:6" s="70" customFormat="1" ht="15.75">
      <c r="A471" s="71"/>
      <c r="B471" s="90"/>
      <c r="C471" s="68"/>
      <c r="D471" s="68"/>
      <c r="E471" s="69"/>
      <c r="F471"/>
    </row>
    <row r="472" spans="1:6" s="70" customFormat="1" ht="15.75">
      <c r="A472" s="71"/>
      <c r="B472" s="90"/>
      <c r="C472" s="68"/>
      <c r="D472" s="68"/>
      <c r="E472" s="69"/>
      <c r="F472"/>
    </row>
    <row r="473" spans="1:6" s="70" customFormat="1" ht="15.75">
      <c r="A473" s="71"/>
      <c r="B473" s="90"/>
      <c r="C473" s="68"/>
      <c r="D473" s="68"/>
      <c r="E473" s="69"/>
      <c r="F473"/>
    </row>
    <row r="474" spans="1:6" s="70" customFormat="1" ht="15.75">
      <c r="A474" s="71"/>
      <c r="B474" s="90"/>
      <c r="C474" s="68"/>
      <c r="D474" s="68"/>
      <c r="E474" s="69"/>
      <c r="F474"/>
    </row>
    <row r="475" spans="1:6" s="70" customFormat="1" ht="15.75">
      <c r="A475" s="71"/>
      <c r="B475" s="90"/>
      <c r="C475" s="68"/>
      <c r="D475" s="68"/>
      <c r="E475" s="69"/>
      <c r="F475"/>
    </row>
    <row r="476" spans="1:6" s="70" customFormat="1" ht="15.75">
      <c r="A476" s="71"/>
      <c r="B476" s="90"/>
      <c r="C476" s="68"/>
      <c r="D476" s="68"/>
      <c r="E476" s="69"/>
      <c r="F476"/>
    </row>
    <row r="477" spans="1:6" s="70" customFormat="1" ht="15.75">
      <c r="A477" s="71"/>
      <c r="B477" s="90"/>
      <c r="C477" s="68"/>
      <c r="D477" s="68"/>
      <c r="E477" s="69"/>
      <c r="F477"/>
    </row>
    <row r="478" spans="1:6" s="70" customFormat="1" ht="15.75">
      <c r="A478" s="71"/>
      <c r="B478" s="90"/>
      <c r="C478" s="68"/>
      <c r="D478" s="68"/>
      <c r="E478" s="69"/>
      <c r="F478"/>
    </row>
    <row r="479" spans="1:6" s="70" customFormat="1" ht="15.75">
      <c r="A479" s="71"/>
      <c r="B479" s="90"/>
      <c r="C479" s="68"/>
      <c r="D479" s="68"/>
      <c r="E479" s="69"/>
      <c r="F479"/>
    </row>
    <row r="480" spans="1:6" s="70" customFormat="1" ht="15.75">
      <c r="A480" s="71"/>
      <c r="B480" s="90"/>
      <c r="C480" s="68"/>
      <c r="D480" s="68"/>
      <c r="E480" s="69"/>
      <c r="F480"/>
    </row>
    <row r="481" spans="1:6" s="70" customFormat="1" ht="15.75">
      <c r="A481" s="71"/>
      <c r="B481" s="90"/>
      <c r="C481" s="68"/>
      <c r="D481" s="68"/>
      <c r="E481" s="69"/>
      <c r="F481"/>
    </row>
    <row r="482" spans="1:6" s="70" customFormat="1" ht="15.75">
      <c r="A482" s="71"/>
      <c r="B482" s="90"/>
      <c r="C482" s="68"/>
      <c r="D482" s="68"/>
      <c r="E482" s="69"/>
      <c r="F482"/>
    </row>
    <row r="483" spans="1:6" s="70" customFormat="1" ht="15.75">
      <c r="A483" s="71"/>
      <c r="B483" s="90"/>
      <c r="C483" s="68"/>
      <c r="D483" s="68"/>
      <c r="E483" s="69"/>
      <c r="F483"/>
    </row>
    <row r="484" spans="1:6" s="70" customFormat="1" ht="15.75">
      <c r="A484" s="71"/>
      <c r="B484" s="90"/>
      <c r="C484" s="68"/>
      <c r="D484" s="68"/>
      <c r="E484" s="69"/>
      <c r="F484"/>
    </row>
    <row r="485" spans="1:6" s="70" customFormat="1" ht="15.75">
      <c r="A485" s="71"/>
      <c r="B485" s="90"/>
      <c r="C485" s="68"/>
      <c r="D485" s="68"/>
      <c r="E485" s="69"/>
      <c r="F485"/>
    </row>
    <row r="486" spans="1:6" s="70" customFormat="1" ht="15.75">
      <c r="A486" s="71"/>
      <c r="B486" s="90"/>
      <c r="C486" s="68"/>
      <c r="D486" s="68"/>
      <c r="E486" s="69"/>
      <c r="F486"/>
    </row>
    <row r="487" spans="1:6" s="70" customFormat="1" ht="15.75">
      <c r="A487" s="71"/>
      <c r="B487" s="90"/>
      <c r="C487" s="68"/>
      <c r="D487" s="68"/>
      <c r="E487" s="69"/>
      <c r="F487"/>
    </row>
    <row r="488" spans="1:6" s="70" customFormat="1" ht="15.75">
      <c r="A488" s="71"/>
      <c r="B488" s="90"/>
      <c r="C488" s="68"/>
      <c r="D488" s="68"/>
      <c r="E488" s="69"/>
      <c r="F488"/>
    </row>
    <row r="489" spans="1:6" s="70" customFormat="1" ht="15.75">
      <c r="A489" s="71"/>
      <c r="B489" s="90"/>
      <c r="C489" s="68"/>
      <c r="D489" s="68"/>
      <c r="E489" s="69"/>
      <c r="F489"/>
    </row>
    <row r="490" spans="1:6" s="70" customFormat="1" ht="15.75">
      <c r="A490" s="71"/>
      <c r="B490" s="90"/>
      <c r="C490" s="68"/>
      <c r="D490" s="68"/>
      <c r="E490" s="69"/>
      <c r="F490"/>
    </row>
    <row r="491" spans="1:6" s="70" customFormat="1" ht="15.75">
      <c r="A491" s="71"/>
      <c r="B491" s="90"/>
      <c r="C491" s="68"/>
      <c r="D491" s="68"/>
      <c r="E491" s="69"/>
      <c r="F491"/>
    </row>
    <row r="492" spans="1:6" s="70" customFormat="1" ht="15.75">
      <c r="A492" s="71"/>
      <c r="B492" s="90"/>
      <c r="C492" s="68"/>
      <c r="D492" s="68"/>
      <c r="E492" s="69"/>
      <c r="F492"/>
    </row>
    <row r="493" spans="1:6" s="70" customFormat="1" ht="15.75">
      <c r="A493" s="71"/>
      <c r="B493" s="90"/>
      <c r="C493" s="68"/>
      <c r="D493" s="68"/>
      <c r="E493" s="69"/>
      <c r="F493"/>
    </row>
    <row r="494" spans="1:6" s="70" customFormat="1" ht="15.75">
      <c r="A494" s="71"/>
      <c r="B494" s="90"/>
      <c r="C494" s="68"/>
      <c r="D494" s="68"/>
      <c r="E494" s="69"/>
      <c r="F494"/>
    </row>
    <row r="495" spans="1:6" s="70" customFormat="1" ht="15.75">
      <c r="A495" s="71"/>
      <c r="B495" s="90"/>
      <c r="C495" s="68"/>
      <c r="D495" s="68"/>
      <c r="E495" s="69"/>
      <c r="F495"/>
    </row>
    <row r="496" spans="1:6" s="70" customFormat="1" ht="15.75">
      <c r="A496" s="71"/>
      <c r="B496" s="90"/>
      <c r="C496" s="68"/>
      <c r="D496" s="68"/>
      <c r="E496" s="69"/>
      <c r="F496"/>
    </row>
    <row r="497" spans="1:6" s="70" customFormat="1" ht="15.75">
      <c r="A497" s="71"/>
      <c r="B497" s="90"/>
      <c r="C497" s="68"/>
      <c r="D497" s="68"/>
      <c r="E497" s="69"/>
      <c r="F497"/>
    </row>
    <row r="498" spans="1:6" s="70" customFormat="1" ht="15.75">
      <c r="A498" s="71"/>
      <c r="B498" s="90"/>
      <c r="C498" s="68"/>
      <c r="D498" s="68"/>
      <c r="E498" s="69"/>
      <c r="F498"/>
    </row>
    <row r="499" spans="1:6" s="70" customFormat="1" ht="15.75">
      <c r="A499" s="71"/>
      <c r="B499" s="90"/>
      <c r="C499" s="68"/>
      <c r="D499" s="68"/>
      <c r="E499" s="69"/>
      <c r="F499"/>
    </row>
    <row r="500" spans="1:6" s="70" customFormat="1" ht="15.75">
      <c r="A500" s="71"/>
      <c r="B500" s="90"/>
      <c r="C500" s="68"/>
      <c r="D500" s="68"/>
      <c r="E500" s="69"/>
      <c r="F500"/>
    </row>
    <row r="501" spans="1:6" s="70" customFormat="1" ht="15.75">
      <c r="A501" s="71"/>
      <c r="B501" s="90"/>
      <c r="C501" s="68"/>
      <c r="D501" s="68"/>
      <c r="E501" s="69"/>
      <c r="F501"/>
    </row>
    <row r="502" spans="1:6" s="70" customFormat="1" ht="15.75">
      <c r="A502" s="71"/>
      <c r="B502" s="90"/>
      <c r="C502" s="68"/>
      <c r="D502" s="68"/>
      <c r="E502" s="69"/>
      <c r="F502"/>
    </row>
    <row r="503" spans="1:6" s="70" customFormat="1" ht="15.75">
      <c r="A503" s="71"/>
      <c r="B503" s="90"/>
      <c r="C503" s="68"/>
      <c r="D503" s="68"/>
      <c r="E503" s="69"/>
      <c r="F503"/>
    </row>
    <row r="504" spans="1:6" s="70" customFormat="1" ht="15.75">
      <c r="A504" s="71"/>
      <c r="B504" s="90"/>
      <c r="C504" s="68"/>
      <c r="D504" s="68"/>
      <c r="E504" s="69"/>
      <c r="F504"/>
    </row>
    <row r="505" spans="1:6" s="70" customFormat="1" ht="15.75">
      <c r="A505" s="71"/>
      <c r="B505" s="90"/>
      <c r="C505" s="68"/>
      <c r="D505" s="68"/>
      <c r="E505" s="69"/>
      <c r="F505"/>
    </row>
    <row r="506" spans="1:6" s="70" customFormat="1" ht="15.75">
      <c r="A506" s="71"/>
      <c r="B506" s="90"/>
      <c r="C506" s="68"/>
      <c r="D506" s="68"/>
      <c r="E506" s="69"/>
      <c r="F506"/>
    </row>
    <row r="507" spans="1:6" s="70" customFormat="1" ht="15.75">
      <c r="A507" s="71"/>
      <c r="B507" s="90"/>
      <c r="C507" s="68"/>
      <c r="D507" s="68"/>
      <c r="E507" s="69"/>
      <c r="F507"/>
    </row>
    <row r="508" spans="1:6" s="70" customFormat="1" ht="15.75">
      <c r="A508" s="71"/>
      <c r="B508" s="90"/>
      <c r="C508" s="68"/>
      <c r="D508" s="68"/>
      <c r="E508" s="69"/>
      <c r="F508"/>
    </row>
    <row r="509" spans="1:6" s="70" customFormat="1" ht="15.75">
      <c r="A509" s="71"/>
      <c r="B509" s="90"/>
      <c r="C509" s="68"/>
      <c r="D509" s="68"/>
      <c r="E509" s="69"/>
      <c r="F509"/>
    </row>
    <row r="510" spans="1:6" s="70" customFormat="1" ht="15.75">
      <c r="A510" s="71"/>
      <c r="B510" s="90"/>
      <c r="C510" s="68"/>
      <c r="D510" s="68"/>
      <c r="E510" s="69"/>
      <c r="F510"/>
    </row>
    <row r="511" spans="1:6" s="70" customFormat="1" ht="15.75">
      <c r="A511" s="71"/>
      <c r="B511" s="90"/>
      <c r="C511" s="68"/>
      <c r="D511" s="68"/>
      <c r="E511" s="69"/>
      <c r="F511"/>
    </row>
    <row r="512" spans="1:6" s="70" customFormat="1" ht="15.75">
      <c r="A512" s="71"/>
      <c r="B512" s="90"/>
      <c r="C512" s="68"/>
      <c r="D512" s="68"/>
      <c r="E512" s="69"/>
      <c r="F512"/>
    </row>
    <row r="513" spans="1:6" s="70" customFormat="1" ht="15.75">
      <c r="A513" s="71"/>
      <c r="B513" s="90"/>
      <c r="C513" s="68"/>
      <c r="D513" s="68"/>
      <c r="E513" s="69"/>
      <c r="F513"/>
    </row>
    <row r="514" spans="1:6" s="70" customFormat="1" ht="15.75">
      <c r="A514" s="71"/>
      <c r="B514" s="90"/>
      <c r="C514" s="68"/>
      <c r="D514" s="68"/>
      <c r="E514" s="69"/>
      <c r="F514"/>
    </row>
    <row r="515" spans="1:6" s="70" customFormat="1" ht="15.75">
      <c r="A515" s="71"/>
      <c r="B515" s="90"/>
      <c r="C515" s="68"/>
      <c r="D515" s="68"/>
      <c r="E515" s="69"/>
      <c r="F515"/>
    </row>
    <row r="516" spans="1:6" s="70" customFormat="1" ht="15.75">
      <c r="A516" s="71"/>
      <c r="B516" s="90"/>
      <c r="C516" s="68"/>
      <c r="D516" s="68"/>
      <c r="E516" s="69"/>
      <c r="F516"/>
    </row>
    <row r="517" spans="1:6" s="70" customFormat="1" ht="15.75">
      <c r="A517" s="71"/>
      <c r="B517" s="90"/>
      <c r="C517" s="68"/>
      <c r="D517" s="68"/>
      <c r="E517" s="69"/>
      <c r="F517"/>
    </row>
    <row r="518" spans="1:6" s="70" customFormat="1" ht="15.75">
      <c r="A518" s="71"/>
      <c r="B518" s="90"/>
      <c r="C518" s="68"/>
      <c r="D518" s="68"/>
      <c r="E518" s="69"/>
      <c r="F518"/>
    </row>
    <row r="519" spans="1:6" s="70" customFormat="1" ht="15.75">
      <c r="A519" s="71"/>
      <c r="B519" s="90"/>
      <c r="C519" s="68"/>
      <c r="D519" s="68"/>
      <c r="E519" s="69"/>
      <c r="F519"/>
    </row>
    <row r="520" spans="1:6" s="70" customFormat="1" ht="15.75">
      <c r="A520" s="71"/>
      <c r="B520" s="90"/>
      <c r="C520" s="68"/>
      <c r="D520" s="68"/>
      <c r="E520" s="69"/>
      <c r="F520"/>
    </row>
    <row r="521" spans="1:6" s="70" customFormat="1" ht="15.75">
      <c r="A521" s="71"/>
      <c r="B521" s="90"/>
      <c r="C521" s="68"/>
      <c r="D521" s="68"/>
      <c r="E521" s="69"/>
      <c r="F521"/>
    </row>
    <row r="522" spans="1:6" s="70" customFormat="1" ht="15.75">
      <c r="A522" s="71"/>
      <c r="B522" s="90"/>
      <c r="C522" s="68"/>
      <c r="D522" s="68"/>
      <c r="E522" s="69"/>
      <c r="F522"/>
    </row>
    <row r="523" spans="1:6" s="70" customFormat="1" ht="15.75">
      <c r="A523" s="71"/>
      <c r="B523" s="90"/>
      <c r="C523" s="68"/>
      <c r="D523" s="68"/>
      <c r="E523" s="69"/>
      <c r="F523"/>
    </row>
    <row r="524" spans="1:6" s="70" customFormat="1" ht="15.75">
      <c r="A524" s="71"/>
      <c r="B524" s="90"/>
      <c r="C524" s="68"/>
      <c r="D524" s="68"/>
      <c r="E524" s="69"/>
      <c r="F524"/>
    </row>
    <row r="525" spans="1:6" s="70" customFormat="1" ht="15.75">
      <c r="A525" s="71"/>
      <c r="B525" s="90"/>
      <c r="C525" s="68"/>
      <c r="D525" s="68"/>
      <c r="E525" s="69"/>
      <c r="F525"/>
    </row>
    <row r="526" spans="1:6" s="70" customFormat="1" ht="15.75">
      <c r="A526" s="71"/>
      <c r="B526" s="90"/>
      <c r="C526" s="68"/>
      <c r="D526" s="68"/>
      <c r="E526" s="69"/>
      <c r="F526"/>
    </row>
    <row r="527" spans="1:6" s="70" customFormat="1" ht="15.75">
      <c r="A527" s="71"/>
      <c r="B527" s="90"/>
      <c r="C527" s="68"/>
      <c r="D527" s="68"/>
      <c r="E527" s="69"/>
      <c r="F527"/>
    </row>
    <row r="528" spans="1:6" s="70" customFormat="1" ht="15.75">
      <c r="A528" s="71"/>
      <c r="B528" s="90"/>
      <c r="C528" s="68"/>
      <c r="D528" s="68"/>
      <c r="E528" s="69"/>
      <c r="F528"/>
    </row>
    <row r="529" spans="1:6" s="70" customFormat="1" ht="15.75">
      <c r="A529" s="71"/>
      <c r="B529" s="90"/>
      <c r="C529" s="68"/>
      <c r="D529" s="68"/>
      <c r="E529" s="69"/>
      <c r="F529"/>
    </row>
    <row r="530" spans="1:6" s="70" customFormat="1" ht="15.75">
      <c r="A530" s="71"/>
      <c r="B530" s="90"/>
      <c r="C530" s="68"/>
      <c r="D530" s="68"/>
      <c r="E530" s="69"/>
      <c r="F530"/>
    </row>
    <row r="531" spans="1:6" s="70" customFormat="1" ht="15.75">
      <c r="A531" s="71"/>
      <c r="B531" s="90"/>
      <c r="C531" s="68"/>
      <c r="D531" s="68"/>
      <c r="E531" s="69"/>
      <c r="F531"/>
    </row>
    <row r="532" spans="1:6" s="70" customFormat="1" ht="15.75">
      <c r="A532" s="71"/>
      <c r="B532" s="90"/>
      <c r="C532" s="68"/>
      <c r="D532" s="68"/>
      <c r="E532" s="69"/>
      <c r="F532"/>
    </row>
    <row r="533" spans="1:6" s="70" customFormat="1" ht="15.75">
      <c r="A533" s="71"/>
      <c r="B533" s="90"/>
      <c r="C533" s="68"/>
      <c r="D533" s="68"/>
      <c r="E533" s="69"/>
      <c r="F533"/>
    </row>
    <row r="534" spans="1:6" s="70" customFormat="1" ht="15.75">
      <c r="A534" s="71"/>
      <c r="B534" s="90"/>
      <c r="C534" s="68"/>
      <c r="D534" s="68"/>
      <c r="E534" s="69"/>
      <c r="F534"/>
    </row>
    <row r="535" spans="1:6" s="70" customFormat="1" ht="15.75">
      <c r="A535" s="71"/>
      <c r="B535" s="90"/>
      <c r="C535" s="68"/>
      <c r="D535" s="68"/>
      <c r="E535" s="69"/>
      <c r="F535"/>
    </row>
    <row r="536" spans="1:6" s="70" customFormat="1" ht="15.75">
      <c r="A536" s="71"/>
      <c r="B536" s="90"/>
      <c r="C536" s="68"/>
      <c r="D536" s="68"/>
      <c r="E536" s="69"/>
      <c r="F536"/>
    </row>
    <row r="537" spans="1:6" s="70" customFormat="1" ht="15.75">
      <c r="A537" s="71"/>
      <c r="B537" s="90"/>
      <c r="C537" s="68"/>
      <c r="D537" s="68"/>
      <c r="E537" s="69"/>
      <c r="F537"/>
    </row>
    <row r="538" spans="1:6" s="70" customFormat="1" ht="15.75">
      <c r="A538" s="71"/>
      <c r="B538" s="90"/>
      <c r="C538" s="68"/>
      <c r="D538" s="68"/>
      <c r="E538" s="69"/>
      <c r="F538"/>
    </row>
    <row r="539" spans="1:6" s="70" customFormat="1" ht="15.75">
      <c r="A539" s="71"/>
      <c r="B539" s="90"/>
      <c r="C539" s="68"/>
      <c r="D539" s="68"/>
      <c r="E539" s="69"/>
      <c r="F539"/>
    </row>
    <row r="540" spans="1:6" s="70" customFormat="1" ht="15.75">
      <c r="A540" s="71"/>
      <c r="B540" s="90"/>
      <c r="C540" s="68"/>
      <c r="D540" s="68"/>
      <c r="E540" s="69"/>
      <c r="F540"/>
    </row>
    <row r="541" spans="1:6" s="70" customFormat="1" ht="15.75">
      <c r="A541" s="71"/>
      <c r="B541" s="90"/>
      <c r="C541" s="68"/>
      <c r="D541" s="68"/>
      <c r="E541" s="69"/>
      <c r="F541"/>
    </row>
    <row r="542" spans="1:6" s="70" customFormat="1" ht="15.75">
      <c r="A542" s="71"/>
      <c r="B542" s="90"/>
      <c r="C542" s="68"/>
      <c r="D542" s="68"/>
      <c r="E542" s="69"/>
      <c r="F542"/>
    </row>
    <row r="543" spans="1:6" s="70" customFormat="1" ht="15.75">
      <c r="A543" s="71"/>
      <c r="B543" s="90"/>
      <c r="C543" s="68"/>
      <c r="D543" s="68"/>
      <c r="E543" s="69"/>
      <c r="F543"/>
    </row>
    <row r="544" spans="1:6" s="70" customFormat="1" ht="15.75">
      <c r="A544" s="71"/>
      <c r="B544" s="90"/>
      <c r="C544" s="68"/>
      <c r="D544" s="68"/>
      <c r="E544" s="69"/>
      <c r="F544"/>
    </row>
    <row r="545" spans="1:6" s="70" customFormat="1" ht="15.75">
      <c r="A545" s="71"/>
      <c r="B545" s="90"/>
      <c r="C545" s="68"/>
      <c r="D545" s="68"/>
      <c r="E545" s="69"/>
      <c r="F545"/>
    </row>
    <row r="546" spans="1:6" s="70" customFormat="1" ht="15.75">
      <c r="A546" s="71"/>
      <c r="B546" s="90"/>
      <c r="C546" s="68"/>
      <c r="D546" s="68"/>
      <c r="E546" s="69"/>
      <c r="F546"/>
    </row>
    <row r="547" spans="1:6" s="70" customFormat="1" ht="15.75">
      <c r="A547" s="71"/>
      <c r="B547" s="90"/>
      <c r="C547" s="68"/>
      <c r="D547" s="68"/>
      <c r="E547" s="69"/>
      <c r="F547"/>
    </row>
    <row r="548" spans="1:6" s="70" customFormat="1" ht="15.75">
      <c r="A548" s="71"/>
      <c r="B548" s="90"/>
      <c r="C548" s="68"/>
      <c r="D548" s="68"/>
      <c r="E548" s="69"/>
      <c r="F548"/>
    </row>
    <row r="549" spans="1:6" s="70" customFormat="1" ht="15.75">
      <c r="A549" s="71"/>
      <c r="B549" s="90"/>
      <c r="C549" s="68"/>
      <c r="D549" s="68"/>
      <c r="E549" s="69"/>
      <c r="F549"/>
    </row>
    <row r="550" spans="1:6" s="70" customFormat="1" ht="15.75">
      <c r="A550" s="71"/>
      <c r="B550" s="90"/>
      <c r="C550" s="68"/>
      <c r="D550" s="68"/>
      <c r="E550" s="69"/>
      <c r="F550"/>
    </row>
    <row r="551" spans="1:6" s="70" customFormat="1" ht="15.75">
      <c r="A551" s="71"/>
      <c r="B551" s="90"/>
      <c r="C551" s="68"/>
      <c r="D551" s="68"/>
      <c r="E551" s="69"/>
      <c r="F551"/>
    </row>
    <row r="552" spans="1:6" s="70" customFormat="1" ht="15.75">
      <c r="A552" s="71"/>
      <c r="B552" s="90"/>
      <c r="C552" s="68"/>
      <c r="D552" s="68"/>
      <c r="E552" s="69"/>
      <c r="F552"/>
    </row>
    <row r="553" spans="1:6" s="70" customFormat="1" ht="15.75">
      <c r="A553" s="71"/>
      <c r="B553" s="90"/>
      <c r="C553" s="68"/>
      <c r="D553" s="68"/>
      <c r="E553" s="69"/>
      <c r="F553"/>
    </row>
    <row r="554" spans="1:6" s="70" customFormat="1" ht="15.75">
      <c r="A554" s="71"/>
      <c r="B554" s="90"/>
      <c r="C554" s="68"/>
      <c r="D554" s="68"/>
      <c r="E554" s="69"/>
      <c r="F554"/>
    </row>
    <row r="555" spans="1:6" s="70" customFormat="1" ht="15.75">
      <c r="A555" s="71"/>
      <c r="B555" s="90"/>
      <c r="C555" s="68"/>
      <c r="D555" s="68"/>
      <c r="E555" s="69"/>
      <c r="F555"/>
    </row>
    <row r="556" spans="1:6" s="70" customFormat="1" ht="15.75">
      <c r="A556" s="71"/>
      <c r="B556" s="90"/>
      <c r="C556" s="68"/>
      <c r="D556" s="68"/>
      <c r="E556" s="69"/>
      <c r="F556"/>
    </row>
    <row r="557" spans="1:6" s="70" customFormat="1" ht="15.75">
      <c r="A557" s="71"/>
      <c r="B557" s="90"/>
      <c r="C557" s="68"/>
      <c r="D557" s="68"/>
      <c r="E557" s="69"/>
      <c r="F557"/>
    </row>
    <row r="558" spans="1:6" s="70" customFormat="1" ht="15.75">
      <c r="A558" s="71"/>
      <c r="B558" s="90"/>
      <c r="C558" s="68"/>
      <c r="D558" s="68"/>
      <c r="E558" s="69"/>
      <c r="F558"/>
    </row>
    <row r="559" spans="1:6" s="70" customFormat="1" ht="15.75">
      <c r="A559" s="71"/>
      <c r="B559" s="90"/>
      <c r="C559" s="68"/>
      <c r="D559" s="68"/>
      <c r="E559" s="69"/>
      <c r="F559"/>
    </row>
    <row r="560" spans="1:6" s="70" customFormat="1" ht="15.75">
      <c r="A560" s="71"/>
      <c r="B560" s="90"/>
      <c r="C560" s="68"/>
      <c r="D560" s="68"/>
      <c r="E560" s="69"/>
      <c r="F560"/>
    </row>
    <row r="561" spans="1:6" s="70" customFormat="1" ht="15.75">
      <c r="A561" s="71"/>
      <c r="B561" s="90"/>
      <c r="C561" s="68"/>
      <c r="D561" s="68"/>
      <c r="E561" s="69"/>
      <c r="F561"/>
    </row>
    <row r="562" spans="1:6" s="70" customFormat="1" ht="15.75">
      <c r="A562" s="71"/>
      <c r="B562" s="90"/>
      <c r="C562" s="68"/>
      <c r="D562" s="68"/>
      <c r="E562" s="69"/>
      <c r="F562"/>
    </row>
    <row r="563" spans="1:6" s="70" customFormat="1" ht="15.75">
      <c r="A563" s="71"/>
      <c r="B563" s="90"/>
      <c r="C563" s="68"/>
      <c r="D563" s="68"/>
      <c r="E563" s="69"/>
      <c r="F563"/>
    </row>
    <row r="564" spans="1:6" s="70" customFormat="1" ht="15.75">
      <c r="A564" s="71"/>
      <c r="B564" s="90"/>
      <c r="C564" s="68"/>
      <c r="D564" s="68"/>
      <c r="E564" s="69"/>
      <c r="F564"/>
    </row>
    <row r="565" spans="1:6" s="70" customFormat="1" ht="15.75">
      <c r="A565" s="71"/>
      <c r="B565" s="90"/>
      <c r="C565" s="68"/>
      <c r="D565" s="68"/>
      <c r="E565" s="69"/>
      <c r="F565"/>
    </row>
    <row r="566" spans="1:6" s="70" customFormat="1" ht="15.75">
      <c r="A566" s="71"/>
      <c r="B566" s="90"/>
      <c r="C566" s="68"/>
      <c r="D566" s="68"/>
      <c r="E566" s="69"/>
      <c r="F566"/>
    </row>
    <row r="567" spans="1:6" s="70" customFormat="1" ht="15.75">
      <c r="A567" s="71"/>
      <c r="B567" s="90"/>
      <c r="C567" s="68"/>
      <c r="D567" s="68"/>
      <c r="E567" s="69"/>
      <c r="F567"/>
    </row>
    <row r="568" spans="1:6" s="70" customFormat="1" ht="15.75">
      <c r="A568" s="71"/>
      <c r="B568" s="90"/>
      <c r="C568" s="68"/>
      <c r="D568" s="68"/>
      <c r="E568" s="69"/>
      <c r="F568"/>
    </row>
    <row r="569" spans="1:6" s="70" customFormat="1" ht="15.75">
      <c r="A569" s="71"/>
      <c r="B569" s="90"/>
      <c r="C569" s="68"/>
      <c r="D569" s="68"/>
      <c r="E569" s="69"/>
      <c r="F569"/>
    </row>
    <row r="570" spans="1:6" s="70" customFormat="1" ht="15.75">
      <c r="A570" s="71"/>
      <c r="B570" s="90"/>
      <c r="C570" s="68"/>
      <c r="D570" s="68"/>
      <c r="E570" s="69"/>
      <c r="F570"/>
    </row>
    <row r="571" spans="1:6" s="70" customFormat="1" ht="15.75">
      <c r="A571" s="71"/>
      <c r="B571" s="90"/>
      <c r="C571" s="68"/>
      <c r="D571" s="68"/>
      <c r="E571" s="69"/>
      <c r="F571"/>
    </row>
    <row r="572" spans="1:6" s="70" customFormat="1" ht="15.75">
      <c r="A572" s="71"/>
      <c r="B572" s="90"/>
      <c r="C572" s="68"/>
      <c r="D572" s="68"/>
      <c r="E572" s="69"/>
      <c r="F572"/>
    </row>
    <row r="573" spans="1:6" s="70" customFormat="1" ht="15.75">
      <c r="A573" s="71"/>
      <c r="B573" s="90"/>
      <c r="C573" s="68"/>
      <c r="D573" s="68"/>
      <c r="E573" s="69"/>
      <c r="F573"/>
    </row>
    <row r="574" spans="1:6" s="70" customFormat="1" ht="15.75">
      <c r="A574" s="71"/>
      <c r="B574" s="90"/>
      <c r="C574" s="68"/>
      <c r="D574" s="68"/>
      <c r="E574" s="69"/>
      <c r="F574"/>
    </row>
    <row r="575" spans="1:6" s="70" customFormat="1" ht="15.75">
      <c r="A575" s="71"/>
      <c r="B575" s="90"/>
      <c r="C575" s="68"/>
      <c r="D575" s="68"/>
      <c r="E575" s="69"/>
      <c r="F575"/>
    </row>
    <row r="576" spans="1:6" s="70" customFormat="1" ht="15.75">
      <c r="A576" s="71"/>
      <c r="B576" s="90"/>
      <c r="C576" s="68"/>
      <c r="D576" s="68"/>
      <c r="E576" s="69"/>
      <c r="F576"/>
    </row>
    <row r="577" spans="1:6" s="70" customFormat="1" ht="15.75">
      <c r="A577" s="71"/>
      <c r="B577" s="90"/>
      <c r="C577" s="68"/>
      <c r="D577" s="68"/>
      <c r="E577" s="69"/>
      <c r="F577"/>
    </row>
    <row r="578" spans="1:6" s="70" customFormat="1" ht="15.75">
      <c r="A578" s="71"/>
      <c r="B578" s="90"/>
      <c r="C578" s="68"/>
      <c r="D578" s="68"/>
      <c r="E578" s="69"/>
      <c r="F578"/>
    </row>
    <row r="579" spans="1:6" s="70" customFormat="1" ht="15.75">
      <c r="A579" s="71"/>
      <c r="B579" s="90"/>
      <c r="C579" s="68"/>
      <c r="D579" s="68"/>
      <c r="E579" s="69"/>
      <c r="F579"/>
    </row>
    <row r="580" spans="1:6" s="70" customFormat="1" ht="15.75">
      <c r="A580" s="71"/>
      <c r="B580" s="90"/>
      <c r="C580" s="68"/>
      <c r="D580" s="68"/>
      <c r="E580" s="69"/>
      <c r="F580"/>
    </row>
    <row r="581" spans="1:6" s="70" customFormat="1" ht="15.75">
      <c r="A581" s="71"/>
      <c r="B581" s="90"/>
      <c r="C581" s="68"/>
      <c r="D581" s="68"/>
      <c r="E581" s="69"/>
      <c r="F581"/>
    </row>
    <row r="582" spans="1:6" s="70" customFormat="1" ht="15.75">
      <c r="A582" s="71"/>
      <c r="B582" s="90"/>
      <c r="C582" s="68"/>
      <c r="D582" s="68"/>
      <c r="E582" s="69"/>
      <c r="F582"/>
    </row>
    <row r="583" spans="1:6" s="70" customFormat="1" ht="15.75">
      <c r="A583" s="71"/>
      <c r="B583" s="90"/>
      <c r="C583" s="68"/>
      <c r="D583" s="68"/>
      <c r="E583" s="69"/>
      <c r="F583"/>
    </row>
    <row r="584" spans="1:6" s="70" customFormat="1" ht="15.75">
      <c r="A584" s="71"/>
      <c r="B584" s="90"/>
      <c r="C584" s="68"/>
      <c r="D584" s="68"/>
      <c r="E584" s="69"/>
      <c r="F584"/>
    </row>
    <row r="585" spans="1:6" s="70" customFormat="1" ht="15.75">
      <c r="A585" s="71"/>
      <c r="B585" s="90"/>
      <c r="C585" s="68"/>
      <c r="D585" s="68"/>
      <c r="E585" s="69"/>
      <c r="F585"/>
    </row>
    <row r="586" spans="1:6" s="70" customFormat="1" ht="15.75">
      <c r="A586" s="71"/>
      <c r="B586" s="90"/>
      <c r="C586" s="68"/>
      <c r="D586" s="68"/>
      <c r="E586" s="69"/>
      <c r="F586"/>
    </row>
    <row r="587" spans="1:6" s="70" customFormat="1" ht="15.75">
      <c r="A587" s="71"/>
      <c r="B587" s="90"/>
      <c r="C587" s="68"/>
      <c r="D587" s="68"/>
      <c r="E587" s="69"/>
      <c r="F587"/>
    </row>
    <row r="588" spans="1:6" s="70" customFormat="1" ht="15.75">
      <c r="A588" s="71"/>
      <c r="B588" s="90"/>
      <c r="C588" s="68"/>
      <c r="D588" s="68"/>
      <c r="E588" s="69"/>
      <c r="F588"/>
    </row>
    <row r="589" spans="1:6" s="70" customFormat="1" ht="15.75">
      <c r="A589" s="71"/>
      <c r="B589" s="90"/>
      <c r="C589" s="68"/>
      <c r="D589" s="68"/>
      <c r="E589" s="69"/>
      <c r="F589"/>
    </row>
    <row r="590" spans="1:6" s="70" customFormat="1" ht="15.75">
      <c r="A590" s="71"/>
      <c r="B590" s="90"/>
      <c r="C590" s="68"/>
      <c r="D590" s="68"/>
      <c r="E590" s="69"/>
      <c r="F590"/>
    </row>
    <row r="591" spans="1:6" s="70" customFormat="1" ht="15.75">
      <c r="A591" s="71"/>
      <c r="B591" s="90"/>
      <c r="C591" s="68"/>
      <c r="D591" s="68"/>
      <c r="E591" s="69"/>
      <c r="F591"/>
    </row>
    <row r="592" spans="1:6" s="70" customFormat="1" ht="15.75">
      <c r="A592" s="71"/>
      <c r="B592" s="90"/>
      <c r="C592" s="68"/>
      <c r="D592" s="68"/>
      <c r="E592" s="69"/>
      <c r="F592"/>
    </row>
    <row r="593" spans="1:6" s="70" customFormat="1" ht="15.75">
      <c r="A593" s="71"/>
      <c r="B593" s="90"/>
      <c r="C593" s="68"/>
      <c r="D593" s="68"/>
      <c r="E593" s="69"/>
      <c r="F593"/>
    </row>
    <row r="594" spans="1:6" s="70" customFormat="1" ht="15.75">
      <c r="A594" s="71"/>
      <c r="B594" s="90"/>
      <c r="C594" s="68"/>
      <c r="D594" s="68"/>
      <c r="E594" s="69"/>
      <c r="F594"/>
    </row>
    <row r="595" spans="1:6" s="70" customFormat="1" ht="15.75">
      <c r="A595" s="71"/>
      <c r="B595" s="90"/>
      <c r="C595" s="68"/>
      <c r="D595" s="68"/>
      <c r="E595" s="69"/>
      <c r="F595"/>
    </row>
    <row r="596" spans="1:6" s="70" customFormat="1" ht="15.75">
      <c r="A596" s="71"/>
      <c r="B596" s="90"/>
      <c r="C596" s="68"/>
      <c r="D596" s="68"/>
      <c r="E596" s="69"/>
      <c r="F596"/>
    </row>
    <row r="597" spans="1:6" s="70" customFormat="1" ht="15.75">
      <c r="A597" s="71"/>
      <c r="B597" s="90"/>
      <c r="C597" s="68"/>
      <c r="D597" s="68"/>
      <c r="E597" s="69"/>
      <c r="F597"/>
    </row>
    <row r="598" spans="1:6" s="70" customFormat="1" ht="15.75">
      <c r="A598" s="71"/>
      <c r="B598" s="90"/>
      <c r="C598" s="68"/>
      <c r="D598" s="68"/>
      <c r="E598" s="69"/>
      <c r="F598"/>
    </row>
    <row r="599" spans="1:6" s="70" customFormat="1" ht="15.75">
      <c r="A599" s="71"/>
      <c r="B599" s="90"/>
      <c r="C599" s="68"/>
      <c r="D599" s="68"/>
      <c r="E599" s="69"/>
      <c r="F599"/>
    </row>
    <row r="600" spans="1:6" s="70" customFormat="1" ht="15.75">
      <c r="A600" s="71"/>
      <c r="B600" s="90"/>
      <c r="C600" s="68"/>
      <c r="D600" s="68"/>
      <c r="E600" s="69"/>
      <c r="F600"/>
    </row>
    <row r="601" spans="1:6" s="70" customFormat="1" ht="15.75">
      <c r="A601" s="71"/>
      <c r="B601" s="90"/>
      <c r="C601" s="68"/>
      <c r="D601" s="68"/>
      <c r="E601" s="69"/>
      <c r="F601"/>
    </row>
    <row r="602" spans="1:6" s="70" customFormat="1" ht="15.75">
      <c r="A602" s="71"/>
      <c r="B602" s="90"/>
      <c r="C602" s="68"/>
      <c r="D602" s="68"/>
      <c r="E602" s="69"/>
      <c r="F602"/>
    </row>
    <row r="603" spans="1:6" s="70" customFormat="1" ht="15.75">
      <c r="A603" s="71"/>
      <c r="B603" s="90"/>
      <c r="C603" s="68"/>
      <c r="D603" s="68"/>
      <c r="E603" s="69"/>
      <c r="F603"/>
    </row>
    <row r="604" spans="1:6" s="70" customFormat="1" ht="15.75">
      <c r="A604" s="71"/>
      <c r="B604" s="90"/>
      <c r="C604" s="68"/>
      <c r="D604" s="68"/>
      <c r="E604" s="69"/>
      <c r="F604"/>
    </row>
    <row r="605" spans="1:6" s="70" customFormat="1" ht="15.75">
      <c r="A605" s="71"/>
      <c r="B605" s="90"/>
      <c r="C605" s="68"/>
      <c r="D605" s="68"/>
      <c r="E605" s="69"/>
      <c r="F605"/>
    </row>
    <row r="606" spans="1:6" s="70" customFormat="1" ht="15.75">
      <c r="A606" s="71"/>
      <c r="B606" s="90"/>
      <c r="C606" s="68"/>
      <c r="D606" s="68"/>
      <c r="E606" s="69"/>
      <c r="F606"/>
    </row>
    <row r="607" spans="1:6" s="70" customFormat="1" ht="15.75">
      <c r="A607" s="71"/>
      <c r="B607" s="90"/>
      <c r="C607" s="68"/>
      <c r="D607" s="68"/>
      <c r="E607" s="69"/>
      <c r="F607"/>
    </row>
    <row r="608" spans="1:6" s="70" customFormat="1" ht="15.75">
      <c r="A608" s="71"/>
      <c r="B608" s="90"/>
      <c r="C608" s="68"/>
      <c r="D608" s="68"/>
      <c r="E608" s="69"/>
      <c r="F608"/>
    </row>
    <row r="609" spans="1:6" s="70" customFormat="1" ht="15.75">
      <c r="A609" s="71"/>
      <c r="B609" s="90"/>
      <c r="C609" s="68"/>
      <c r="D609" s="68"/>
      <c r="E609" s="69"/>
      <c r="F609"/>
    </row>
    <row r="610" spans="1:6" s="70" customFormat="1" ht="15.75">
      <c r="A610" s="71"/>
      <c r="B610" s="90"/>
      <c r="C610" s="68"/>
      <c r="D610" s="68"/>
      <c r="E610" s="69"/>
      <c r="F610"/>
    </row>
    <row r="611" spans="1:6" s="70" customFormat="1" ht="15.75">
      <c r="A611" s="71"/>
      <c r="B611" s="90"/>
      <c r="C611" s="68"/>
      <c r="D611" s="68"/>
      <c r="E611" s="69"/>
      <c r="F611"/>
    </row>
    <row r="612" spans="1:6" s="70" customFormat="1" ht="15.75">
      <c r="A612" s="71"/>
      <c r="B612" s="90"/>
      <c r="C612" s="68"/>
      <c r="D612" s="68"/>
      <c r="E612" s="69"/>
      <c r="F612"/>
    </row>
    <row r="613" spans="1:6" s="70" customFormat="1" ht="15.75">
      <c r="A613" s="71"/>
      <c r="B613" s="90"/>
      <c r="C613" s="68"/>
      <c r="D613" s="68"/>
      <c r="E613" s="69"/>
      <c r="F613"/>
    </row>
    <row r="614" spans="1:6" s="70" customFormat="1" ht="15.75">
      <c r="A614" s="71"/>
      <c r="B614" s="90"/>
      <c r="C614" s="68"/>
      <c r="D614" s="68"/>
      <c r="E614" s="69"/>
      <c r="F614"/>
    </row>
    <row r="615" spans="1:6" s="70" customFormat="1" ht="15.75">
      <c r="A615" s="71"/>
      <c r="B615" s="90"/>
      <c r="C615" s="68"/>
      <c r="D615" s="68"/>
      <c r="E615" s="69"/>
      <c r="F615"/>
    </row>
    <row r="616" spans="1:6" s="70" customFormat="1" ht="15.75">
      <c r="A616" s="71"/>
      <c r="B616" s="90"/>
      <c r="C616" s="68"/>
      <c r="D616" s="68"/>
      <c r="E616" s="69"/>
      <c r="F616"/>
    </row>
    <row r="617" spans="1:6" s="70" customFormat="1" ht="15.75">
      <c r="A617" s="71"/>
      <c r="B617" s="90"/>
      <c r="C617" s="68"/>
      <c r="D617" s="68"/>
      <c r="E617" s="69"/>
      <c r="F617"/>
    </row>
    <row r="618" spans="1:6" s="70" customFormat="1" ht="15.75">
      <c r="A618" s="71"/>
      <c r="B618" s="90"/>
      <c r="C618" s="68"/>
      <c r="D618" s="68"/>
      <c r="E618" s="69"/>
      <c r="F618"/>
    </row>
    <row r="619" spans="1:6" s="70" customFormat="1" ht="15.75">
      <c r="A619" s="71"/>
      <c r="B619" s="90"/>
      <c r="C619" s="68"/>
      <c r="D619" s="68"/>
      <c r="E619" s="69"/>
      <c r="F619"/>
    </row>
    <row r="620" spans="1:6" s="70" customFormat="1" ht="15.75">
      <c r="A620" s="71"/>
      <c r="B620" s="90"/>
      <c r="C620" s="68"/>
      <c r="D620" s="68"/>
      <c r="E620" s="69"/>
      <c r="F620"/>
    </row>
    <row r="621" spans="1:6" s="70" customFormat="1" ht="15.75">
      <c r="A621" s="71"/>
      <c r="B621" s="90"/>
      <c r="C621" s="68"/>
      <c r="D621" s="68"/>
      <c r="E621" s="69"/>
      <c r="F621"/>
    </row>
    <row r="622" spans="1:6" s="70" customFormat="1" ht="15.75">
      <c r="A622" s="71"/>
      <c r="B622" s="90"/>
      <c r="C622" s="68"/>
      <c r="D622" s="68"/>
      <c r="E622" s="69"/>
      <c r="F622"/>
    </row>
    <row r="623" spans="1:6" s="70" customFormat="1" ht="15.75">
      <c r="A623" s="71"/>
      <c r="B623" s="90"/>
      <c r="C623" s="68"/>
      <c r="D623" s="68"/>
      <c r="E623" s="69"/>
      <c r="F623"/>
    </row>
    <row r="624" spans="1:6" s="70" customFormat="1" ht="15.75">
      <c r="A624" s="71"/>
      <c r="B624" s="90"/>
      <c r="C624" s="68"/>
      <c r="D624" s="68"/>
      <c r="E624" s="69"/>
      <c r="F624"/>
    </row>
    <row r="625" spans="1:6" s="70" customFormat="1" ht="15.75">
      <c r="A625" s="71"/>
      <c r="B625" s="90"/>
      <c r="C625" s="68"/>
      <c r="D625" s="68"/>
      <c r="E625" s="69"/>
      <c r="F625"/>
    </row>
    <row r="626" spans="1:6" s="70" customFormat="1" ht="15.75">
      <c r="A626" s="71"/>
      <c r="B626" s="90"/>
      <c r="C626" s="68"/>
      <c r="D626" s="68"/>
      <c r="E626" s="69"/>
      <c r="F626"/>
    </row>
    <row r="627" spans="1:6" s="70" customFormat="1" ht="15.75">
      <c r="A627" s="71"/>
      <c r="B627" s="90"/>
      <c r="C627" s="68"/>
      <c r="D627" s="68"/>
      <c r="E627" s="69"/>
      <c r="F627"/>
    </row>
    <row r="628" spans="1:6" s="70" customFormat="1" ht="15.75">
      <c r="A628" s="71"/>
      <c r="B628" s="90"/>
      <c r="C628" s="68"/>
      <c r="D628" s="68"/>
      <c r="E628" s="69"/>
      <c r="F628"/>
    </row>
    <row r="629" spans="1:6" s="70" customFormat="1" ht="15.75">
      <c r="A629" s="71"/>
      <c r="B629" s="90"/>
      <c r="C629" s="68"/>
      <c r="D629" s="68"/>
      <c r="E629" s="69"/>
      <c r="F629"/>
    </row>
    <row r="630" spans="1:6" s="70" customFormat="1" ht="15.75">
      <c r="A630" s="71"/>
      <c r="B630" s="90"/>
      <c r="C630" s="68"/>
      <c r="D630" s="68"/>
      <c r="E630" s="69"/>
      <c r="F630"/>
    </row>
    <row r="631" spans="1:6" s="70" customFormat="1" ht="15.75">
      <c r="A631" s="71"/>
      <c r="B631" s="90"/>
      <c r="C631" s="68"/>
      <c r="D631" s="68"/>
      <c r="E631" s="69"/>
      <c r="F631"/>
    </row>
    <row r="632" spans="1:6" s="70" customFormat="1" ht="15.75">
      <c r="A632" s="71"/>
      <c r="B632" s="90"/>
      <c r="C632" s="68"/>
      <c r="D632" s="68"/>
      <c r="E632" s="69"/>
      <c r="F632"/>
    </row>
    <row r="633" spans="1:6" s="70" customFormat="1" ht="15.75">
      <c r="A633" s="71"/>
      <c r="B633" s="90"/>
      <c r="C633" s="68"/>
      <c r="D633" s="68"/>
      <c r="E633" s="69"/>
      <c r="F633"/>
    </row>
    <row r="634" spans="1:6" s="70" customFormat="1" ht="15.75">
      <c r="A634" s="71"/>
      <c r="B634" s="90"/>
      <c r="C634" s="68"/>
      <c r="D634" s="68"/>
      <c r="E634" s="69"/>
      <c r="F634"/>
    </row>
    <row r="635" spans="1:6" s="70" customFormat="1" ht="15.75">
      <c r="A635" s="71"/>
      <c r="B635" s="90"/>
      <c r="C635" s="68"/>
      <c r="D635" s="68"/>
      <c r="E635" s="69"/>
      <c r="F635"/>
    </row>
    <row r="636" spans="1:6" s="70" customFormat="1" ht="15.75">
      <c r="A636" s="71"/>
      <c r="B636" s="90"/>
      <c r="C636" s="68"/>
      <c r="D636" s="68"/>
      <c r="E636" s="69"/>
      <c r="F636"/>
    </row>
    <row r="637" spans="1:6" s="70" customFormat="1" ht="15.75">
      <c r="A637" s="71"/>
      <c r="B637" s="90"/>
      <c r="C637" s="68"/>
      <c r="D637" s="68"/>
      <c r="E637" s="69"/>
      <c r="F637"/>
    </row>
    <row r="638" spans="1:6" s="70" customFormat="1" ht="15.75">
      <c r="A638" s="71"/>
      <c r="B638" s="90"/>
      <c r="C638" s="68"/>
      <c r="D638" s="68"/>
      <c r="E638" s="69"/>
      <c r="F638"/>
    </row>
    <row r="639" spans="1:6" s="70" customFormat="1" ht="15.75">
      <c r="A639" s="71"/>
      <c r="B639" s="90"/>
      <c r="C639" s="68"/>
      <c r="D639" s="68"/>
      <c r="E639" s="69"/>
      <c r="F639"/>
    </row>
    <row r="640" spans="1:6" s="70" customFormat="1" ht="15.75">
      <c r="A640" s="71"/>
      <c r="B640" s="90"/>
      <c r="C640" s="68"/>
      <c r="D640" s="68"/>
      <c r="E640" s="69"/>
      <c r="F640"/>
    </row>
    <row r="641" spans="1:6" s="70" customFormat="1" ht="15.75">
      <c r="A641" s="71"/>
      <c r="B641" s="90"/>
      <c r="C641" s="68"/>
      <c r="D641" s="68"/>
      <c r="E641" s="69"/>
      <c r="F641"/>
    </row>
    <row r="642" spans="1:6" s="70" customFormat="1" ht="15.75">
      <c r="A642" s="71"/>
      <c r="B642" s="90"/>
      <c r="C642" s="68"/>
      <c r="D642" s="68"/>
      <c r="E642" s="69"/>
      <c r="F642"/>
    </row>
    <row r="643" spans="1:6" s="70" customFormat="1" ht="15.75">
      <c r="A643" s="71"/>
      <c r="B643" s="90"/>
      <c r="C643" s="68"/>
      <c r="D643" s="68"/>
      <c r="E643" s="69"/>
      <c r="F643"/>
    </row>
    <row r="644" spans="1:6" s="70" customFormat="1" ht="15.75">
      <c r="A644" s="71"/>
      <c r="B644" s="90"/>
      <c r="C644" s="68"/>
      <c r="D644" s="68"/>
      <c r="E644" s="69"/>
      <c r="F644"/>
    </row>
    <row r="645" spans="1:6" s="70" customFormat="1" ht="15.75">
      <c r="A645" s="71"/>
      <c r="B645" s="90"/>
      <c r="C645" s="68"/>
      <c r="D645" s="68"/>
      <c r="E645" s="69"/>
      <c r="F645"/>
    </row>
    <row r="646" spans="1:6" s="70" customFormat="1" ht="15.75">
      <c r="A646" s="71"/>
      <c r="B646" s="90"/>
      <c r="C646" s="68"/>
      <c r="D646" s="68"/>
      <c r="E646" s="69"/>
      <c r="F646"/>
    </row>
    <row r="647" spans="1:6" s="70" customFormat="1" ht="15.75">
      <c r="A647" s="71"/>
      <c r="B647" s="90"/>
      <c r="C647" s="68"/>
      <c r="D647" s="68"/>
      <c r="E647" s="69"/>
      <c r="F647"/>
    </row>
    <row r="648" spans="1:6" s="70" customFormat="1" ht="15.75">
      <c r="A648" s="71"/>
      <c r="B648" s="90"/>
      <c r="C648" s="68"/>
      <c r="D648" s="68"/>
      <c r="E648" s="69"/>
      <c r="F648"/>
    </row>
    <row r="649" spans="1:6" s="70" customFormat="1" ht="15.75">
      <c r="A649" s="71"/>
      <c r="B649" s="90"/>
      <c r="C649" s="68"/>
      <c r="D649" s="68"/>
      <c r="E649" s="69"/>
      <c r="F649"/>
    </row>
    <row r="650" spans="1:6" s="70" customFormat="1" ht="15.75">
      <c r="A650" s="71"/>
      <c r="B650" s="90"/>
      <c r="C650" s="68"/>
      <c r="D650" s="68"/>
      <c r="E650" s="69"/>
      <c r="F650"/>
    </row>
    <row r="651" spans="1:6" s="70" customFormat="1" ht="15.75">
      <c r="A651" s="71"/>
      <c r="B651" s="90"/>
      <c r="C651" s="68"/>
      <c r="D651" s="68"/>
      <c r="E651" s="69"/>
      <c r="F651"/>
    </row>
    <row r="652" spans="1:6" s="70" customFormat="1" ht="15.75">
      <c r="A652" s="71"/>
      <c r="B652" s="90"/>
      <c r="C652" s="68"/>
      <c r="D652" s="68"/>
      <c r="E652" s="69"/>
      <c r="F652"/>
    </row>
    <row r="653" spans="1:6" s="70" customFormat="1" ht="15.75">
      <c r="A653" s="71"/>
      <c r="B653" s="90"/>
      <c r="C653" s="68"/>
      <c r="D653" s="68"/>
      <c r="E653" s="69"/>
      <c r="F653"/>
    </row>
    <row r="654" spans="1:6" s="70" customFormat="1" ht="15.75">
      <c r="A654" s="71"/>
      <c r="B654" s="90"/>
      <c r="C654" s="68"/>
      <c r="D654" s="68"/>
      <c r="E654" s="69"/>
      <c r="F654"/>
    </row>
    <row r="655" spans="1:6" s="70" customFormat="1" ht="15.75">
      <c r="A655" s="71"/>
      <c r="B655" s="90"/>
      <c r="C655" s="68"/>
      <c r="D655" s="68"/>
      <c r="E655" s="69"/>
      <c r="F655"/>
    </row>
    <row r="656" spans="1:6" s="70" customFormat="1" ht="15.75">
      <c r="A656" s="71"/>
      <c r="B656" s="90"/>
      <c r="C656" s="68"/>
      <c r="D656" s="68"/>
      <c r="E656" s="69"/>
      <c r="F656"/>
    </row>
    <row r="657" spans="1:6" s="70" customFormat="1" ht="15.75">
      <c r="A657" s="71"/>
      <c r="B657" s="90"/>
      <c r="C657" s="68"/>
      <c r="D657" s="68"/>
      <c r="E657" s="69"/>
      <c r="F657"/>
    </row>
    <row r="658" spans="1:6" s="70" customFormat="1" ht="15.75">
      <c r="A658" s="71"/>
      <c r="B658" s="90"/>
      <c r="C658" s="68"/>
      <c r="D658" s="68"/>
      <c r="E658" s="69"/>
      <c r="F658"/>
    </row>
    <row r="659" spans="1:6" s="70" customFormat="1" ht="15.75">
      <c r="A659" s="71"/>
      <c r="B659" s="90"/>
      <c r="C659" s="68"/>
      <c r="D659" s="68"/>
      <c r="E659" s="69"/>
      <c r="F659"/>
    </row>
    <row r="660" spans="1:6" s="70" customFormat="1" ht="15.75">
      <c r="A660" s="71"/>
      <c r="B660" s="90"/>
      <c r="C660" s="68"/>
      <c r="D660" s="68"/>
      <c r="E660" s="69"/>
      <c r="F660"/>
    </row>
    <row r="661" spans="1:6" s="70" customFormat="1" ht="15.75">
      <c r="A661" s="71"/>
      <c r="B661" s="90"/>
      <c r="C661" s="68"/>
      <c r="D661" s="68"/>
      <c r="E661" s="69"/>
      <c r="F661"/>
    </row>
    <row r="662" spans="1:6" s="70" customFormat="1" ht="15.75">
      <c r="A662" s="71"/>
      <c r="B662" s="90"/>
      <c r="C662" s="68"/>
      <c r="D662" s="68"/>
      <c r="E662" s="69"/>
      <c r="F662"/>
    </row>
    <row r="663" spans="1:6" s="70" customFormat="1" ht="15.75">
      <c r="A663" s="71"/>
      <c r="B663" s="90"/>
      <c r="C663" s="68"/>
      <c r="D663" s="68"/>
      <c r="E663" s="69"/>
      <c r="F663"/>
    </row>
    <row r="664" spans="1:6" s="70" customFormat="1" ht="15.75">
      <c r="A664" s="71"/>
      <c r="B664" s="90"/>
      <c r="C664" s="68"/>
      <c r="D664" s="68"/>
      <c r="E664" s="69"/>
      <c r="F664"/>
    </row>
    <row r="665" spans="1:6" s="70" customFormat="1" ht="15.75">
      <c r="A665" s="71"/>
      <c r="B665" s="90"/>
      <c r="C665" s="68"/>
      <c r="D665" s="68"/>
      <c r="E665" s="69"/>
      <c r="F665"/>
    </row>
    <row r="666" spans="1:6" s="70" customFormat="1" ht="15.75">
      <c r="A666" s="71"/>
      <c r="B666" s="90"/>
      <c r="C666" s="68"/>
      <c r="D666" s="68"/>
      <c r="E666" s="69"/>
      <c r="F666"/>
    </row>
    <row r="667" spans="1:6" s="70" customFormat="1" ht="15.75">
      <c r="A667" s="71"/>
      <c r="B667" s="90"/>
      <c r="C667" s="68"/>
      <c r="D667" s="68"/>
      <c r="E667" s="69"/>
      <c r="F667"/>
    </row>
    <row r="668" spans="1:6" s="70" customFormat="1" ht="15.75">
      <c r="A668" s="71"/>
      <c r="B668" s="90"/>
      <c r="C668" s="68"/>
      <c r="D668" s="68"/>
      <c r="E668" s="69"/>
      <c r="F668"/>
    </row>
    <row r="669" spans="1:6" s="70" customFormat="1" ht="15.75">
      <c r="A669" s="71"/>
      <c r="B669" s="90"/>
      <c r="C669" s="68"/>
      <c r="D669" s="68"/>
      <c r="E669" s="69"/>
      <c r="F669"/>
    </row>
    <row r="670" spans="1:6" s="70" customFormat="1" ht="15.75">
      <c r="A670" s="71"/>
      <c r="B670" s="90"/>
      <c r="C670" s="68"/>
      <c r="D670" s="68"/>
      <c r="E670" s="69"/>
      <c r="F670"/>
    </row>
    <row r="671" spans="1:6" s="70" customFormat="1" ht="15.75">
      <c r="A671" s="71"/>
      <c r="B671" s="90"/>
      <c r="C671" s="68"/>
      <c r="D671" s="68"/>
      <c r="E671" s="69"/>
      <c r="F671"/>
    </row>
    <row r="672" spans="1:6" s="70" customFormat="1" ht="15.75">
      <c r="A672" s="71"/>
      <c r="B672" s="90"/>
      <c r="C672" s="68"/>
      <c r="D672" s="68"/>
      <c r="E672" s="69"/>
      <c r="F672"/>
    </row>
    <row r="673" spans="1:6" s="70" customFormat="1" ht="15.75">
      <c r="A673" s="71"/>
      <c r="B673" s="90"/>
      <c r="C673" s="68"/>
      <c r="D673" s="68"/>
      <c r="E673" s="69"/>
      <c r="F673"/>
    </row>
    <row r="674" spans="1:6" s="70" customFormat="1" ht="15.75">
      <c r="A674" s="71"/>
      <c r="B674" s="90"/>
      <c r="C674" s="68"/>
      <c r="D674" s="68"/>
      <c r="E674" s="69"/>
      <c r="F674"/>
    </row>
    <row r="675" spans="1:6" s="70" customFormat="1" ht="15.75">
      <c r="A675" s="71"/>
      <c r="B675" s="90"/>
      <c r="C675" s="68"/>
      <c r="D675" s="68"/>
      <c r="E675" s="69"/>
      <c r="F675"/>
    </row>
    <row r="676" spans="1:6" s="70" customFormat="1" ht="15.75">
      <c r="A676" s="71"/>
      <c r="B676" s="90"/>
      <c r="C676" s="68"/>
      <c r="D676" s="68"/>
      <c r="E676" s="69"/>
      <c r="F676"/>
    </row>
    <row r="677" spans="1:6" s="70" customFormat="1" ht="15.75">
      <c r="A677" s="71"/>
      <c r="B677" s="90"/>
      <c r="C677" s="68"/>
      <c r="D677" s="68"/>
      <c r="E677" s="69"/>
      <c r="F677"/>
    </row>
    <row r="678" spans="1:6" s="70" customFormat="1" ht="15.75">
      <c r="A678" s="71"/>
      <c r="B678" s="90"/>
      <c r="C678" s="68"/>
      <c r="D678" s="68"/>
      <c r="E678" s="69"/>
      <c r="F678"/>
    </row>
    <row r="679" spans="1:6" s="70" customFormat="1" ht="15.75">
      <c r="A679" s="71"/>
      <c r="B679" s="90"/>
      <c r="C679" s="68"/>
      <c r="D679" s="68"/>
      <c r="E679" s="69"/>
      <c r="F679"/>
    </row>
    <row r="680" spans="1:6" s="70" customFormat="1" ht="15.75">
      <c r="A680" s="71"/>
      <c r="B680" s="90"/>
      <c r="C680" s="68"/>
      <c r="D680" s="68"/>
      <c r="E680" s="69"/>
      <c r="F680"/>
    </row>
    <row r="681" spans="1:6" s="70" customFormat="1" ht="15.75">
      <c r="A681" s="71"/>
      <c r="B681" s="90"/>
      <c r="C681" s="68"/>
      <c r="D681" s="68"/>
      <c r="E681" s="69"/>
      <c r="F681"/>
    </row>
    <row r="682" spans="1:6" s="70" customFormat="1" ht="15.75">
      <c r="A682" s="71"/>
      <c r="B682" s="90"/>
      <c r="C682" s="68"/>
      <c r="D682" s="68"/>
      <c r="E682" s="69"/>
      <c r="F682"/>
    </row>
    <row r="683" spans="1:6" s="70" customFormat="1" ht="15.75">
      <c r="A683" s="71"/>
      <c r="B683" s="90"/>
      <c r="C683" s="68"/>
      <c r="D683" s="68"/>
      <c r="E683" s="69"/>
      <c r="F683"/>
    </row>
    <row r="684" spans="1:6" s="70" customFormat="1" ht="15.75">
      <c r="A684" s="71"/>
      <c r="B684" s="90"/>
      <c r="C684" s="68"/>
      <c r="D684" s="68"/>
      <c r="E684" s="69"/>
      <c r="F684"/>
    </row>
    <row r="685" spans="1:6" s="70" customFormat="1" ht="15.75">
      <c r="A685" s="71"/>
      <c r="B685" s="90"/>
      <c r="C685" s="68"/>
      <c r="D685" s="68"/>
      <c r="E685" s="69"/>
      <c r="F685"/>
    </row>
    <row r="686" spans="1:6" s="70" customFormat="1" ht="15.75">
      <c r="A686" s="71"/>
      <c r="B686" s="90"/>
      <c r="C686" s="68"/>
      <c r="D686" s="68"/>
      <c r="E686" s="69"/>
      <c r="F686"/>
    </row>
    <row r="687" spans="1:6" s="70" customFormat="1" ht="15.75">
      <c r="A687" s="71"/>
      <c r="B687" s="90"/>
      <c r="C687" s="68"/>
      <c r="D687" s="68"/>
      <c r="E687" s="69"/>
      <c r="F687"/>
    </row>
    <row r="688" spans="1:6" s="70" customFormat="1" ht="15.75">
      <c r="A688" s="71"/>
      <c r="B688" s="90"/>
      <c r="C688" s="68"/>
      <c r="D688" s="68"/>
      <c r="E688" s="69"/>
      <c r="F688"/>
    </row>
    <row r="689" spans="1:6" s="70" customFormat="1" ht="15.75">
      <c r="A689" s="71"/>
      <c r="B689" s="90"/>
      <c r="C689" s="68"/>
      <c r="D689" s="68"/>
      <c r="E689" s="69"/>
      <c r="F689"/>
    </row>
    <row r="690" spans="1:6" s="70" customFormat="1" ht="15.75">
      <c r="A690" s="71"/>
      <c r="B690" s="90"/>
      <c r="C690" s="68"/>
      <c r="D690" s="68"/>
      <c r="E690" s="69"/>
      <c r="F690"/>
    </row>
    <row r="691" spans="1:6" s="70" customFormat="1" ht="15.75">
      <c r="A691" s="71"/>
      <c r="B691" s="90"/>
      <c r="C691" s="68"/>
      <c r="D691" s="68"/>
      <c r="E691" s="69"/>
      <c r="F691"/>
    </row>
    <row r="692" spans="1:6" s="70" customFormat="1" ht="15.75">
      <c r="A692" s="71"/>
      <c r="B692" s="90"/>
      <c r="C692" s="68"/>
      <c r="D692" s="68"/>
      <c r="E692" s="69"/>
      <c r="F692"/>
    </row>
    <row r="693" spans="1:6" s="70" customFormat="1" ht="15.75">
      <c r="A693" s="71"/>
      <c r="B693" s="90"/>
      <c r="C693" s="68"/>
      <c r="D693" s="68"/>
      <c r="E693" s="69"/>
      <c r="F693"/>
    </row>
    <row r="694" spans="1:6" s="70" customFormat="1" ht="15.75">
      <c r="A694" s="71"/>
      <c r="B694" s="90"/>
      <c r="C694" s="68"/>
      <c r="D694" s="68"/>
      <c r="E694" s="69"/>
      <c r="F694"/>
    </row>
    <row r="695" spans="1:6" s="70" customFormat="1" ht="15.75">
      <c r="A695" s="71"/>
      <c r="B695" s="90"/>
      <c r="C695" s="68"/>
      <c r="D695" s="68"/>
      <c r="E695" s="69"/>
      <c r="F695"/>
    </row>
    <row r="696" spans="1:6" s="70" customFormat="1" ht="15.75">
      <c r="A696" s="71"/>
      <c r="B696" s="90"/>
      <c r="C696" s="68"/>
      <c r="D696" s="68"/>
      <c r="E696" s="69"/>
      <c r="F696"/>
    </row>
    <row r="697" spans="1:6" s="70" customFormat="1" ht="15.75">
      <c r="A697" s="71"/>
      <c r="B697" s="90"/>
      <c r="C697" s="68"/>
      <c r="D697" s="68"/>
      <c r="E697" s="69"/>
      <c r="F697"/>
    </row>
    <row r="698" spans="1:6" s="70" customFormat="1" ht="15.75">
      <c r="A698" s="71"/>
      <c r="B698" s="90"/>
      <c r="C698" s="68"/>
      <c r="D698" s="68"/>
      <c r="E698" s="69"/>
      <c r="F698"/>
    </row>
    <row r="699" spans="1:6" s="70" customFormat="1" ht="15.75">
      <c r="A699" s="71"/>
      <c r="B699" s="90"/>
      <c r="C699" s="68"/>
      <c r="D699" s="68"/>
      <c r="E699" s="69"/>
      <c r="F699"/>
    </row>
    <row r="700" spans="1:6" s="70" customFormat="1" ht="15.75">
      <c r="A700" s="71"/>
      <c r="B700" s="90"/>
      <c r="C700" s="68"/>
      <c r="D700" s="68"/>
      <c r="E700" s="69"/>
      <c r="F700"/>
    </row>
    <row r="701" spans="1:6" s="70" customFormat="1" ht="15.75">
      <c r="A701" s="71"/>
      <c r="B701" s="90"/>
      <c r="C701" s="68"/>
      <c r="D701" s="68"/>
      <c r="E701" s="69"/>
      <c r="F701"/>
    </row>
    <row r="702" spans="1:6" s="70" customFormat="1" ht="15.75">
      <c r="A702" s="71"/>
      <c r="B702" s="90"/>
      <c r="C702" s="68"/>
      <c r="D702" s="68"/>
      <c r="E702" s="69"/>
      <c r="F702"/>
    </row>
    <row r="703" spans="1:6" s="70" customFormat="1" ht="15.75">
      <c r="A703" s="71"/>
      <c r="B703" s="90"/>
      <c r="C703" s="68"/>
      <c r="D703" s="68"/>
      <c r="E703" s="69"/>
      <c r="F703"/>
    </row>
    <row r="704" spans="1:6" s="70" customFormat="1" ht="15.75">
      <c r="A704" s="71"/>
      <c r="B704" s="90"/>
      <c r="C704" s="68"/>
      <c r="D704" s="68"/>
      <c r="E704" s="69"/>
      <c r="F704"/>
    </row>
    <row r="705" spans="1:6" s="70" customFormat="1" ht="15.75">
      <c r="A705" s="71"/>
      <c r="B705" s="90"/>
      <c r="C705" s="68"/>
      <c r="D705" s="68"/>
      <c r="E705" s="69"/>
      <c r="F705"/>
    </row>
    <row r="706" spans="1:6" s="70" customFormat="1" ht="15.75">
      <c r="A706" s="71"/>
      <c r="B706" s="90"/>
      <c r="C706" s="68"/>
      <c r="D706" s="68"/>
      <c r="E706" s="69"/>
      <c r="F706"/>
    </row>
    <row r="707" spans="1:6" s="70" customFormat="1" ht="15.75">
      <c r="A707" s="71"/>
      <c r="B707" s="90"/>
      <c r="C707" s="68"/>
      <c r="D707" s="68"/>
      <c r="E707" s="69"/>
      <c r="F707"/>
    </row>
    <row r="708" spans="1:6" s="70" customFormat="1" ht="15.75">
      <c r="A708" s="71"/>
      <c r="B708" s="90"/>
      <c r="C708" s="68"/>
      <c r="D708" s="68"/>
      <c r="E708" s="69"/>
      <c r="F708"/>
    </row>
    <row r="709" spans="1:6" s="70" customFormat="1" ht="15.75">
      <c r="A709" s="71"/>
      <c r="B709" s="90"/>
      <c r="C709" s="68"/>
      <c r="D709" s="68"/>
      <c r="E709" s="69"/>
      <c r="F709"/>
    </row>
    <row r="710" spans="1:6" s="70" customFormat="1" ht="15.75">
      <c r="A710" s="71"/>
      <c r="B710" s="90"/>
      <c r="C710" s="68"/>
      <c r="D710" s="68"/>
      <c r="E710" s="69"/>
      <c r="F710"/>
    </row>
    <row r="711" spans="1:6" s="70" customFormat="1" ht="15.75">
      <c r="A711" s="71"/>
      <c r="B711" s="90"/>
      <c r="C711" s="68"/>
      <c r="D711" s="68"/>
      <c r="E711" s="69"/>
      <c r="F711"/>
    </row>
    <row r="712" spans="1:6" s="70" customFormat="1" ht="15.75">
      <c r="A712" s="71"/>
      <c r="B712" s="90"/>
      <c r="C712" s="68"/>
      <c r="D712" s="68"/>
      <c r="E712" s="69"/>
      <c r="F712"/>
    </row>
    <row r="713" spans="1:6" s="70" customFormat="1" ht="15.75">
      <c r="A713" s="71"/>
      <c r="B713" s="90"/>
      <c r="C713" s="68"/>
      <c r="D713" s="68"/>
      <c r="E713" s="69"/>
      <c r="F713"/>
    </row>
    <row r="714" spans="1:6" s="70" customFormat="1" ht="15.75">
      <c r="A714" s="71"/>
      <c r="B714" s="90"/>
      <c r="C714" s="68"/>
      <c r="D714" s="68"/>
      <c r="E714" s="69"/>
      <c r="F714"/>
    </row>
    <row r="715" spans="1:6" s="70" customFormat="1" ht="15.75">
      <c r="A715" s="71"/>
      <c r="B715" s="90"/>
      <c r="C715" s="68"/>
      <c r="D715" s="68"/>
      <c r="E715" s="69"/>
      <c r="F715"/>
    </row>
    <row r="716" spans="1:6" s="70" customFormat="1" ht="15.75">
      <c r="A716" s="71"/>
      <c r="B716" s="90"/>
      <c r="C716" s="68"/>
      <c r="D716" s="68"/>
      <c r="E716" s="69"/>
      <c r="F716"/>
    </row>
    <row r="717" spans="1:6" s="70" customFormat="1" ht="15.75">
      <c r="A717" s="71"/>
      <c r="B717" s="90"/>
      <c r="C717" s="68"/>
      <c r="D717" s="68"/>
      <c r="E717" s="69"/>
      <c r="F717"/>
    </row>
    <row r="718" spans="1:6" s="70" customFormat="1" ht="15.75">
      <c r="A718" s="71"/>
      <c r="B718" s="90"/>
      <c r="C718" s="68"/>
      <c r="D718" s="68"/>
      <c r="E718" s="69"/>
      <c r="F718"/>
    </row>
    <row r="719" spans="1:6" s="70" customFormat="1" ht="15.75">
      <c r="A719" s="71"/>
      <c r="B719" s="90"/>
      <c r="C719" s="68"/>
      <c r="D719" s="68"/>
      <c r="E719" s="69"/>
      <c r="F719"/>
    </row>
    <row r="720" spans="1:6" s="70" customFormat="1" ht="15.75">
      <c r="A720" s="71"/>
      <c r="B720" s="90"/>
      <c r="C720" s="68"/>
      <c r="D720" s="68"/>
      <c r="E720" s="69"/>
      <c r="F720"/>
    </row>
    <row r="721" spans="1:6" s="70" customFormat="1" ht="15.75">
      <c r="A721" s="71"/>
      <c r="B721" s="90"/>
      <c r="C721" s="68"/>
      <c r="D721" s="68"/>
      <c r="E721" s="69"/>
      <c r="F721"/>
    </row>
    <row r="722" spans="1:6" s="70" customFormat="1" ht="15.75">
      <c r="A722" s="71"/>
      <c r="B722" s="90"/>
      <c r="C722" s="68"/>
      <c r="D722" s="68"/>
      <c r="E722" s="69"/>
      <c r="F722"/>
    </row>
    <row r="723" spans="1:6" s="70" customFormat="1" ht="15.75">
      <c r="A723" s="71"/>
      <c r="B723" s="90"/>
      <c r="C723" s="68"/>
      <c r="D723" s="68"/>
      <c r="E723" s="69"/>
      <c r="F723"/>
    </row>
    <row r="724" spans="1:6" s="70" customFormat="1" ht="15.75">
      <c r="A724" s="71"/>
      <c r="B724" s="90"/>
      <c r="C724" s="68"/>
      <c r="D724" s="68"/>
      <c r="E724" s="69"/>
      <c r="F724"/>
    </row>
    <row r="725" spans="1:6" s="70" customFormat="1" ht="15.75">
      <c r="A725" s="71"/>
      <c r="B725" s="90"/>
      <c r="C725" s="68"/>
      <c r="D725" s="68"/>
      <c r="E725" s="69"/>
      <c r="F725"/>
    </row>
    <row r="726" spans="1:6" s="70" customFormat="1" ht="15.75">
      <c r="A726" s="71"/>
      <c r="B726" s="90"/>
      <c r="C726" s="68"/>
      <c r="D726" s="68"/>
      <c r="E726" s="69"/>
      <c r="F726"/>
    </row>
    <row r="727" spans="1:6" s="70" customFormat="1" ht="15.75">
      <c r="A727" s="71"/>
      <c r="B727" s="90"/>
      <c r="C727" s="68"/>
      <c r="D727" s="68"/>
      <c r="E727" s="69"/>
      <c r="F727"/>
    </row>
    <row r="728" spans="1:6" s="70" customFormat="1" ht="15.75">
      <c r="A728" s="71"/>
      <c r="B728" s="90"/>
      <c r="C728" s="68"/>
      <c r="D728" s="68"/>
      <c r="E728" s="69"/>
      <c r="F728"/>
    </row>
    <row r="729" spans="1:6" s="70" customFormat="1" ht="15.75">
      <c r="A729" s="71"/>
      <c r="B729" s="90"/>
      <c r="C729" s="68"/>
      <c r="D729" s="68"/>
      <c r="E729" s="69"/>
      <c r="F729"/>
    </row>
    <row r="730" spans="1:6" s="70" customFormat="1" ht="15.75">
      <c r="A730" s="71"/>
      <c r="B730" s="90"/>
      <c r="C730" s="68"/>
      <c r="D730" s="68"/>
      <c r="E730" s="69"/>
      <c r="F730"/>
    </row>
    <row r="731" spans="1:6" s="70" customFormat="1" ht="15.75">
      <c r="A731" s="71"/>
      <c r="B731" s="90"/>
      <c r="C731" s="68"/>
      <c r="D731" s="68"/>
      <c r="E731" s="69"/>
      <c r="F731"/>
    </row>
    <row r="732" spans="1:6" s="70" customFormat="1" ht="15.75">
      <c r="A732" s="71"/>
      <c r="B732" s="90"/>
      <c r="C732" s="68"/>
      <c r="D732" s="68"/>
      <c r="E732" s="69"/>
      <c r="F732"/>
    </row>
    <row r="733" spans="1:6" s="70" customFormat="1" ht="15.75">
      <c r="A733" s="71"/>
      <c r="B733" s="90"/>
      <c r="C733" s="68"/>
      <c r="D733" s="68"/>
      <c r="E733" s="69"/>
      <c r="F733"/>
    </row>
    <row r="734" spans="1:6" s="70" customFormat="1" ht="15.75">
      <c r="A734" s="71"/>
      <c r="B734" s="90"/>
      <c r="C734" s="68"/>
      <c r="D734" s="68"/>
      <c r="E734" s="69"/>
      <c r="F734"/>
    </row>
    <row r="735" spans="1:6" s="70" customFormat="1" ht="15.75">
      <c r="A735" s="71"/>
      <c r="B735" s="90"/>
      <c r="C735" s="68"/>
      <c r="D735" s="68"/>
      <c r="E735" s="69"/>
      <c r="F735"/>
    </row>
    <row r="736" spans="1:6" s="70" customFormat="1" ht="15.75">
      <c r="A736" s="71"/>
      <c r="B736" s="90"/>
      <c r="C736" s="68"/>
      <c r="D736" s="68"/>
      <c r="E736" s="69"/>
      <c r="F736"/>
    </row>
    <row r="737" spans="1:6" s="70" customFormat="1" ht="15.75">
      <c r="A737" s="71"/>
      <c r="B737" s="90"/>
      <c r="C737" s="68"/>
      <c r="D737" s="68"/>
      <c r="E737" s="69"/>
      <c r="F737"/>
    </row>
    <row r="738" spans="1:6" s="70" customFormat="1" ht="15.75">
      <c r="A738" s="71"/>
      <c r="B738" s="90"/>
      <c r="C738" s="68"/>
      <c r="D738" s="68"/>
      <c r="E738" s="69"/>
      <c r="F738"/>
    </row>
    <row r="739" spans="1:6" s="70" customFormat="1" ht="15.75">
      <c r="A739" s="71"/>
      <c r="B739" s="90"/>
      <c r="C739" s="68"/>
      <c r="D739" s="68"/>
      <c r="E739" s="69"/>
      <c r="F739"/>
    </row>
    <row r="740" spans="1:6" s="70" customFormat="1" ht="15.75">
      <c r="A740" s="71"/>
      <c r="B740" s="90"/>
      <c r="C740" s="68"/>
      <c r="D740" s="68"/>
      <c r="E740" s="69"/>
      <c r="F740"/>
    </row>
    <row r="741" spans="1:6" s="70" customFormat="1" ht="15.75">
      <c r="A741" s="71"/>
      <c r="B741" s="90"/>
      <c r="C741" s="68"/>
      <c r="D741" s="68"/>
      <c r="E741" s="69"/>
      <c r="F741"/>
    </row>
    <row r="742" spans="1:6" s="70" customFormat="1" ht="15.75">
      <c r="A742" s="71"/>
      <c r="B742" s="90"/>
      <c r="C742" s="68"/>
      <c r="D742" s="68"/>
      <c r="E742" s="69"/>
      <c r="F742"/>
    </row>
    <row r="743" spans="1:6" s="70" customFormat="1" ht="15.75">
      <c r="A743" s="71"/>
      <c r="B743" s="90"/>
      <c r="C743" s="68"/>
      <c r="D743" s="68"/>
      <c r="E743" s="69"/>
      <c r="F743"/>
    </row>
    <row r="744" spans="1:6" s="70" customFormat="1" ht="15.75">
      <c r="A744" s="71"/>
      <c r="B744" s="90"/>
      <c r="C744" s="68"/>
      <c r="D744" s="68"/>
      <c r="E744" s="69"/>
      <c r="F744"/>
    </row>
    <row r="745" spans="1:6" s="70" customFormat="1" ht="15.75">
      <c r="A745" s="71"/>
      <c r="B745" s="90"/>
      <c r="C745" s="68"/>
      <c r="D745" s="68"/>
      <c r="E745" s="69"/>
      <c r="F745"/>
    </row>
    <row r="746" spans="1:6" s="70" customFormat="1" ht="15.75">
      <c r="A746" s="71"/>
      <c r="B746" s="90"/>
      <c r="C746" s="68"/>
      <c r="D746" s="68"/>
      <c r="E746" s="69"/>
      <c r="F746"/>
    </row>
    <row r="747" spans="1:6" s="70" customFormat="1" ht="15.75">
      <c r="A747" s="71"/>
      <c r="B747" s="90"/>
      <c r="C747" s="68"/>
      <c r="D747" s="68"/>
      <c r="E747" s="69"/>
      <c r="F747"/>
    </row>
    <row r="748" spans="1:6" s="70" customFormat="1" ht="15.75">
      <c r="A748" s="71"/>
      <c r="B748" s="90"/>
      <c r="C748" s="68"/>
      <c r="D748" s="68"/>
      <c r="E748" s="69"/>
      <c r="F748"/>
    </row>
    <row r="749" spans="1:6" s="70" customFormat="1" ht="15.75">
      <c r="A749" s="71"/>
      <c r="B749" s="90"/>
      <c r="C749" s="68"/>
      <c r="D749" s="68"/>
      <c r="E749" s="69"/>
      <c r="F749"/>
    </row>
    <row r="750" spans="1:6" s="70" customFormat="1" ht="15.75">
      <c r="A750" s="71"/>
      <c r="B750" s="90"/>
      <c r="C750" s="68"/>
      <c r="D750" s="68"/>
      <c r="E750" s="69"/>
      <c r="F750"/>
    </row>
    <row r="751" spans="1:6" s="70" customFormat="1" ht="15.75">
      <c r="A751" s="71"/>
      <c r="B751" s="90"/>
      <c r="C751" s="68"/>
      <c r="D751" s="68"/>
      <c r="E751" s="69"/>
      <c r="F751"/>
    </row>
    <row r="752" spans="1:6" s="70" customFormat="1" ht="15.75">
      <c r="A752" s="71"/>
      <c r="B752" s="90"/>
      <c r="C752" s="68"/>
      <c r="D752" s="68"/>
      <c r="E752" s="69"/>
      <c r="F752"/>
    </row>
    <row r="753" spans="1:6" s="70" customFormat="1" ht="15.75">
      <c r="A753" s="71"/>
      <c r="B753" s="90"/>
      <c r="C753" s="68"/>
      <c r="D753" s="68"/>
      <c r="E753" s="69"/>
      <c r="F753"/>
    </row>
    <row r="754" spans="1:6" s="70" customFormat="1" ht="15.75">
      <c r="A754" s="71"/>
      <c r="B754" s="90"/>
      <c r="C754" s="68"/>
      <c r="D754" s="68"/>
      <c r="E754" s="69"/>
      <c r="F754"/>
    </row>
    <row r="755" spans="1:6" s="70" customFormat="1" ht="15.75">
      <c r="A755" s="71"/>
      <c r="B755" s="90"/>
      <c r="C755" s="68"/>
      <c r="D755" s="68"/>
      <c r="E755" s="69"/>
      <c r="F755"/>
    </row>
    <row r="756" spans="1:6" s="70" customFormat="1" ht="15.75">
      <c r="A756" s="71"/>
      <c r="B756" s="90"/>
      <c r="C756" s="68"/>
      <c r="D756" s="68"/>
      <c r="E756" s="69"/>
      <c r="F756"/>
    </row>
    <row r="757" spans="1:6" s="70" customFormat="1" ht="15.75">
      <c r="A757" s="71"/>
      <c r="B757" s="90"/>
      <c r="C757" s="68"/>
      <c r="D757" s="68"/>
      <c r="E757" s="69"/>
      <c r="F757"/>
    </row>
    <row r="758" spans="1:6" s="70" customFormat="1" ht="15.75">
      <c r="A758" s="71"/>
      <c r="B758" s="90"/>
      <c r="C758" s="68"/>
      <c r="D758" s="68"/>
      <c r="E758" s="69"/>
      <c r="F758"/>
    </row>
    <row r="759" spans="1:6" s="70" customFormat="1" ht="15.75">
      <c r="A759" s="71"/>
      <c r="B759" s="90"/>
      <c r="C759" s="68"/>
      <c r="D759" s="68"/>
      <c r="E759" s="69"/>
      <c r="F759"/>
    </row>
    <row r="760" spans="1:6" s="70" customFormat="1" ht="15.75">
      <c r="A760" s="71"/>
      <c r="B760" s="90"/>
      <c r="C760" s="68"/>
      <c r="D760" s="68"/>
      <c r="E760" s="69"/>
      <c r="F760"/>
    </row>
    <row r="761" spans="1:6" s="70" customFormat="1" ht="15.75">
      <c r="A761" s="71"/>
      <c r="B761" s="90"/>
      <c r="C761" s="68"/>
      <c r="D761" s="68"/>
      <c r="E761" s="69"/>
      <c r="F761"/>
    </row>
    <row r="762" spans="1:6" s="70" customFormat="1" ht="15.75">
      <c r="A762" s="71"/>
      <c r="B762" s="90"/>
      <c r="C762" s="68"/>
      <c r="D762" s="68"/>
      <c r="E762" s="69"/>
      <c r="F762"/>
    </row>
    <row r="763" spans="1:6" s="70" customFormat="1" ht="15.75">
      <c r="A763" s="71"/>
      <c r="B763" s="90"/>
      <c r="C763" s="68"/>
      <c r="D763" s="68"/>
      <c r="E763" s="69"/>
      <c r="F763"/>
    </row>
    <row r="764" spans="1:6" s="70" customFormat="1" ht="15.75">
      <c r="A764" s="71"/>
      <c r="B764" s="90"/>
      <c r="C764" s="68"/>
      <c r="D764" s="68"/>
      <c r="E764" s="69"/>
      <c r="F764"/>
    </row>
    <row r="765" spans="1:6" s="70" customFormat="1" ht="15.75">
      <c r="A765" s="71"/>
      <c r="B765" s="90"/>
      <c r="C765" s="68"/>
      <c r="D765" s="68"/>
      <c r="E765" s="69"/>
      <c r="F765"/>
    </row>
    <row r="766" spans="1:6" s="70" customFormat="1" ht="15.75">
      <c r="A766" s="71"/>
      <c r="B766" s="90"/>
      <c r="C766" s="68"/>
      <c r="D766" s="68"/>
      <c r="E766" s="69"/>
      <c r="F766"/>
    </row>
    <row r="767" spans="1:6" s="70" customFormat="1" ht="15.75">
      <c r="A767" s="71"/>
      <c r="B767" s="90"/>
      <c r="C767" s="68"/>
      <c r="D767" s="68"/>
      <c r="E767" s="69"/>
      <c r="F767"/>
    </row>
    <row r="768" spans="1:6" s="70" customFormat="1" ht="15.75">
      <c r="A768" s="71"/>
      <c r="B768" s="90"/>
      <c r="C768" s="68"/>
      <c r="D768" s="68"/>
      <c r="E768" s="69"/>
      <c r="F768"/>
    </row>
    <row r="769" spans="1:6" s="70" customFormat="1" ht="15.75">
      <c r="A769" s="71"/>
      <c r="B769" s="90"/>
      <c r="C769" s="68"/>
      <c r="D769" s="68"/>
      <c r="E769" s="69"/>
      <c r="F769"/>
    </row>
    <row r="770" spans="1:6" s="70" customFormat="1" ht="15.75">
      <c r="A770" s="71"/>
      <c r="B770" s="90"/>
      <c r="C770" s="68"/>
      <c r="D770" s="68"/>
      <c r="E770" s="69"/>
      <c r="F770"/>
    </row>
    <row r="771" spans="1:6" s="70" customFormat="1" ht="15.75">
      <c r="A771" s="71"/>
      <c r="B771" s="90"/>
      <c r="C771" s="68"/>
      <c r="D771" s="68"/>
      <c r="E771" s="69"/>
      <c r="F771"/>
    </row>
    <row r="772" spans="1:6" s="70" customFormat="1" ht="15.75">
      <c r="A772" s="71"/>
      <c r="B772" s="90"/>
      <c r="C772" s="68"/>
      <c r="D772" s="68"/>
      <c r="E772" s="69"/>
      <c r="F772"/>
    </row>
    <row r="773" spans="1:6" s="70" customFormat="1" ht="15.75">
      <c r="A773" s="71"/>
      <c r="B773" s="90"/>
      <c r="C773" s="68"/>
      <c r="D773" s="68"/>
      <c r="E773" s="69"/>
      <c r="F773"/>
    </row>
    <row r="774" spans="1:6" s="70" customFormat="1" ht="15.75">
      <c r="A774" s="71"/>
      <c r="B774" s="90"/>
      <c r="C774" s="68"/>
      <c r="D774" s="68"/>
      <c r="E774" s="69"/>
      <c r="F774"/>
    </row>
    <row r="775" spans="1:6" s="70" customFormat="1" ht="15.75">
      <c r="A775" s="71"/>
      <c r="B775" s="90"/>
      <c r="C775" s="68"/>
      <c r="D775" s="68"/>
      <c r="E775" s="69"/>
      <c r="F775"/>
    </row>
    <row r="776" spans="1:6" s="70" customFormat="1" ht="15.75">
      <c r="A776" s="71"/>
      <c r="B776" s="90"/>
      <c r="C776" s="68"/>
      <c r="D776" s="68"/>
      <c r="E776" s="69"/>
      <c r="F776"/>
    </row>
    <row r="777" spans="1:6" s="70" customFormat="1" ht="15.75">
      <c r="A777" s="71"/>
      <c r="B777" s="90"/>
      <c r="C777" s="68"/>
      <c r="D777" s="68"/>
      <c r="E777" s="69"/>
      <c r="F777"/>
    </row>
    <row r="778" spans="1:6" s="70" customFormat="1" ht="15.75">
      <c r="A778" s="71"/>
      <c r="B778" s="90"/>
      <c r="C778" s="68"/>
      <c r="D778" s="68"/>
      <c r="E778" s="69"/>
      <c r="F778"/>
    </row>
    <row r="779" spans="1:6" s="70" customFormat="1" ht="15.75">
      <c r="A779" s="71"/>
      <c r="B779" s="90"/>
      <c r="C779" s="68"/>
      <c r="D779" s="68"/>
      <c r="E779" s="69"/>
      <c r="F779"/>
    </row>
    <row r="780" spans="1:6" s="70" customFormat="1" ht="15.75">
      <c r="A780" s="71"/>
      <c r="B780" s="90"/>
      <c r="C780" s="68"/>
      <c r="D780" s="68"/>
      <c r="E780" s="69"/>
      <c r="F780"/>
    </row>
    <row r="781" spans="1:6" s="70" customFormat="1" ht="15.75">
      <c r="A781" s="71"/>
      <c r="B781" s="90"/>
      <c r="C781" s="68"/>
      <c r="D781" s="68"/>
      <c r="E781" s="69"/>
      <c r="F781"/>
    </row>
    <row r="782" spans="1:6" s="70" customFormat="1" ht="15.75">
      <c r="A782" s="71"/>
      <c r="B782" s="90"/>
      <c r="C782" s="68"/>
      <c r="D782" s="68"/>
      <c r="E782" s="69"/>
      <c r="F782"/>
    </row>
    <row r="783" spans="1:6" s="70" customFormat="1" ht="15.75">
      <c r="A783" s="71"/>
      <c r="B783" s="90"/>
      <c r="C783" s="68"/>
      <c r="D783" s="68"/>
      <c r="E783" s="69"/>
      <c r="F783"/>
    </row>
    <row r="784" spans="1:6" s="70" customFormat="1" ht="15.75">
      <c r="A784" s="71"/>
      <c r="B784" s="90"/>
      <c r="C784" s="68"/>
      <c r="D784" s="68"/>
      <c r="E784" s="69"/>
      <c r="F784"/>
    </row>
    <row r="785" spans="1:6" s="70" customFormat="1" ht="15.75">
      <c r="A785" s="71"/>
      <c r="B785" s="90"/>
      <c r="C785" s="68"/>
      <c r="D785" s="68"/>
      <c r="E785" s="69"/>
      <c r="F785"/>
    </row>
    <row r="786" spans="1:6" s="70" customFormat="1" ht="15.75">
      <c r="A786" s="71"/>
      <c r="B786" s="90"/>
      <c r="C786" s="68"/>
      <c r="D786" s="68"/>
      <c r="E786" s="69"/>
      <c r="F786"/>
    </row>
    <row r="787" spans="1:6" s="70" customFormat="1" ht="15.75">
      <c r="A787" s="71"/>
      <c r="B787" s="90"/>
      <c r="C787" s="68"/>
      <c r="D787" s="68"/>
      <c r="E787" s="69"/>
      <c r="F787"/>
    </row>
    <row r="788" spans="1:6" s="70" customFormat="1" ht="15.75">
      <c r="A788" s="71"/>
      <c r="B788" s="90"/>
      <c r="C788" s="68"/>
      <c r="D788" s="68"/>
      <c r="E788" s="69"/>
      <c r="F788"/>
    </row>
    <row r="789" spans="1:6" s="70" customFormat="1" ht="15.75">
      <c r="A789" s="71"/>
      <c r="B789" s="90"/>
      <c r="C789" s="68"/>
      <c r="D789" s="68"/>
      <c r="E789" s="69"/>
      <c r="F789"/>
    </row>
    <row r="790" spans="1:6" s="70" customFormat="1" ht="15.75">
      <c r="A790" s="71"/>
      <c r="B790" s="90"/>
      <c r="C790" s="68"/>
      <c r="D790" s="68"/>
      <c r="E790" s="69"/>
      <c r="F790"/>
    </row>
    <row r="791" spans="1:6" s="70" customFormat="1" ht="15.75">
      <c r="A791" s="71"/>
      <c r="B791" s="90"/>
      <c r="C791" s="68"/>
      <c r="D791" s="68"/>
      <c r="E791" s="69"/>
      <c r="F791"/>
    </row>
    <row r="792" spans="1:6" s="70" customFormat="1" ht="15.75">
      <c r="A792" s="71"/>
      <c r="B792" s="90"/>
      <c r="C792" s="68"/>
      <c r="D792" s="68"/>
      <c r="E792" s="69"/>
      <c r="F792"/>
    </row>
    <row r="793" spans="1:6" s="70" customFormat="1" ht="15.75">
      <c r="A793" s="71"/>
      <c r="B793" s="90"/>
      <c r="C793" s="68"/>
      <c r="D793" s="68"/>
      <c r="E793" s="69"/>
      <c r="F793"/>
    </row>
    <row r="794" spans="1:6" s="70" customFormat="1" ht="15.75">
      <c r="A794" s="71"/>
      <c r="B794" s="90"/>
      <c r="C794" s="68"/>
      <c r="D794" s="68"/>
      <c r="E794" s="69"/>
      <c r="F794"/>
    </row>
    <row r="795" spans="1:6" s="70" customFormat="1" ht="15.75">
      <c r="A795" s="71"/>
      <c r="B795" s="90"/>
      <c r="C795" s="68"/>
      <c r="D795" s="68"/>
      <c r="E795" s="69"/>
      <c r="F795"/>
    </row>
    <row r="796" spans="1:6" s="70" customFormat="1" ht="15.75">
      <c r="A796" s="71"/>
      <c r="B796" s="90"/>
      <c r="C796" s="68"/>
      <c r="D796" s="68"/>
      <c r="E796" s="69"/>
      <c r="F796"/>
    </row>
    <row r="797" spans="1:6" s="70" customFormat="1" ht="15.75">
      <c r="A797" s="71"/>
      <c r="B797" s="90"/>
      <c r="C797" s="68"/>
      <c r="D797" s="68"/>
      <c r="E797" s="69"/>
      <c r="F797"/>
    </row>
    <row r="798" spans="1:6" s="70" customFormat="1" ht="15.75">
      <c r="A798" s="71"/>
      <c r="B798" s="90"/>
      <c r="C798" s="68"/>
      <c r="D798" s="68"/>
      <c r="E798" s="69"/>
      <c r="F798"/>
    </row>
    <row r="799" spans="1:6" s="70" customFormat="1" ht="15.75">
      <c r="A799" s="71"/>
      <c r="B799" s="90"/>
      <c r="C799" s="68"/>
      <c r="D799" s="68"/>
      <c r="E799" s="69"/>
      <c r="F799"/>
    </row>
    <row r="800" spans="1:6" s="70" customFormat="1" ht="15.75">
      <c r="A800" s="71"/>
      <c r="B800" s="90"/>
      <c r="C800" s="68"/>
      <c r="D800" s="68"/>
      <c r="E800" s="69"/>
      <c r="F800"/>
    </row>
    <row r="801" spans="1:6" s="70" customFormat="1" ht="15.75">
      <c r="A801" s="71"/>
      <c r="B801" s="90"/>
      <c r="C801" s="68"/>
      <c r="D801" s="68"/>
      <c r="E801" s="69"/>
      <c r="F801"/>
    </row>
    <row r="802" spans="1:6" s="70" customFormat="1" ht="15.75">
      <c r="A802" s="71"/>
      <c r="B802" s="90"/>
      <c r="C802" s="68"/>
      <c r="D802" s="68"/>
      <c r="E802" s="69"/>
      <c r="F802"/>
    </row>
    <row r="803" spans="1:6" s="70" customFormat="1" ht="15.75">
      <c r="A803" s="71"/>
      <c r="B803" s="90"/>
      <c r="C803" s="68"/>
      <c r="D803" s="68"/>
      <c r="E803" s="69"/>
      <c r="F803"/>
    </row>
    <row r="804" spans="1:6" s="70" customFormat="1" ht="15.75">
      <c r="A804" s="71"/>
      <c r="B804" s="90"/>
      <c r="C804" s="68"/>
      <c r="D804" s="68"/>
      <c r="E804" s="69"/>
      <c r="F804"/>
    </row>
    <row r="805" spans="1:6" s="70" customFormat="1" ht="15.75">
      <c r="A805" s="71"/>
      <c r="B805" s="90"/>
      <c r="C805" s="68"/>
      <c r="D805" s="68"/>
      <c r="E805" s="69"/>
      <c r="F805"/>
    </row>
    <row r="806" spans="1:6" s="70" customFormat="1" ht="15.75">
      <c r="A806" s="71"/>
      <c r="B806" s="90"/>
      <c r="C806" s="68"/>
      <c r="D806" s="68"/>
      <c r="E806" s="69"/>
      <c r="F806"/>
    </row>
    <row r="807" spans="1:6" s="70" customFormat="1" ht="15.75">
      <c r="A807" s="71"/>
      <c r="B807" s="90"/>
      <c r="C807" s="68"/>
      <c r="D807" s="68"/>
      <c r="E807" s="69"/>
      <c r="F807"/>
    </row>
    <row r="808" spans="1:6" s="70" customFormat="1" ht="15.75">
      <c r="A808" s="71"/>
      <c r="B808" s="90"/>
      <c r="C808" s="68"/>
      <c r="D808" s="68"/>
      <c r="E808" s="69"/>
      <c r="F808"/>
    </row>
    <row r="809" spans="1:6" s="70" customFormat="1" ht="15.75">
      <c r="A809" s="71"/>
      <c r="B809" s="90"/>
      <c r="C809" s="68"/>
      <c r="D809" s="68"/>
      <c r="E809" s="69"/>
      <c r="F809"/>
    </row>
    <row r="810" spans="1:6" s="70" customFormat="1" ht="15.75">
      <c r="A810" s="71"/>
      <c r="B810" s="90"/>
      <c r="C810" s="68"/>
      <c r="D810" s="68"/>
      <c r="E810" s="69"/>
      <c r="F810"/>
    </row>
    <row r="811" spans="1:6" s="70" customFormat="1" ht="15.75">
      <c r="A811" s="71"/>
      <c r="B811" s="90"/>
      <c r="C811" s="68"/>
      <c r="D811" s="68"/>
      <c r="E811" s="69"/>
      <c r="F811"/>
    </row>
    <row r="812" spans="1:6" s="70" customFormat="1" ht="15.75">
      <c r="A812" s="71"/>
      <c r="B812" s="90"/>
      <c r="C812" s="68"/>
      <c r="D812" s="68"/>
      <c r="E812" s="69"/>
      <c r="F812"/>
    </row>
    <row r="813" spans="1:6" s="70" customFormat="1" ht="15.75">
      <c r="A813" s="71"/>
      <c r="B813" s="90"/>
      <c r="C813" s="68"/>
      <c r="D813" s="68"/>
      <c r="E813" s="69"/>
      <c r="F813"/>
    </row>
    <row r="814" spans="1:6" s="70" customFormat="1" ht="15.75">
      <c r="A814" s="71"/>
      <c r="B814" s="90"/>
      <c r="C814" s="68"/>
      <c r="D814" s="68"/>
      <c r="E814" s="69"/>
      <c r="F814"/>
    </row>
    <row r="815" spans="1:6" s="70" customFormat="1" ht="15.75">
      <c r="A815" s="71"/>
      <c r="B815" s="90"/>
      <c r="C815" s="68"/>
      <c r="D815" s="68"/>
      <c r="E815" s="69"/>
      <c r="F815"/>
    </row>
    <row r="816" spans="1:6" s="70" customFormat="1" ht="15.75">
      <c r="A816" s="71"/>
      <c r="B816" s="90"/>
      <c r="C816" s="68"/>
      <c r="D816" s="68"/>
      <c r="E816" s="69"/>
      <c r="F816"/>
    </row>
    <row r="817" spans="1:6" s="70" customFormat="1" ht="15.75">
      <c r="A817" s="71"/>
      <c r="B817" s="90"/>
      <c r="C817" s="68"/>
      <c r="D817" s="68"/>
      <c r="E817" s="69"/>
      <c r="F817"/>
    </row>
    <row r="818" spans="1:6" s="70" customFormat="1" ht="15.75">
      <c r="A818" s="71"/>
      <c r="B818" s="90"/>
      <c r="C818" s="68"/>
      <c r="D818" s="68"/>
      <c r="E818" s="69"/>
      <c r="F818"/>
    </row>
    <row r="819" spans="1:6" s="70" customFormat="1" ht="15.75">
      <c r="A819" s="71"/>
      <c r="B819" s="90"/>
      <c r="C819" s="68"/>
      <c r="D819" s="68"/>
      <c r="E819" s="69"/>
      <c r="F819"/>
    </row>
    <row r="820" spans="1:6" s="70" customFormat="1" ht="15.75">
      <c r="A820" s="71"/>
      <c r="B820" s="90"/>
      <c r="C820" s="68"/>
      <c r="D820" s="68"/>
      <c r="E820" s="69"/>
      <c r="F820"/>
    </row>
    <row r="821" spans="1:6" s="70" customFormat="1" ht="15.75">
      <c r="A821" s="71"/>
      <c r="B821" s="90"/>
      <c r="C821" s="68"/>
      <c r="D821" s="68"/>
      <c r="E821" s="69"/>
      <c r="F821"/>
    </row>
    <row r="822" spans="1:6" s="70" customFormat="1" ht="15.75">
      <c r="A822" s="71"/>
      <c r="B822" s="90"/>
      <c r="C822" s="68"/>
      <c r="D822" s="68"/>
      <c r="E822" s="69"/>
      <c r="F822"/>
    </row>
    <row r="823" spans="1:6" s="70" customFormat="1" ht="15.75">
      <c r="A823" s="71"/>
      <c r="B823" s="90"/>
      <c r="C823" s="68"/>
      <c r="D823" s="68"/>
      <c r="E823" s="69"/>
      <c r="F823"/>
    </row>
    <row r="824" spans="1:6" s="70" customFormat="1" ht="15.75">
      <c r="A824" s="71"/>
      <c r="B824" s="90"/>
      <c r="C824" s="68"/>
      <c r="D824" s="68"/>
      <c r="E824" s="69"/>
      <c r="F824"/>
    </row>
    <row r="825" spans="1:6" s="70" customFormat="1" ht="15.75">
      <c r="A825" s="71"/>
      <c r="B825" s="90"/>
      <c r="C825" s="68"/>
      <c r="D825" s="68"/>
      <c r="E825" s="69"/>
      <c r="F825"/>
    </row>
    <row r="826" spans="1:6" s="70" customFormat="1" ht="15.75">
      <c r="A826" s="71"/>
      <c r="B826" s="90"/>
      <c r="C826" s="68"/>
      <c r="D826" s="68"/>
      <c r="E826" s="69"/>
      <c r="F826"/>
    </row>
    <row r="827" spans="1:6" s="70" customFormat="1" ht="15.75">
      <c r="A827" s="71"/>
      <c r="B827" s="90"/>
      <c r="C827" s="68"/>
      <c r="D827" s="68"/>
      <c r="E827" s="69"/>
      <c r="F827"/>
    </row>
    <row r="828" spans="1:6" s="70" customFormat="1" ht="15.75">
      <c r="A828" s="71"/>
      <c r="B828" s="90"/>
      <c r="C828" s="68"/>
      <c r="D828" s="68"/>
      <c r="E828" s="69"/>
      <c r="F828"/>
    </row>
    <row r="829" spans="1:6" s="70" customFormat="1" ht="15.75">
      <c r="A829" s="71"/>
      <c r="B829" s="90"/>
      <c r="C829" s="68"/>
      <c r="D829" s="68"/>
      <c r="E829" s="69"/>
      <c r="F829"/>
    </row>
    <row r="830" spans="1:6" s="70" customFormat="1" ht="15.75">
      <c r="A830" s="71"/>
      <c r="B830" s="90"/>
      <c r="C830" s="68"/>
      <c r="D830" s="68"/>
      <c r="E830" s="69"/>
      <c r="F830"/>
    </row>
    <row r="831" spans="1:6" s="70" customFormat="1" ht="15.75">
      <c r="A831" s="71"/>
      <c r="B831" s="90"/>
      <c r="C831" s="68"/>
      <c r="D831" s="68"/>
      <c r="E831" s="69"/>
      <c r="F831"/>
    </row>
    <row r="832" spans="1:6" s="70" customFormat="1" ht="15.75">
      <c r="A832" s="71"/>
      <c r="B832" s="90"/>
      <c r="C832" s="68"/>
      <c r="D832" s="68"/>
      <c r="E832" s="69"/>
      <c r="F832"/>
    </row>
    <row r="833" spans="1:6" s="70" customFormat="1" ht="15.75">
      <c r="A833" s="71"/>
      <c r="B833" s="90"/>
      <c r="C833" s="68"/>
      <c r="D833" s="68"/>
      <c r="E833" s="69"/>
      <c r="F833"/>
    </row>
    <row r="834" spans="1:6" s="70" customFormat="1" ht="15.75">
      <c r="A834" s="71"/>
      <c r="B834" s="90"/>
      <c r="C834" s="68"/>
      <c r="D834" s="68"/>
      <c r="E834" s="69"/>
      <c r="F834"/>
    </row>
    <row r="835" spans="1:6" s="70" customFormat="1" ht="15.75">
      <c r="A835" s="71"/>
      <c r="B835" s="90"/>
      <c r="C835" s="68"/>
      <c r="D835" s="68"/>
      <c r="E835" s="69"/>
      <c r="F835"/>
    </row>
    <row r="836" spans="1:6" s="70" customFormat="1" ht="15.75">
      <c r="A836" s="71"/>
      <c r="B836" s="90"/>
      <c r="C836" s="68"/>
      <c r="D836" s="68"/>
      <c r="E836" s="69"/>
      <c r="F836"/>
    </row>
    <row r="837" spans="1:6" s="70" customFormat="1" ht="15.75">
      <c r="A837" s="71"/>
      <c r="B837" s="90"/>
      <c r="C837" s="68"/>
      <c r="D837" s="68"/>
      <c r="E837" s="69"/>
      <c r="F837"/>
    </row>
    <row r="838" spans="1:6" s="70" customFormat="1" ht="15.75">
      <c r="A838" s="71"/>
      <c r="B838" s="90"/>
      <c r="C838" s="68"/>
      <c r="D838" s="68"/>
      <c r="E838" s="69"/>
      <c r="F838"/>
    </row>
    <row r="839" spans="1:6" s="70" customFormat="1" ht="15.75">
      <c r="A839" s="71"/>
      <c r="B839" s="90"/>
      <c r="C839" s="68"/>
      <c r="D839" s="68"/>
      <c r="E839" s="69"/>
      <c r="F839"/>
    </row>
    <row r="840" spans="1:6" s="70" customFormat="1" ht="15.75">
      <c r="A840" s="71"/>
      <c r="B840" s="90"/>
      <c r="C840" s="68"/>
      <c r="D840" s="68"/>
      <c r="E840" s="69"/>
      <c r="F840"/>
    </row>
    <row r="841" spans="1:6" s="70" customFormat="1" ht="15.75">
      <c r="A841" s="71"/>
      <c r="B841" s="90"/>
      <c r="C841" s="68"/>
      <c r="D841" s="68"/>
      <c r="E841" s="69"/>
      <c r="F841"/>
    </row>
    <row r="842" spans="1:6" s="70" customFormat="1" ht="15.75">
      <c r="A842" s="71"/>
      <c r="B842" s="90"/>
      <c r="C842" s="68"/>
      <c r="D842" s="68"/>
      <c r="E842" s="69"/>
      <c r="F842"/>
    </row>
    <row r="843" spans="1:6" s="70" customFormat="1" ht="15.75">
      <c r="A843" s="71"/>
      <c r="B843" s="90"/>
      <c r="C843" s="68"/>
      <c r="D843" s="68"/>
      <c r="E843" s="69"/>
      <c r="F843"/>
    </row>
    <row r="844" spans="1:6" s="70" customFormat="1" ht="15.75">
      <c r="A844" s="71"/>
      <c r="B844" s="90"/>
      <c r="C844" s="68"/>
      <c r="D844" s="68"/>
      <c r="E844" s="69"/>
      <c r="F844"/>
    </row>
    <row r="845" spans="1:6" s="70" customFormat="1" ht="15.75">
      <c r="A845" s="71"/>
      <c r="B845" s="90"/>
      <c r="C845" s="68"/>
      <c r="D845" s="68"/>
      <c r="E845" s="69"/>
      <c r="F845"/>
    </row>
    <row r="846" spans="1:6" s="70" customFormat="1" ht="15.75">
      <c r="A846" s="71"/>
      <c r="B846" s="90"/>
      <c r="C846" s="68"/>
      <c r="D846" s="68"/>
      <c r="E846" s="69"/>
      <c r="F846"/>
    </row>
    <row r="847" spans="1:6" s="70" customFormat="1" ht="15.75">
      <c r="A847" s="71"/>
      <c r="B847" s="90"/>
      <c r="C847" s="68"/>
      <c r="D847" s="68"/>
      <c r="E847" s="69"/>
      <c r="F847"/>
    </row>
    <row r="848" spans="1:6" s="70" customFormat="1" ht="15.75">
      <c r="A848" s="71"/>
      <c r="B848" s="90"/>
      <c r="C848" s="68"/>
      <c r="D848" s="68"/>
      <c r="E848" s="69"/>
      <c r="F848"/>
    </row>
    <row r="849" spans="1:6" s="70" customFormat="1" ht="15.75">
      <c r="A849" s="71"/>
      <c r="B849" s="90"/>
      <c r="C849" s="68"/>
      <c r="D849" s="68"/>
      <c r="E849" s="69"/>
      <c r="F849"/>
    </row>
    <row r="850" spans="1:6" s="70" customFormat="1" ht="15.75">
      <c r="A850" s="71"/>
      <c r="B850" s="90"/>
      <c r="C850" s="68"/>
      <c r="D850" s="68"/>
      <c r="E850" s="69"/>
      <c r="F850"/>
    </row>
    <row r="851" spans="1:6" s="70" customFormat="1" ht="15.75">
      <c r="A851" s="71"/>
      <c r="B851" s="90"/>
      <c r="C851" s="68"/>
      <c r="D851" s="68"/>
      <c r="E851" s="69"/>
      <c r="F851"/>
    </row>
    <row r="852" spans="1:6" s="70" customFormat="1" ht="15.75">
      <c r="A852" s="71"/>
      <c r="B852" s="90"/>
      <c r="C852" s="68"/>
      <c r="D852" s="68"/>
      <c r="E852" s="69"/>
      <c r="F852"/>
    </row>
    <row r="853" spans="1:6" s="70" customFormat="1" ht="15.75">
      <c r="A853" s="71"/>
      <c r="B853" s="90"/>
      <c r="C853" s="68"/>
      <c r="D853" s="68"/>
      <c r="E853" s="69"/>
      <c r="F853"/>
    </row>
    <row r="854" spans="1:6" s="70" customFormat="1" ht="15.75">
      <c r="A854" s="71"/>
      <c r="B854" s="90"/>
      <c r="C854" s="68"/>
      <c r="D854" s="68"/>
      <c r="E854" s="69"/>
      <c r="F854"/>
    </row>
    <row r="855" spans="1:6" s="70" customFormat="1" ht="15.75">
      <c r="A855" s="71"/>
      <c r="B855" s="90"/>
      <c r="C855" s="68"/>
      <c r="D855" s="68"/>
      <c r="E855" s="69"/>
      <c r="F855"/>
    </row>
    <row r="856" spans="1:6" s="70" customFormat="1" ht="15.75">
      <c r="A856" s="71"/>
      <c r="B856" s="90"/>
      <c r="C856" s="68"/>
      <c r="D856" s="68"/>
      <c r="E856" s="69"/>
      <c r="F856"/>
    </row>
    <row r="857" spans="1:6" s="70" customFormat="1" ht="15.75">
      <c r="A857" s="71"/>
      <c r="B857" s="90"/>
      <c r="C857" s="68"/>
      <c r="D857" s="68"/>
      <c r="E857" s="69"/>
      <c r="F857"/>
    </row>
    <row r="858" spans="1:6" s="70" customFormat="1" ht="15.75">
      <c r="A858" s="71"/>
      <c r="B858" s="90"/>
      <c r="C858" s="68"/>
      <c r="D858" s="68"/>
      <c r="E858" s="69"/>
      <c r="F858"/>
    </row>
    <row r="859" spans="1:6" s="70" customFormat="1" ht="15.75">
      <c r="A859" s="71"/>
      <c r="B859" s="90"/>
      <c r="C859" s="68"/>
      <c r="D859" s="68"/>
      <c r="E859" s="69"/>
      <c r="F859"/>
    </row>
    <row r="860" spans="1:6" s="70" customFormat="1" ht="15.75">
      <c r="A860" s="71"/>
      <c r="B860" s="90"/>
      <c r="C860" s="68"/>
      <c r="D860" s="68"/>
      <c r="E860" s="69"/>
      <c r="F860"/>
    </row>
    <row r="861" spans="1:6" s="70" customFormat="1" ht="15.75">
      <c r="A861" s="71"/>
      <c r="B861" s="90"/>
      <c r="C861" s="68"/>
      <c r="D861" s="68"/>
      <c r="E861" s="69"/>
      <c r="F861"/>
    </row>
    <row r="862" spans="1:6" s="70" customFormat="1" ht="15.75">
      <c r="A862" s="71"/>
      <c r="B862" s="90"/>
      <c r="C862" s="68"/>
      <c r="D862" s="68"/>
      <c r="E862" s="69"/>
      <c r="F862"/>
    </row>
    <row r="863" spans="1:6" s="70" customFormat="1" ht="15.75">
      <c r="A863" s="71"/>
      <c r="B863" s="90"/>
      <c r="C863" s="68"/>
      <c r="D863" s="68"/>
      <c r="E863" s="69"/>
      <c r="F863"/>
    </row>
    <row r="864" spans="1:6" s="70" customFormat="1" ht="15.75">
      <c r="A864" s="71"/>
      <c r="B864" s="90"/>
      <c r="C864" s="68"/>
      <c r="D864" s="68"/>
      <c r="E864" s="69"/>
      <c r="F864"/>
    </row>
    <row r="865" spans="1:6" s="70" customFormat="1" ht="15.75">
      <c r="A865" s="71"/>
      <c r="B865" s="90"/>
      <c r="C865" s="68"/>
      <c r="D865" s="68"/>
      <c r="E865" s="69"/>
      <c r="F865"/>
    </row>
    <row r="866" spans="1:6" s="70" customFormat="1" ht="15.75">
      <c r="A866" s="71"/>
      <c r="B866" s="90"/>
      <c r="C866" s="68"/>
      <c r="D866" s="68"/>
      <c r="E866" s="69"/>
      <c r="F866"/>
    </row>
    <row r="867" spans="1:6" s="70" customFormat="1" ht="15.75">
      <c r="A867" s="71"/>
      <c r="B867" s="90"/>
      <c r="C867" s="68"/>
      <c r="D867" s="68"/>
      <c r="E867" s="69"/>
      <c r="F867"/>
    </row>
    <row r="868" spans="1:6" s="70" customFormat="1" ht="15.75">
      <c r="A868" s="71"/>
      <c r="B868" s="90"/>
      <c r="C868" s="68"/>
      <c r="D868" s="68"/>
      <c r="E868" s="69"/>
      <c r="F868"/>
    </row>
    <row r="869" spans="1:6" s="70" customFormat="1" ht="15.75">
      <c r="A869" s="71"/>
      <c r="B869" s="90"/>
      <c r="C869" s="68"/>
      <c r="D869" s="68"/>
      <c r="E869" s="69"/>
      <c r="F869"/>
    </row>
    <row r="870" spans="1:6" s="70" customFormat="1" ht="15.75">
      <c r="A870" s="71"/>
      <c r="B870" s="90"/>
      <c r="C870" s="68"/>
      <c r="D870" s="68"/>
      <c r="E870" s="69"/>
      <c r="F870"/>
    </row>
    <row r="871" spans="1:6" s="70" customFormat="1" ht="15.75">
      <c r="A871" s="71"/>
      <c r="B871" s="90"/>
      <c r="C871" s="68"/>
      <c r="D871" s="68"/>
      <c r="E871" s="69"/>
      <c r="F871"/>
    </row>
    <row r="872" spans="1:6" s="70" customFormat="1" ht="15.75">
      <c r="A872" s="71"/>
      <c r="B872" s="90"/>
      <c r="C872" s="68"/>
      <c r="D872" s="68"/>
      <c r="E872" s="69"/>
      <c r="F872"/>
    </row>
    <row r="873" spans="1:6" s="70" customFormat="1" ht="15.75">
      <c r="A873" s="71"/>
      <c r="B873" s="90"/>
      <c r="C873" s="68"/>
      <c r="D873" s="68"/>
      <c r="E873" s="69"/>
      <c r="F873"/>
    </row>
    <row r="874" spans="1:6" s="70" customFormat="1" ht="15.75">
      <c r="A874" s="71"/>
      <c r="B874" s="90"/>
      <c r="C874" s="68"/>
      <c r="D874" s="68"/>
      <c r="E874" s="69"/>
      <c r="F874"/>
    </row>
    <row r="875" spans="1:6" s="70" customFormat="1" ht="15.75">
      <c r="A875" s="71"/>
      <c r="B875" s="90"/>
      <c r="C875" s="68"/>
      <c r="D875" s="68"/>
      <c r="E875" s="69"/>
      <c r="F875"/>
    </row>
    <row r="876" spans="1:6" s="70" customFormat="1" ht="15.75">
      <c r="A876" s="71"/>
      <c r="B876" s="90"/>
      <c r="C876" s="68"/>
      <c r="D876" s="68"/>
      <c r="E876" s="69"/>
      <c r="F876"/>
    </row>
    <row r="877" spans="1:6" s="70" customFormat="1" ht="15.75">
      <c r="A877" s="71"/>
      <c r="B877" s="90"/>
      <c r="C877" s="68"/>
      <c r="D877" s="68"/>
      <c r="E877" s="69"/>
      <c r="F877"/>
    </row>
    <row r="878" spans="1:6" s="70" customFormat="1" ht="15.75">
      <c r="A878" s="71"/>
      <c r="B878" s="90"/>
      <c r="C878" s="68"/>
      <c r="D878" s="68"/>
      <c r="E878" s="69"/>
      <c r="F878"/>
    </row>
    <row r="879" spans="1:6" s="70" customFormat="1" ht="15.75">
      <c r="A879" s="71"/>
      <c r="B879" s="90"/>
      <c r="C879" s="68"/>
      <c r="D879" s="68"/>
      <c r="E879" s="69"/>
      <c r="F879"/>
    </row>
    <row r="880" spans="1:6" s="70" customFormat="1" ht="15.75">
      <c r="A880" s="71"/>
      <c r="B880" s="90"/>
      <c r="C880" s="68"/>
      <c r="D880" s="68"/>
      <c r="E880" s="69"/>
      <c r="F880"/>
    </row>
    <row r="881" spans="1:6" s="70" customFormat="1" ht="15.75">
      <c r="A881" s="71"/>
      <c r="B881" s="90"/>
      <c r="C881" s="68"/>
      <c r="D881" s="68"/>
      <c r="E881" s="69"/>
      <c r="F881"/>
    </row>
    <row r="882" spans="1:6" s="70" customFormat="1" ht="15.75">
      <c r="A882" s="71"/>
      <c r="B882" s="90"/>
      <c r="C882" s="68"/>
      <c r="D882" s="68"/>
      <c r="E882" s="69"/>
      <c r="F882"/>
    </row>
    <row r="883" spans="1:6" s="70" customFormat="1" ht="15.75">
      <c r="A883" s="71"/>
      <c r="B883" s="90"/>
      <c r="C883" s="68"/>
      <c r="D883" s="68"/>
      <c r="E883" s="69"/>
      <c r="F883"/>
    </row>
    <row r="884" spans="1:6" s="70" customFormat="1" ht="15.75">
      <c r="A884" s="71"/>
      <c r="B884" s="90"/>
      <c r="C884" s="68"/>
      <c r="D884" s="68"/>
      <c r="E884" s="69"/>
      <c r="F884"/>
    </row>
    <row r="885" spans="1:6" s="70" customFormat="1" ht="15.75">
      <c r="A885" s="71"/>
      <c r="B885" s="90"/>
      <c r="C885" s="68"/>
      <c r="D885" s="68"/>
      <c r="E885" s="69"/>
      <c r="F885"/>
    </row>
    <row r="886" spans="1:6" s="70" customFormat="1" ht="15.75">
      <c r="A886" s="71"/>
      <c r="B886" s="90"/>
      <c r="C886" s="68"/>
      <c r="D886" s="68"/>
      <c r="E886" s="69"/>
      <c r="F886"/>
    </row>
    <row r="887" spans="1:6" s="70" customFormat="1" ht="15.75">
      <c r="A887" s="71"/>
      <c r="B887" s="90"/>
      <c r="C887" s="68"/>
      <c r="D887" s="68"/>
      <c r="E887" s="69"/>
      <c r="F887"/>
    </row>
    <row r="888" spans="1:6" s="70" customFormat="1" ht="15.75">
      <c r="A888" s="71"/>
      <c r="B888" s="90"/>
      <c r="C888" s="68"/>
      <c r="D888" s="68"/>
      <c r="E888" s="69"/>
      <c r="F888"/>
    </row>
    <row r="889" spans="1:6" s="70" customFormat="1" ht="15.75">
      <c r="A889" s="71"/>
      <c r="B889" s="90"/>
      <c r="C889" s="68"/>
      <c r="D889" s="68"/>
      <c r="E889" s="69"/>
      <c r="F889"/>
    </row>
    <row r="890" spans="1:6" s="70" customFormat="1" ht="15.75">
      <c r="A890" s="71"/>
      <c r="B890" s="90"/>
      <c r="C890" s="68"/>
      <c r="D890" s="68"/>
      <c r="E890" s="69"/>
      <c r="F890"/>
    </row>
    <row r="891" spans="1:6" s="70" customFormat="1" ht="15.75">
      <c r="A891" s="71"/>
      <c r="B891" s="90"/>
      <c r="C891" s="68"/>
      <c r="D891" s="68"/>
      <c r="E891" s="69"/>
      <c r="F891"/>
    </row>
    <row r="892" spans="1:6" s="70" customFormat="1" ht="15.75">
      <c r="A892" s="71"/>
      <c r="B892" s="90"/>
      <c r="C892" s="68"/>
      <c r="D892" s="68"/>
      <c r="E892" s="69"/>
      <c r="F892"/>
    </row>
    <row r="893" spans="1:6" s="70" customFormat="1" ht="15.75">
      <c r="A893" s="71"/>
      <c r="B893" s="90"/>
      <c r="C893" s="68"/>
      <c r="D893" s="68"/>
      <c r="E893" s="69"/>
      <c r="F893"/>
    </row>
    <row r="894" spans="1:6" s="70" customFormat="1" ht="15.75">
      <c r="A894" s="71"/>
      <c r="B894" s="90"/>
      <c r="C894" s="68"/>
      <c r="D894" s="68"/>
      <c r="E894" s="69"/>
      <c r="F894"/>
    </row>
    <row r="895" spans="1:6" s="70" customFormat="1" ht="15.75">
      <c r="A895" s="71"/>
      <c r="B895" s="90"/>
      <c r="C895" s="68"/>
      <c r="D895" s="68"/>
      <c r="E895" s="69"/>
      <c r="F895"/>
    </row>
    <row r="896" spans="1:6" s="70" customFormat="1" ht="15.75">
      <c r="A896" s="71"/>
      <c r="B896" s="90"/>
      <c r="C896" s="68"/>
      <c r="D896" s="68"/>
      <c r="E896" s="69"/>
      <c r="F896"/>
    </row>
    <row r="897" spans="1:6" s="70" customFormat="1" ht="15.75">
      <c r="A897" s="71"/>
      <c r="B897" s="90"/>
      <c r="C897" s="68"/>
      <c r="D897" s="68"/>
      <c r="E897" s="69"/>
      <c r="F897"/>
    </row>
    <row r="898" spans="1:6" s="70" customFormat="1" ht="15.75">
      <c r="A898" s="71"/>
      <c r="B898" s="90"/>
      <c r="C898" s="68"/>
      <c r="D898" s="68"/>
      <c r="E898" s="69"/>
      <c r="F898"/>
    </row>
    <row r="899" spans="1:6" s="70" customFormat="1" ht="15.75">
      <c r="A899" s="71"/>
      <c r="B899" s="90"/>
      <c r="C899" s="68"/>
      <c r="D899" s="68"/>
      <c r="E899" s="69"/>
      <c r="F899"/>
    </row>
    <row r="900" spans="1:6" s="70" customFormat="1" ht="15.75">
      <c r="A900" s="71"/>
      <c r="B900" s="90"/>
      <c r="C900" s="68"/>
      <c r="D900" s="68"/>
      <c r="E900" s="69"/>
      <c r="F900"/>
    </row>
    <row r="901" spans="1:6" s="70" customFormat="1" ht="15.75">
      <c r="A901" s="71"/>
      <c r="B901" s="90"/>
      <c r="C901" s="68"/>
      <c r="D901" s="68"/>
      <c r="E901" s="69"/>
      <c r="F901"/>
    </row>
    <row r="902" spans="1:6" s="70" customFormat="1" ht="15.75">
      <c r="A902" s="71"/>
      <c r="B902" s="90"/>
      <c r="C902" s="68"/>
      <c r="D902" s="68"/>
      <c r="E902" s="69"/>
      <c r="F902"/>
    </row>
    <row r="903" spans="1:6" s="70" customFormat="1" ht="15.75">
      <c r="A903" s="71"/>
      <c r="B903" s="90"/>
      <c r="C903" s="68"/>
      <c r="D903" s="68"/>
      <c r="E903" s="69"/>
      <c r="F903"/>
    </row>
    <row r="904" spans="1:6" s="70" customFormat="1" ht="15.75">
      <c r="A904" s="71"/>
      <c r="B904" s="90"/>
      <c r="C904" s="68"/>
      <c r="D904" s="68"/>
      <c r="E904" s="69"/>
      <c r="F904"/>
    </row>
    <row r="905" spans="1:6" s="70" customFormat="1" ht="15.75">
      <c r="A905" s="71"/>
      <c r="B905" s="90"/>
      <c r="C905" s="68"/>
      <c r="D905" s="68"/>
      <c r="E905" s="69"/>
      <c r="F905"/>
    </row>
    <row r="906" spans="1:6" s="70" customFormat="1" ht="15.75">
      <c r="A906" s="71"/>
      <c r="B906" s="90"/>
      <c r="C906" s="68"/>
      <c r="D906" s="68"/>
      <c r="E906" s="69"/>
      <c r="F906"/>
    </row>
    <row r="907" spans="1:6" s="70" customFormat="1" ht="15.75">
      <c r="A907" s="71"/>
      <c r="B907" s="90"/>
      <c r="C907" s="68"/>
      <c r="D907" s="68"/>
      <c r="E907" s="69"/>
      <c r="F907"/>
    </row>
    <row r="908" spans="1:6" s="70" customFormat="1" ht="15.75">
      <c r="A908" s="71"/>
      <c r="B908" s="90"/>
      <c r="C908" s="68"/>
      <c r="D908" s="68"/>
      <c r="E908" s="69"/>
      <c r="F908"/>
    </row>
    <row r="909" spans="1:6" s="70" customFormat="1" ht="15.75">
      <c r="A909" s="71"/>
      <c r="B909" s="90"/>
      <c r="C909" s="68"/>
      <c r="D909" s="68"/>
      <c r="E909" s="69"/>
      <c r="F909"/>
    </row>
    <row r="910" spans="1:6" s="70" customFormat="1" ht="15.75">
      <c r="A910" s="71"/>
      <c r="B910" s="90"/>
      <c r="C910" s="68"/>
      <c r="D910" s="68"/>
      <c r="E910" s="69"/>
      <c r="F910"/>
    </row>
    <row r="911" spans="1:6" s="70" customFormat="1" ht="15.75">
      <c r="A911" s="71"/>
      <c r="B911" s="90"/>
      <c r="C911" s="68"/>
      <c r="D911" s="68"/>
      <c r="E911" s="69"/>
      <c r="F911"/>
    </row>
    <row r="912" spans="1:6" s="70" customFormat="1" ht="15.75">
      <c r="A912" s="71"/>
      <c r="B912" s="90"/>
      <c r="C912" s="68"/>
      <c r="D912" s="68"/>
      <c r="E912" s="69"/>
      <c r="F912"/>
    </row>
    <row r="913" spans="1:6" s="70" customFormat="1" ht="15.75">
      <c r="A913" s="71"/>
      <c r="B913" s="90"/>
      <c r="C913" s="68"/>
      <c r="D913" s="68"/>
      <c r="E913" s="69"/>
      <c r="F913"/>
    </row>
    <row r="914" spans="1:6" s="70" customFormat="1" ht="15.75">
      <c r="A914" s="71"/>
      <c r="B914" s="90"/>
      <c r="C914" s="68"/>
      <c r="D914" s="68"/>
      <c r="E914" s="69"/>
      <c r="F914"/>
    </row>
    <row r="915" spans="1:6" s="70" customFormat="1" ht="15.75">
      <c r="A915" s="71"/>
      <c r="B915" s="90"/>
      <c r="C915" s="68"/>
      <c r="D915" s="68"/>
      <c r="E915" s="69"/>
      <c r="F915"/>
    </row>
    <row r="916" spans="1:6" s="70" customFormat="1" ht="15.75">
      <c r="A916" s="71"/>
      <c r="B916" s="90"/>
      <c r="C916" s="68"/>
      <c r="D916" s="68"/>
      <c r="E916" s="69"/>
      <c r="F916"/>
    </row>
    <row r="917" spans="1:6" s="70" customFormat="1" ht="15.75">
      <c r="A917" s="71"/>
      <c r="B917" s="90"/>
      <c r="C917" s="68"/>
      <c r="D917" s="68"/>
      <c r="E917" s="69"/>
      <c r="F917"/>
    </row>
    <row r="918" spans="1:6" s="70" customFormat="1" ht="15.75">
      <c r="A918" s="71"/>
      <c r="B918" s="90"/>
      <c r="C918" s="68"/>
      <c r="D918" s="68"/>
      <c r="E918" s="69"/>
      <c r="F918"/>
    </row>
    <row r="919" spans="1:6" s="70" customFormat="1" ht="15.75">
      <c r="A919" s="71"/>
      <c r="B919" s="90"/>
      <c r="C919" s="68"/>
      <c r="D919" s="68"/>
      <c r="E919" s="69"/>
      <c r="F919"/>
    </row>
    <row r="920" spans="1:6" s="70" customFormat="1" ht="15.75">
      <c r="A920" s="71"/>
      <c r="B920" s="90"/>
      <c r="C920" s="68"/>
      <c r="D920" s="68"/>
      <c r="E920" s="69"/>
      <c r="F920"/>
    </row>
    <row r="921" spans="1:6" s="70" customFormat="1" ht="15.75">
      <c r="A921" s="71"/>
      <c r="B921" s="90"/>
      <c r="C921" s="68"/>
      <c r="D921" s="68"/>
      <c r="E921" s="69"/>
      <c r="F921"/>
    </row>
    <row r="922" spans="1:6" s="70" customFormat="1" ht="15.75">
      <c r="A922" s="71"/>
      <c r="B922" s="90"/>
      <c r="C922" s="68"/>
      <c r="D922" s="68"/>
      <c r="E922" s="69"/>
      <c r="F922"/>
    </row>
    <row r="923" spans="1:6" s="70" customFormat="1" ht="15.75">
      <c r="A923" s="71"/>
      <c r="B923" s="90"/>
      <c r="C923" s="68"/>
      <c r="D923" s="68"/>
      <c r="E923" s="69"/>
      <c r="F923"/>
    </row>
    <row r="924" spans="1:6" s="70" customFormat="1" ht="15.75">
      <c r="A924" s="71"/>
      <c r="B924" s="90"/>
      <c r="C924" s="68"/>
      <c r="D924" s="68"/>
      <c r="E924" s="69"/>
      <c r="F924"/>
    </row>
    <row r="925" spans="1:6" s="70" customFormat="1" ht="15.75">
      <c r="A925" s="71"/>
      <c r="B925" s="90"/>
      <c r="C925" s="68"/>
      <c r="D925" s="68"/>
      <c r="E925" s="69"/>
      <c r="F925"/>
    </row>
    <row r="926" spans="1:6" s="70" customFormat="1" ht="15.75">
      <c r="A926" s="71"/>
      <c r="B926" s="90"/>
      <c r="C926" s="68"/>
      <c r="D926" s="68"/>
      <c r="E926" s="69"/>
      <c r="F926"/>
    </row>
    <row r="927" spans="1:6" s="70" customFormat="1" ht="15.75">
      <c r="A927" s="71"/>
      <c r="B927" s="90"/>
      <c r="C927" s="68"/>
      <c r="D927" s="68"/>
      <c r="E927" s="69"/>
      <c r="F927"/>
    </row>
    <row r="928" spans="1:6" s="70" customFormat="1" ht="15.75">
      <c r="A928" s="71"/>
      <c r="B928" s="90"/>
      <c r="C928" s="68"/>
      <c r="D928" s="68"/>
      <c r="E928" s="69"/>
      <c r="F928"/>
    </row>
    <row r="929" spans="1:6" s="70" customFormat="1" ht="15.75">
      <c r="A929" s="71"/>
      <c r="B929" s="90"/>
      <c r="C929" s="68"/>
      <c r="D929" s="68"/>
      <c r="E929" s="69"/>
      <c r="F929"/>
    </row>
    <row r="930" spans="1:6" s="70" customFormat="1" ht="15.75">
      <c r="A930" s="71"/>
      <c r="B930" s="90"/>
      <c r="C930" s="68"/>
      <c r="D930" s="68"/>
      <c r="E930" s="69"/>
      <c r="F930"/>
    </row>
    <row r="931" spans="1:6" s="70" customFormat="1" ht="15.75">
      <c r="A931" s="71"/>
      <c r="B931" s="90"/>
      <c r="C931" s="68"/>
      <c r="D931" s="68"/>
      <c r="E931" s="69"/>
      <c r="F931"/>
    </row>
    <row r="932" spans="1:6" s="70" customFormat="1" ht="15.75">
      <c r="A932" s="71"/>
      <c r="B932" s="90"/>
      <c r="C932" s="68"/>
      <c r="D932" s="68"/>
      <c r="E932" s="69"/>
      <c r="F932"/>
    </row>
    <row r="933" spans="1:6" s="70" customFormat="1" ht="15.75">
      <c r="A933" s="71"/>
      <c r="B933" s="90"/>
      <c r="C933" s="68"/>
      <c r="D933" s="68"/>
      <c r="E933" s="69"/>
      <c r="F933"/>
    </row>
    <row r="934" spans="1:6" s="70" customFormat="1" ht="15.75">
      <c r="A934" s="71"/>
      <c r="B934" s="90"/>
      <c r="C934" s="68"/>
      <c r="D934" s="68"/>
      <c r="E934" s="69"/>
      <c r="F934"/>
    </row>
    <row r="935" spans="1:6" s="70" customFormat="1" ht="15.75">
      <c r="A935" s="71"/>
      <c r="B935" s="90"/>
      <c r="C935" s="68"/>
      <c r="D935" s="68"/>
      <c r="E935" s="69"/>
      <c r="F935"/>
    </row>
    <row r="936" spans="1:6" s="70" customFormat="1" ht="15.75">
      <c r="A936" s="71"/>
      <c r="B936" s="90"/>
      <c r="C936" s="68"/>
      <c r="D936" s="68"/>
      <c r="E936" s="69"/>
      <c r="F936"/>
    </row>
    <row r="937" spans="1:6" s="70" customFormat="1" ht="15.75">
      <c r="A937" s="71"/>
      <c r="B937" s="90"/>
      <c r="C937" s="68"/>
      <c r="D937" s="68"/>
      <c r="E937" s="69"/>
      <c r="F937"/>
    </row>
    <row r="938" spans="1:6" s="70" customFormat="1" ht="15.75">
      <c r="A938" s="71"/>
      <c r="B938" s="90"/>
      <c r="C938" s="68"/>
      <c r="D938" s="68"/>
      <c r="E938" s="69"/>
      <c r="F938"/>
    </row>
    <row r="939" spans="1:6" s="70" customFormat="1" ht="15.75">
      <c r="A939" s="71"/>
      <c r="B939" s="90"/>
      <c r="C939" s="68"/>
      <c r="D939" s="68"/>
      <c r="E939" s="69"/>
      <c r="F939"/>
    </row>
    <row r="940" spans="1:6" s="70" customFormat="1" ht="15.75">
      <c r="A940" s="71"/>
      <c r="B940" s="90"/>
      <c r="C940" s="68"/>
      <c r="D940" s="68"/>
      <c r="E940" s="69"/>
      <c r="F940"/>
    </row>
    <row r="941" spans="1:6" s="70" customFormat="1" ht="15.75">
      <c r="A941" s="71"/>
      <c r="B941" s="90"/>
      <c r="C941" s="68"/>
      <c r="D941" s="68"/>
      <c r="E941" s="69"/>
      <c r="F941"/>
    </row>
    <row r="942" spans="1:6" s="70" customFormat="1" ht="15.75">
      <c r="A942" s="71"/>
      <c r="B942" s="90"/>
      <c r="C942" s="68"/>
      <c r="D942" s="68"/>
      <c r="E942" s="69"/>
      <c r="F942"/>
    </row>
    <row r="943" spans="1:6" s="70" customFormat="1" ht="15.75">
      <c r="A943" s="71"/>
      <c r="B943" s="90"/>
      <c r="C943" s="68"/>
      <c r="D943" s="68"/>
      <c r="E943" s="69"/>
      <c r="F943"/>
    </row>
    <row r="944" spans="1:6" s="70" customFormat="1" ht="15.75">
      <c r="A944" s="71"/>
      <c r="B944" s="90"/>
      <c r="C944" s="68"/>
      <c r="D944" s="68"/>
      <c r="E944" s="69"/>
      <c r="F944"/>
    </row>
    <row r="945" spans="1:6" s="70" customFormat="1" ht="15.75">
      <c r="A945" s="71"/>
      <c r="B945" s="90"/>
      <c r="C945" s="68"/>
      <c r="D945" s="68"/>
      <c r="E945" s="69"/>
      <c r="F945"/>
    </row>
    <row r="946" spans="1:6" s="70" customFormat="1" ht="15.75">
      <c r="A946" s="71"/>
      <c r="B946" s="90"/>
      <c r="C946" s="68"/>
      <c r="D946" s="68"/>
      <c r="E946" s="69"/>
      <c r="F946"/>
    </row>
    <row r="947" spans="1:6" s="70" customFormat="1" ht="15.75">
      <c r="A947" s="71"/>
      <c r="B947" s="90"/>
      <c r="C947" s="68"/>
      <c r="D947" s="68"/>
      <c r="E947" s="69"/>
      <c r="F947"/>
    </row>
    <row r="948" spans="1:6" s="70" customFormat="1" ht="15.75">
      <c r="A948" s="71"/>
      <c r="B948" s="90"/>
      <c r="C948" s="68"/>
      <c r="D948" s="68"/>
      <c r="E948" s="69"/>
      <c r="F948"/>
    </row>
    <row r="949" spans="1:6" s="70" customFormat="1" ht="15.75">
      <c r="A949" s="71"/>
      <c r="B949" s="90"/>
      <c r="C949" s="68"/>
      <c r="D949" s="68"/>
      <c r="E949" s="69"/>
      <c r="F949"/>
    </row>
    <row r="950" spans="1:6" s="70" customFormat="1" ht="15.75">
      <c r="A950" s="71"/>
      <c r="B950" s="90"/>
      <c r="C950" s="68"/>
      <c r="D950" s="68"/>
      <c r="E950" s="69"/>
      <c r="F950"/>
    </row>
    <row r="951" spans="1:6" s="70" customFormat="1" ht="15.75">
      <c r="A951" s="71"/>
      <c r="B951" s="90"/>
      <c r="C951" s="68"/>
      <c r="D951" s="68"/>
      <c r="E951" s="69"/>
      <c r="F951"/>
    </row>
    <row r="952" spans="1:6" s="70" customFormat="1" ht="15.75">
      <c r="A952" s="71"/>
      <c r="B952" s="90"/>
      <c r="C952" s="68"/>
      <c r="D952" s="68"/>
      <c r="E952" s="69"/>
      <c r="F952"/>
    </row>
    <row r="953" spans="1:6" s="70" customFormat="1" ht="15.75">
      <c r="A953" s="71"/>
      <c r="B953" s="90"/>
      <c r="C953" s="68"/>
      <c r="D953" s="68"/>
      <c r="E953" s="69"/>
      <c r="F953"/>
    </row>
    <row r="954" spans="1:6" s="70" customFormat="1" ht="15.75">
      <c r="A954" s="71"/>
      <c r="B954" s="90"/>
      <c r="C954" s="68"/>
      <c r="D954" s="68"/>
      <c r="E954" s="69"/>
      <c r="F954"/>
    </row>
    <row r="955" spans="1:6" s="70" customFormat="1" ht="15.75">
      <c r="A955" s="71"/>
      <c r="B955" s="90"/>
      <c r="C955" s="68"/>
      <c r="D955" s="68"/>
      <c r="E955" s="69"/>
      <c r="F955"/>
    </row>
    <row r="956" spans="1:6" s="70" customFormat="1" ht="15.75">
      <c r="A956" s="71"/>
      <c r="B956" s="90"/>
      <c r="C956" s="68"/>
      <c r="D956" s="68"/>
      <c r="E956" s="69"/>
      <c r="F956"/>
    </row>
    <row r="957" spans="1:6" s="70" customFormat="1" ht="15.75">
      <c r="A957" s="71"/>
      <c r="B957" s="90"/>
      <c r="C957" s="68"/>
      <c r="D957" s="68"/>
      <c r="E957" s="69"/>
      <c r="F957"/>
    </row>
    <row r="958" spans="1:6" s="70" customFormat="1" ht="15.75">
      <c r="A958" s="71"/>
      <c r="B958" s="90"/>
      <c r="C958" s="68"/>
      <c r="D958" s="68"/>
      <c r="E958" s="69"/>
      <c r="F958"/>
    </row>
    <row r="959" spans="1:6" s="70" customFormat="1" ht="15.75">
      <c r="A959" s="71"/>
      <c r="B959" s="90"/>
      <c r="C959" s="68"/>
      <c r="D959" s="68"/>
      <c r="E959" s="69"/>
      <c r="F959"/>
    </row>
    <row r="960" spans="1:6" s="70" customFormat="1" ht="15.75">
      <c r="A960" s="71"/>
      <c r="B960" s="90"/>
      <c r="C960" s="68"/>
      <c r="D960" s="68"/>
      <c r="E960" s="69"/>
      <c r="F960"/>
    </row>
    <row r="961" spans="1:6" s="70" customFormat="1" ht="15.75">
      <c r="A961" s="71"/>
      <c r="B961" s="90"/>
      <c r="C961" s="68"/>
      <c r="D961" s="68"/>
      <c r="E961" s="69"/>
      <c r="F961"/>
    </row>
    <row r="962" spans="1:6" s="70" customFormat="1" ht="15.75">
      <c r="A962" s="71"/>
      <c r="B962" s="90"/>
      <c r="C962" s="68"/>
      <c r="D962" s="68"/>
      <c r="E962" s="69"/>
      <c r="F962"/>
    </row>
    <row r="963" spans="1:6" s="70" customFormat="1" ht="15.75">
      <c r="A963" s="71"/>
      <c r="B963" s="90"/>
      <c r="C963" s="68"/>
      <c r="D963" s="68"/>
      <c r="E963" s="69"/>
      <c r="F963"/>
    </row>
    <row r="964" spans="1:6" s="70" customFormat="1" ht="15.75">
      <c r="A964" s="71"/>
      <c r="B964" s="90"/>
      <c r="C964" s="68"/>
      <c r="D964" s="68"/>
      <c r="E964" s="69"/>
      <c r="F964"/>
    </row>
    <row r="965" spans="1:6" s="70" customFormat="1" ht="15.75">
      <c r="A965" s="71"/>
      <c r="B965" s="90"/>
      <c r="C965" s="68"/>
      <c r="D965" s="68"/>
      <c r="E965" s="69"/>
      <c r="F965"/>
    </row>
    <row r="966" spans="1:6" s="70" customFormat="1" ht="15.75">
      <c r="A966" s="71"/>
      <c r="B966" s="90"/>
      <c r="C966" s="68"/>
      <c r="D966" s="68"/>
      <c r="E966" s="69"/>
      <c r="F966"/>
    </row>
    <row r="967" spans="1:6" s="70" customFormat="1" ht="15.75">
      <c r="A967" s="71"/>
      <c r="B967" s="90"/>
      <c r="C967" s="68"/>
      <c r="D967" s="68"/>
      <c r="E967" s="69"/>
      <c r="F967"/>
    </row>
    <row r="968" spans="1:6" s="70" customFormat="1" ht="15.75">
      <c r="A968" s="71"/>
      <c r="B968" s="90"/>
      <c r="C968" s="68"/>
      <c r="D968" s="68"/>
      <c r="E968" s="69"/>
      <c r="F968"/>
    </row>
    <row r="969" spans="1:6" s="70" customFormat="1" ht="15.75">
      <c r="A969" s="71"/>
      <c r="B969" s="90"/>
      <c r="C969" s="68"/>
      <c r="D969" s="68"/>
      <c r="E969" s="69"/>
      <c r="F969"/>
    </row>
    <row r="970" spans="1:6" s="70" customFormat="1" ht="15.75">
      <c r="A970" s="71"/>
      <c r="B970" s="90"/>
      <c r="C970" s="68"/>
      <c r="D970" s="68"/>
      <c r="E970" s="69"/>
      <c r="F970"/>
    </row>
    <row r="971" spans="1:6" s="70" customFormat="1" ht="15.75">
      <c r="A971" s="71"/>
      <c r="B971" s="90"/>
      <c r="C971" s="68"/>
      <c r="D971" s="68"/>
      <c r="E971" s="69"/>
      <c r="F971"/>
    </row>
    <row r="972" spans="1:6" s="70" customFormat="1" ht="15.75">
      <c r="A972" s="71"/>
      <c r="B972" s="90"/>
      <c r="C972" s="68"/>
      <c r="D972" s="68"/>
      <c r="E972" s="69"/>
      <c r="F972"/>
    </row>
    <row r="973" spans="1:6" s="70" customFormat="1" ht="15.75">
      <c r="A973" s="71"/>
      <c r="B973" s="90"/>
      <c r="C973" s="68"/>
      <c r="D973" s="68"/>
      <c r="E973" s="69"/>
      <c r="F973"/>
    </row>
    <row r="974" spans="1:6" s="70" customFormat="1" ht="15.75">
      <c r="A974" s="71"/>
      <c r="B974" s="90"/>
      <c r="C974" s="68"/>
      <c r="D974" s="68"/>
      <c r="E974" s="69"/>
      <c r="F974"/>
    </row>
    <row r="975" spans="1:6" s="70" customFormat="1" ht="15.75">
      <c r="A975" s="71"/>
      <c r="B975" s="90"/>
      <c r="C975" s="68"/>
      <c r="D975" s="68"/>
      <c r="E975" s="69"/>
      <c r="F975"/>
    </row>
    <row r="976" spans="1:6" s="70" customFormat="1" ht="15.75">
      <c r="A976" s="71"/>
      <c r="B976" s="90"/>
      <c r="C976" s="68"/>
      <c r="D976" s="68"/>
      <c r="E976" s="69"/>
      <c r="F976"/>
    </row>
    <row r="977" spans="1:6" s="70" customFormat="1" ht="15.75">
      <c r="A977" s="71"/>
      <c r="B977" s="90"/>
      <c r="C977" s="68"/>
      <c r="D977" s="68"/>
      <c r="E977" s="69"/>
      <c r="F977"/>
    </row>
    <row r="978" spans="1:6" s="70" customFormat="1" ht="15.75">
      <c r="A978" s="71"/>
      <c r="B978" s="90"/>
      <c r="C978" s="68"/>
      <c r="D978" s="68"/>
      <c r="E978" s="69"/>
      <c r="F978"/>
    </row>
    <row r="979" spans="1:6" s="70" customFormat="1" ht="15.75">
      <c r="A979" s="71"/>
      <c r="B979" s="90"/>
      <c r="C979" s="68"/>
      <c r="D979" s="68"/>
      <c r="E979" s="69"/>
      <c r="F979"/>
    </row>
    <row r="980" spans="1:6" s="70" customFormat="1" ht="15.75">
      <c r="A980" s="71"/>
      <c r="B980" s="90"/>
      <c r="C980" s="68"/>
      <c r="D980" s="68"/>
      <c r="E980" s="69"/>
      <c r="F980"/>
    </row>
    <row r="981" spans="1:6" s="70" customFormat="1" ht="15.75">
      <c r="A981" s="71"/>
      <c r="B981" s="90"/>
      <c r="C981" s="68"/>
      <c r="D981" s="68"/>
      <c r="E981" s="69"/>
      <c r="F981"/>
    </row>
    <row r="982" spans="1:6" s="70" customFormat="1" ht="15.75">
      <c r="A982" s="71"/>
      <c r="B982" s="90"/>
      <c r="C982" s="68"/>
      <c r="D982" s="68"/>
      <c r="E982" s="69"/>
      <c r="F982"/>
    </row>
    <row r="983" spans="1:6" s="70" customFormat="1" ht="15.75">
      <c r="A983" s="71"/>
      <c r="B983" s="90"/>
      <c r="C983" s="68"/>
      <c r="D983" s="68"/>
      <c r="E983" s="69"/>
      <c r="F983"/>
    </row>
    <row r="984" spans="1:6" s="70" customFormat="1" ht="15.75">
      <c r="A984" s="71"/>
      <c r="B984" s="90"/>
      <c r="C984" s="68"/>
      <c r="D984" s="68"/>
      <c r="E984" s="69"/>
      <c r="F984"/>
    </row>
    <row r="985" spans="1:6" s="70" customFormat="1" ht="15.75">
      <c r="A985" s="71"/>
      <c r="B985" s="90"/>
      <c r="C985" s="68"/>
      <c r="D985" s="68"/>
      <c r="E985" s="69"/>
      <c r="F985"/>
    </row>
    <row r="986" spans="1:6" s="70" customFormat="1" ht="15.75">
      <c r="A986" s="71"/>
      <c r="B986" s="90"/>
      <c r="C986" s="68"/>
      <c r="D986" s="68"/>
      <c r="E986" s="69"/>
      <c r="F986"/>
    </row>
    <row r="987" spans="1:6" s="70" customFormat="1" ht="15.75">
      <c r="A987" s="71"/>
      <c r="B987" s="90"/>
      <c r="C987" s="68"/>
      <c r="D987" s="68"/>
      <c r="E987" s="69"/>
      <c r="F987"/>
    </row>
    <row r="988" spans="1:6" s="70" customFormat="1" ht="15.75">
      <c r="A988" s="71"/>
      <c r="B988" s="90"/>
      <c r="C988" s="68"/>
      <c r="D988" s="68"/>
      <c r="E988" s="69"/>
      <c r="F988"/>
    </row>
    <row r="989" spans="1:6" s="70" customFormat="1" ht="15.75">
      <c r="A989" s="71"/>
      <c r="B989" s="90"/>
      <c r="C989" s="68"/>
      <c r="D989" s="68"/>
      <c r="E989" s="69"/>
      <c r="F989"/>
    </row>
    <row r="990" spans="1:6" s="70" customFormat="1" ht="15.75">
      <c r="A990" s="71"/>
      <c r="B990" s="90"/>
      <c r="C990" s="68"/>
      <c r="D990" s="68"/>
      <c r="E990" s="69"/>
      <c r="F990"/>
    </row>
    <row r="991" spans="1:6" s="70" customFormat="1" ht="15.75">
      <c r="A991" s="71"/>
      <c r="B991" s="90"/>
      <c r="C991" s="68"/>
      <c r="D991" s="68"/>
      <c r="E991" s="69"/>
      <c r="F991"/>
    </row>
    <row r="992" spans="1:6" s="70" customFormat="1" ht="15.75">
      <c r="A992" s="71"/>
      <c r="B992" s="90"/>
      <c r="C992" s="68"/>
      <c r="D992" s="68"/>
      <c r="E992" s="69"/>
      <c r="F992"/>
    </row>
    <row r="993" spans="1:6" s="70" customFormat="1" ht="15.75">
      <c r="A993" s="71"/>
      <c r="B993" s="90"/>
      <c r="C993" s="68"/>
      <c r="D993" s="68"/>
      <c r="E993" s="69"/>
      <c r="F993"/>
    </row>
    <row r="994" spans="1:6" s="70" customFormat="1" ht="15.75">
      <c r="A994" s="71"/>
      <c r="B994" s="90"/>
      <c r="C994" s="68"/>
      <c r="D994" s="68"/>
      <c r="E994" s="69"/>
      <c r="F994"/>
    </row>
    <row r="995" spans="1:6" s="70" customFormat="1" ht="15.75">
      <c r="A995" s="71"/>
      <c r="B995" s="90"/>
      <c r="C995" s="68"/>
      <c r="D995" s="68"/>
      <c r="E995" s="69"/>
      <c r="F995"/>
    </row>
    <row r="996" spans="1:6" s="70" customFormat="1" ht="15.75">
      <c r="A996" s="71"/>
      <c r="B996" s="90"/>
      <c r="C996" s="68"/>
      <c r="D996" s="68"/>
      <c r="E996" s="69"/>
      <c r="F996"/>
    </row>
    <row r="997" spans="1:6" s="70" customFormat="1" ht="15.75">
      <c r="A997" s="71"/>
      <c r="B997" s="90"/>
      <c r="C997" s="68"/>
      <c r="D997" s="68"/>
      <c r="E997" s="69"/>
      <c r="F997"/>
    </row>
    <row r="998" spans="1:6" s="70" customFormat="1" ht="15.75">
      <c r="A998" s="71"/>
      <c r="B998" s="90"/>
      <c r="C998" s="68"/>
      <c r="D998" s="68"/>
      <c r="E998" s="69"/>
      <c r="F998"/>
    </row>
    <row r="999" spans="1:6" s="70" customFormat="1" ht="15.75">
      <c r="A999" s="71"/>
      <c r="B999" s="90"/>
      <c r="C999" s="68"/>
      <c r="D999" s="68"/>
      <c r="E999" s="69"/>
      <c r="F999"/>
    </row>
    <row r="1000" spans="1:6" s="70" customFormat="1" ht="15.75">
      <c r="A1000" s="71"/>
      <c r="B1000" s="90"/>
      <c r="C1000" s="68"/>
      <c r="D1000" s="68"/>
      <c r="E1000" s="69"/>
      <c r="F1000"/>
    </row>
    <row r="1001" spans="1:6" ht="13.35" customHeight="1" thickBot="1">
      <c r="A1001" s="72"/>
      <c r="B1001" s="337" t="s">
        <v>168</v>
      </c>
      <c r="C1001" s="337"/>
      <c r="D1001" s="337"/>
      <c r="E1001" s="73"/>
    </row>
    <row r="1002" spans="1:6" ht="15.75" thickTop="1">
      <c r="D1002" s="75"/>
    </row>
  </sheetData>
  <mergeCells count="3">
    <mergeCell ref="A1:D1"/>
    <mergeCell ref="B4:D4"/>
    <mergeCell ref="B1001:D1001"/>
  </mergeCells>
  <hyperlinks>
    <hyperlink ref="B4:D4" location="Declaration!D8" display="Click here to return to Declaration tab"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91"/>
  <sheetViews>
    <sheetView topLeftCell="A575" workbookViewId="0">
      <selection activeCell="A5" sqref="A5:A591"/>
    </sheetView>
  </sheetViews>
  <sheetFormatPr defaultColWidth="10.140625" defaultRowHeight="15"/>
  <cols>
    <col min="1" max="1" width="10.42578125" style="76" bestFit="1" customWidth="1"/>
    <col min="2" max="2" width="49" style="76" customWidth="1"/>
    <col min="3" max="3" width="73" style="76" customWidth="1"/>
    <col min="4" max="4" width="29.28515625" style="76" customWidth="1"/>
    <col min="5" max="5" width="14.42578125" style="76" customWidth="1"/>
    <col min="6" max="6" width="14.42578125" style="81" customWidth="1"/>
    <col min="7" max="7" width="17.5703125" style="76" customWidth="1"/>
    <col min="8" max="8" width="27.28515625" style="76" customWidth="1"/>
    <col min="9" max="9" width="32.140625" style="76" customWidth="1"/>
    <col min="10" max="10" width="55.140625" style="76" hidden="1" customWidth="1"/>
    <col min="11" max="11" width="56.85546875" style="76" hidden="1" customWidth="1"/>
    <col min="12" max="13" width="56.85546875" style="76" customWidth="1"/>
    <col min="14" max="16384" width="10.140625" style="76"/>
  </cols>
  <sheetData>
    <row r="1" spans="1:11" ht="168.6" customHeight="1">
      <c r="A1" s="338" t="s">
        <v>1029</v>
      </c>
      <c r="B1" s="338"/>
      <c r="C1" s="338"/>
      <c r="D1" s="338"/>
      <c r="E1" s="338"/>
      <c r="F1" s="338"/>
      <c r="G1" s="338"/>
    </row>
    <row r="2" spans="1:11">
      <c r="A2" s="339"/>
      <c r="B2" s="339"/>
      <c r="C2" s="339"/>
      <c r="D2" s="339"/>
      <c r="E2" s="339"/>
      <c r="F2" s="339"/>
      <c r="G2" s="339"/>
      <c r="H2" s="339"/>
      <c r="I2" s="339"/>
    </row>
    <row r="3" spans="1:11">
      <c r="A3" s="339"/>
      <c r="B3" s="339"/>
      <c r="C3" s="339"/>
      <c r="D3" s="339"/>
      <c r="E3" s="339"/>
      <c r="F3" s="339"/>
      <c r="G3" s="339"/>
      <c r="H3" s="339"/>
      <c r="I3" s="339"/>
    </row>
    <row r="4" spans="1:11" s="78" customFormat="1" ht="51">
      <c r="A4" s="77" t="s">
        <v>1030</v>
      </c>
      <c r="B4" s="77" t="s">
        <v>258</v>
      </c>
      <c r="C4" s="77" t="s">
        <v>1031</v>
      </c>
      <c r="D4" s="77" t="s">
        <v>1032</v>
      </c>
      <c r="E4" s="77" t="s">
        <v>1033</v>
      </c>
      <c r="F4" s="77" t="s">
        <v>259</v>
      </c>
      <c r="G4" s="77" t="s">
        <v>260</v>
      </c>
      <c r="H4" s="77" t="s">
        <v>261</v>
      </c>
      <c r="I4" s="77" t="s">
        <v>262</v>
      </c>
      <c r="J4" s="77" t="s">
        <v>1034</v>
      </c>
      <c r="K4" s="77" t="s">
        <v>1034</v>
      </c>
    </row>
    <row r="5" spans="1:11" ht="13.5" customHeight="1">
      <c r="A5" s="79" t="s">
        <v>257</v>
      </c>
      <c r="B5" s="79" t="s">
        <v>269</v>
      </c>
      <c r="C5" s="79" t="s">
        <v>269</v>
      </c>
      <c r="D5" s="79" t="s">
        <v>270</v>
      </c>
      <c r="E5" s="79" t="s">
        <v>268</v>
      </c>
      <c r="F5" s="79" t="s">
        <v>271</v>
      </c>
      <c r="G5" s="79"/>
      <c r="H5" s="79" t="s">
        <v>272</v>
      </c>
      <c r="I5" s="79" t="s">
        <v>273</v>
      </c>
      <c r="J5" s="80" t="str">
        <f t="shared" ref="J5:J68" si="0">A5&amp;B5</f>
        <v>Gold8853 S.p.A.</v>
      </c>
      <c r="K5" s="80" t="str">
        <f>B5&amp;C5</f>
        <v>8853 S.p.A.8853 S.p.A.</v>
      </c>
    </row>
    <row r="6" spans="1:11" ht="13.5" customHeight="1">
      <c r="A6" s="79" t="s">
        <v>257</v>
      </c>
      <c r="B6" s="79" t="s">
        <v>275</v>
      </c>
      <c r="C6" s="79" t="s">
        <v>275</v>
      </c>
      <c r="D6" s="79" t="s">
        <v>276</v>
      </c>
      <c r="E6" s="79" t="s">
        <v>274</v>
      </c>
      <c r="F6" s="79" t="s">
        <v>271</v>
      </c>
      <c r="G6" s="79"/>
      <c r="H6" s="79" t="s">
        <v>277</v>
      </c>
      <c r="I6" s="79" t="s">
        <v>278</v>
      </c>
      <c r="J6" s="80" t="str">
        <f t="shared" si="0"/>
        <v>GoldAbington Reldan Metals, LLC</v>
      </c>
      <c r="K6" s="80" t="str">
        <f t="shared" ref="K6:K69" si="1">A6&amp;B6</f>
        <v>GoldAbington Reldan Metals, LLC</v>
      </c>
    </row>
    <row r="7" spans="1:11" ht="13.5" customHeight="1">
      <c r="A7" s="79" t="s">
        <v>257</v>
      </c>
      <c r="B7" s="79" t="s">
        <v>280</v>
      </c>
      <c r="C7" s="79" t="s">
        <v>280</v>
      </c>
      <c r="D7" s="79" t="s">
        <v>276</v>
      </c>
      <c r="E7" s="79" t="s">
        <v>279</v>
      </c>
      <c r="F7" s="79" t="s">
        <v>271</v>
      </c>
      <c r="G7" s="79"/>
      <c r="H7" s="79" t="s">
        <v>281</v>
      </c>
      <c r="I7" s="79" t="s">
        <v>282</v>
      </c>
      <c r="J7" s="80" t="str">
        <f t="shared" si="0"/>
        <v>GoldAdvanced Chemical Company</v>
      </c>
      <c r="K7" s="80" t="str">
        <f t="shared" si="1"/>
        <v>GoldAdvanced Chemical Company</v>
      </c>
    </row>
    <row r="8" spans="1:11" ht="13.5" customHeight="1">
      <c r="A8" s="79" t="s">
        <v>257</v>
      </c>
      <c r="B8" s="79" t="s">
        <v>284</v>
      </c>
      <c r="C8" s="79" t="s">
        <v>284</v>
      </c>
      <c r="D8" s="79" t="s">
        <v>285</v>
      </c>
      <c r="E8" s="79" t="s">
        <v>283</v>
      </c>
      <c r="F8" s="79" t="s">
        <v>271</v>
      </c>
      <c r="G8" s="79"/>
      <c r="H8" s="79" t="s">
        <v>286</v>
      </c>
      <c r="I8" s="79" t="s">
        <v>287</v>
      </c>
      <c r="J8" s="80" t="str">
        <f t="shared" si="0"/>
        <v>GoldAfrican Gold Refinery</v>
      </c>
      <c r="K8" s="80" t="str">
        <f t="shared" si="1"/>
        <v>GoldAfrican Gold Refinery</v>
      </c>
    </row>
    <row r="9" spans="1:11" ht="13.5" customHeight="1">
      <c r="A9" s="79" t="s">
        <v>257</v>
      </c>
      <c r="B9" s="79" t="s">
        <v>1035</v>
      </c>
      <c r="C9" s="79" t="s">
        <v>826</v>
      </c>
      <c r="D9" s="79" t="s">
        <v>827</v>
      </c>
      <c r="E9" s="79" t="s">
        <v>825</v>
      </c>
      <c r="F9" s="79" t="s">
        <v>271</v>
      </c>
      <c r="G9" s="79"/>
      <c r="H9" s="79" t="s">
        <v>828</v>
      </c>
      <c r="I9" s="79" t="s">
        <v>829</v>
      </c>
      <c r="J9" s="80" t="str">
        <f t="shared" si="0"/>
        <v>GoldAGR (Perth Mint Australia)</v>
      </c>
      <c r="K9" s="80" t="str">
        <f t="shared" si="1"/>
        <v>GoldAGR (Perth Mint Australia)</v>
      </c>
    </row>
    <row r="10" spans="1:11" ht="13.5" customHeight="1">
      <c r="A10" s="79" t="s">
        <v>257</v>
      </c>
      <c r="B10" s="79" t="s">
        <v>1036</v>
      </c>
      <c r="C10" s="79" t="s">
        <v>826</v>
      </c>
      <c r="D10" s="79" t="s">
        <v>827</v>
      </c>
      <c r="E10" s="79" t="s">
        <v>825</v>
      </c>
      <c r="F10" s="79" t="s">
        <v>271</v>
      </c>
      <c r="G10" s="79"/>
      <c r="H10" s="79" t="s">
        <v>828</v>
      </c>
      <c r="I10" s="79" t="s">
        <v>829</v>
      </c>
      <c r="J10" s="80" t="str">
        <f t="shared" si="0"/>
        <v>GoldAGR Mathey</v>
      </c>
      <c r="K10" s="80" t="str">
        <f t="shared" si="1"/>
        <v>GoldAGR Mathey</v>
      </c>
    </row>
    <row r="11" spans="1:11" ht="13.5" customHeight="1">
      <c r="A11" s="79" t="s">
        <v>257</v>
      </c>
      <c r="B11" s="79" t="s">
        <v>289</v>
      </c>
      <c r="C11" s="79" t="s">
        <v>289</v>
      </c>
      <c r="D11" s="79" t="s">
        <v>290</v>
      </c>
      <c r="E11" s="79" t="s">
        <v>288</v>
      </c>
      <c r="F11" s="79" t="s">
        <v>271</v>
      </c>
      <c r="G11" s="79"/>
      <c r="H11" s="79" t="s">
        <v>291</v>
      </c>
      <c r="I11" s="79" t="s">
        <v>292</v>
      </c>
      <c r="J11" s="80" t="str">
        <f t="shared" si="0"/>
        <v>GoldAida Chemical Industries Co., Ltd.</v>
      </c>
      <c r="K11" s="80" t="str">
        <f t="shared" si="1"/>
        <v>GoldAida Chemical Industries Co., Ltd.</v>
      </c>
    </row>
    <row r="12" spans="1:11">
      <c r="A12" s="79" t="s">
        <v>257</v>
      </c>
      <c r="B12" s="79" t="s">
        <v>1037</v>
      </c>
      <c r="C12" s="79" t="s">
        <v>294</v>
      </c>
      <c r="D12" s="79" t="s">
        <v>295</v>
      </c>
      <c r="E12" s="79" t="s">
        <v>293</v>
      </c>
      <c r="F12" s="79" t="s">
        <v>271</v>
      </c>
      <c r="G12" s="79"/>
      <c r="H12" s="79" t="s">
        <v>296</v>
      </c>
      <c r="I12" s="79" t="s">
        <v>297</v>
      </c>
      <c r="J12" s="80" t="str">
        <f t="shared" si="0"/>
        <v>GoldAl Etihad Gold LLC</v>
      </c>
      <c r="K12" s="80" t="str">
        <f t="shared" si="1"/>
        <v>GoldAl Etihad Gold LLC</v>
      </c>
    </row>
    <row r="13" spans="1:11">
      <c r="A13" s="79" t="s">
        <v>257</v>
      </c>
      <c r="B13" s="79" t="s">
        <v>294</v>
      </c>
      <c r="C13" s="79" t="s">
        <v>294</v>
      </c>
      <c r="D13" s="79" t="s">
        <v>295</v>
      </c>
      <c r="E13" s="79" t="s">
        <v>293</v>
      </c>
      <c r="F13" s="79" t="s">
        <v>271</v>
      </c>
      <c r="G13" s="79"/>
      <c r="H13" s="79" t="s">
        <v>296</v>
      </c>
      <c r="I13" s="79" t="s">
        <v>297</v>
      </c>
      <c r="J13" s="80" t="str">
        <f t="shared" si="0"/>
        <v>GoldAl Etihad Gold Refinery DMCC</v>
      </c>
      <c r="K13" s="80" t="str">
        <f t="shared" si="1"/>
        <v>GoldAl Etihad Gold Refinery DMCC</v>
      </c>
    </row>
    <row r="14" spans="1:11">
      <c r="A14" s="79" t="s">
        <v>257</v>
      </c>
      <c r="B14" s="79" t="s">
        <v>299</v>
      </c>
      <c r="C14" s="79" t="s">
        <v>299</v>
      </c>
      <c r="D14" s="79" t="s">
        <v>300</v>
      </c>
      <c r="E14" s="79" t="s">
        <v>298</v>
      </c>
      <c r="F14" s="79" t="s">
        <v>271</v>
      </c>
      <c r="G14" s="79"/>
      <c r="H14" s="79" t="s">
        <v>301</v>
      </c>
      <c r="I14" s="79" t="s">
        <v>302</v>
      </c>
      <c r="J14" s="80" t="str">
        <f t="shared" si="0"/>
        <v>GoldAllgemeine Gold-und Silberscheideanstalt A.G.</v>
      </c>
      <c r="K14" s="80" t="str">
        <f t="shared" si="1"/>
        <v>GoldAllgemeine Gold-und Silberscheideanstalt A.G.</v>
      </c>
    </row>
    <row r="15" spans="1:11">
      <c r="A15" s="79" t="s">
        <v>257</v>
      </c>
      <c r="B15" s="79" t="s">
        <v>304</v>
      </c>
      <c r="C15" s="79" t="s">
        <v>304</v>
      </c>
      <c r="D15" s="79" t="s">
        <v>305</v>
      </c>
      <c r="E15" s="79" t="s">
        <v>303</v>
      </c>
      <c r="F15" s="79" t="s">
        <v>271</v>
      </c>
      <c r="G15" s="79"/>
      <c r="H15" s="79" t="s">
        <v>306</v>
      </c>
      <c r="I15" s="79" t="s">
        <v>307</v>
      </c>
      <c r="J15" s="80" t="str">
        <f t="shared" si="0"/>
        <v>GoldAlmalyk Mining and Metallurgical Complex (AMMC)</v>
      </c>
      <c r="K15" s="80" t="str">
        <f t="shared" si="1"/>
        <v>GoldAlmalyk Mining and Metallurgical Complex (AMMC)</v>
      </c>
    </row>
    <row r="16" spans="1:11">
      <c r="A16" s="79" t="s">
        <v>257</v>
      </c>
      <c r="B16" s="79" t="s">
        <v>1038</v>
      </c>
      <c r="C16" s="79" t="s">
        <v>319</v>
      </c>
      <c r="D16" s="79" t="s">
        <v>290</v>
      </c>
      <c r="E16" s="79" t="s">
        <v>318</v>
      </c>
      <c r="F16" s="79" t="s">
        <v>271</v>
      </c>
      <c r="G16" s="79"/>
      <c r="H16" s="79" t="s">
        <v>320</v>
      </c>
      <c r="I16" s="79" t="s">
        <v>321</v>
      </c>
      <c r="J16" s="80" t="str">
        <f t="shared" si="0"/>
        <v>GoldAmagasaki Factory, Hyogo Prefecture, Japan</v>
      </c>
      <c r="K16" s="80" t="str">
        <f t="shared" si="1"/>
        <v>GoldAmagasaki Factory, Hyogo Prefecture, Japan</v>
      </c>
    </row>
    <row r="17" spans="1:11">
      <c r="A17" s="79" t="s">
        <v>257</v>
      </c>
      <c r="B17" s="79" t="s">
        <v>1039</v>
      </c>
      <c r="C17" s="79" t="s">
        <v>309</v>
      </c>
      <c r="D17" s="79" t="s">
        <v>310</v>
      </c>
      <c r="E17" s="79" t="s">
        <v>308</v>
      </c>
      <c r="F17" s="79" t="s">
        <v>271</v>
      </c>
      <c r="G17" s="79"/>
      <c r="H17" s="79" t="s">
        <v>311</v>
      </c>
      <c r="I17" s="79" t="s">
        <v>312</v>
      </c>
      <c r="J17" s="80" t="str">
        <f t="shared" si="0"/>
        <v>GoldAngloGold Ashanti Brazil</v>
      </c>
      <c r="K17" s="80" t="str">
        <f t="shared" si="1"/>
        <v>GoldAngloGold Ashanti Brazil</v>
      </c>
    </row>
    <row r="18" spans="1:11">
      <c r="A18" s="79" t="s">
        <v>257</v>
      </c>
      <c r="B18" s="79" t="s">
        <v>309</v>
      </c>
      <c r="C18" s="79" t="s">
        <v>309</v>
      </c>
      <c r="D18" s="79" t="s">
        <v>310</v>
      </c>
      <c r="E18" s="79" t="s">
        <v>308</v>
      </c>
      <c r="F18" s="79" t="s">
        <v>271</v>
      </c>
      <c r="G18" s="79"/>
      <c r="H18" s="79" t="s">
        <v>311</v>
      </c>
      <c r="I18" s="79" t="s">
        <v>312</v>
      </c>
      <c r="J18" s="80" t="str">
        <f t="shared" si="0"/>
        <v>GoldAngloGold Ashanti Corrego do Sitio Mineracao</v>
      </c>
      <c r="K18" s="80" t="str">
        <f t="shared" si="1"/>
        <v>GoldAngloGold Ashanti Corrego do Sitio Mineracao</v>
      </c>
    </row>
    <row r="19" spans="1:11">
      <c r="A19" s="79" t="s">
        <v>257</v>
      </c>
      <c r="B19" s="79" t="s">
        <v>1040</v>
      </c>
      <c r="C19" s="79" t="s">
        <v>309</v>
      </c>
      <c r="D19" s="79" t="s">
        <v>310</v>
      </c>
      <c r="E19" s="79" t="s">
        <v>308</v>
      </c>
      <c r="F19" s="79" t="s">
        <v>271</v>
      </c>
      <c r="G19" s="79"/>
      <c r="H19" s="79" t="s">
        <v>311</v>
      </c>
      <c r="I19" s="79" t="s">
        <v>312</v>
      </c>
      <c r="J19" s="80" t="str">
        <f t="shared" si="0"/>
        <v>GoldAngloGold Ashanti Córrego do Sítio Mineração</v>
      </c>
      <c r="K19" s="80" t="str">
        <f t="shared" si="1"/>
        <v>GoldAngloGold Ashanti Córrego do Sítio Mineração</v>
      </c>
    </row>
    <row r="20" spans="1:11">
      <c r="A20" s="79" t="s">
        <v>257</v>
      </c>
      <c r="B20" s="79" t="s">
        <v>1041</v>
      </c>
      <c r="C20" s="79" t="s">
        <v>792</v>
      </c>
      <c r="D20" s="79" t="s">
        <v>391</v>
      </c>
      <c r="E20" s="79" t="s">
        <v>791</v>
      </c>
      <c r="F20" s="79" t="s">
        <v>271</v>
      </c>
      <c r="G20" s="79"/>
      <c r="H20" s="79" t="s">
        <v>793</v>
      </c>
      <c r="I20" s="79" t="s">
        <v>794</v>
      </c>
      <c r="J20" s="80" t="str">
        <f t="shared" si="0"/>
        <v>GoldAnhui Tongling Nonferrous Metal Mining Co., Ltd.</v>
      </c>
      <c r="K20" s="80" t="str">
        <f t="shared" si="1"/>
        <v>GoldAnhui Tongling Nonferrous Metal Mining Co., Ltd.</v>
      </c>
    </row>
    <row r="21" spans="1:11">
      <c r="A21" s="79" t="s">
        <v>257</v>
      </c>
      <c r="B21" s="79" t="s">
        <v>1042</v>
      </c>
      <c r="C21" s="79" t="s">
        <v>826</v>
      </c>
      <c r="D21" s="79" t="s">
        <v>827</v>
      </c>
      <c r="E21" s="79" t="s">
        <v>825</v>
      </c>
      <c r="F21" s="79" t="s">
        <v>271</v>
      </c>
      <c r="G21" s="79"/>
      <c r="H21" s="79" t="s">
        <v>828</v>
      </c>
      <c r="I21" s="79" t="s">
        <v>829</v>
      </c>
      <c r="J21" s="80" t="str">
        <f t="shared" si="0"/>
        <v>GoldANZ (Perth Mint 4N)</v>
      </c>
      <c r="K21" s="80" t="str">
        <f t="shared" si="1"/>
        <v>GoldANZ (Perth Mint 4N)</v>
      </c>
    </row>
    <row r="22" spans="1:11">
      <c r="A22" s="79" t="s">
        <v>257</v>
      </c>
      <c r="B22" s="79" t="s">
        <v>1043</v>
      </c>
      <c r="C22" s="79" t="s">
        <v>826</v>
      </c>
      <c r="D22" s="79" t="s">
        <v>827</v>
      </c>
      <c r="E22" s="79" t="s">
        <v>825</v>
      </c>
      <c r="F22" s="79" t="s">
        <v>271</v>
      </c>
      <c r="G22" s="79"/>
      <c r="H22" s="79" t="s">
        <v>828</v>
      </c>
      <c r="I22" s="79" t="s">
        <v>829</v>
      </c>
      <c r="J22" s="80" t="str">
        <f t="shared" si="0"/>
        <v>GoldANZ Bank</v>
      </c>
      <c r="K22" s="80" t="str">
        <f t="shared" si="1"/>
        <v>GoldANZ Bank</v>
      </c>
    </row>
    <row r="23" spans="1:11">
      <c r="A23" s="79" t="s">
        <v>257</v>
      </c>
      <c r="B23" s="79" t="s">
        <v>314</v>
      </c>
      <c r="C23" s="79" t="s">
        <v>314</v>
      </c>
      <c r="D23" s="79" t="s">
        <v>315</v>
      </c>
      <c r="E23" s="79" t="s">
        <v>313</v>
      </c>
      <c r="F23" s="79" t="s">
        <v>271</v>
      </c>
      <c r="G23" s="79"/>
      <c r="H23" s="79" t="s">
        <v>316</v>
      </c>
      <c r="I23" s="79" t="s">
        <v>317</v>
      </c>
      <c r="J23" s="80" t="str">
        <f t="shared" si="0"/>
        <v>GoldArgor-Heraeus S.A.</v>
      </c>
      <c r="K23" s="80" t="str">
        <f t="shared" si="1"/>
        <v>GoldArgor-Heraeus S.A.</v>
      </c>
    </row>
    <row r="24" spans="1:11">
      <c r="A24" s="79" t="s">
        <v>257</v>
      </c>
      <c r="B24" s="79" t="s">
        <v>319</v>
      </c>
      <c r="C24" s="79" t="s">
        <v>319</v>
      </c>
      <c r="D24" s="79" t="s">
        <v>290</v>
      </c>
      <c r="E24" s="79" t="s">
        <v>318</v>
      </c>
      <c r="F24" s="79" t="s">
        <v>271</v>
      </c>
      <c r="G24" s="79"/>
      <c r="H24" s="79" t="s">
        <v>320</v>
      </c>
      <c r="I24" s="79" t="s">
        <v>321</v>
      </c>
      <c r="J24" s="80" t="str">
        <f t="shared" si="0"/>
        <v>GoldAsahi Pretec Corp.</v>
      </c>
      <c r="K24" s="80" t="str">
        <f t="shared" si="1"/>
        <v>GoldAsahi Pretec Corp.</v>
      </c>
    </row>
    <row r="25" spans="1:11">
      <c r="A25" s="79" t="s">
        <v>257</v>
      </c>
      <c r="B25" s="79" t="s">
        <v>323</v>
      </c>
      <c r="C25" s="79" t="s">
        <v>323</v>
      </c>
      <c r="D25" s="79" t="s">
        <v>324</v>
      </c>
      <c r="E25" s="79" t="s">
        <v>322</v>
      </c>
      <c r="F25" s="79" t="s">
        <v>271</v>
      </c>
      <c r="G25" s="79"/>
      <c r="H25" s="79" t="s">
        <v>325</v>
      </c>
      <c r="I25" s="79" t="s">
        <v>326</v>
      </c>
      <c r="J25" s="80" t="str">
        <f t="shared" si="0"/>
        <v>GoldAsahi Refining Canada Ltd.</v>
      </c>
      <c r="K25" s="80" t="str">
        <f t="shared" si="1"/>
        <v>GoldAsahi Refining Canada Ltd.</v>
      </c>
    </row>
    <row r="26" spans="1:11">
      <c r="A26" s="79" t="s">
        <v>257</v>
      </c>
      <c r="B26" s="79" t="s">
        <v>328</v>
      </c>
      <c r="C26" s="79" t="s">
        <v>328</v>
      </c>
      <c r="D26" s="79" t="s">
        <v>276</v>
      </c>
      <c r="E26" s="79" t="s">
        <v>327</v>
      </c>
      <c r="F26" s="79" t="s">
        <v>271</v>
      </c>
      <c r="G26" s="79"/>
      <c r="H26" s="79" t="s">
        <v>329</v>
      </c>
      <c r="I26" s="79" t="s">
        <v>330</v>
      </c>
      <c r="J26" s="80" t="str">
        <f t="shared" si="0"/>
        <v>GoldAsahi Refining USA Inc.</v>
      </c>
      <c r="K26" s="80" t="str">
        <f t="shared" si="1"/>
        <v>GoldAsahi Refining USA Inc.</v>
      </c>
    </row>
    <row r="27" spans="1:11">
      <c r="A27" s="79" t="s">
        <v>257</v>
      </c>
      <c r="B27" s="79" t="s">
        <v>332</v>
      </c>
      <c r="C27" s="79" t="s">
        <v>332</v>
      </c>
      <c r="D27" s="79" t="s">
        <v>290</v>
      </c>
      <c r="E27" s="79" t="s">
        <v>331</v>
      </c>
      <c r="F27" s="79" t="s">
        <v>271</v>
      </c>
      <c r="G27" s="79"/>
      <c r="H27" s="79" t="s">
        <v>333</v>
      </c>
      <c r="I27" s="79" t="s">
        <v>334</v>
      </c>
      <c r="J27" s="80" t="str">
        <f t="shared" si="0"/>
        <v>GoldAsaka Riken Co., Ltd.</v>
      </c>
      <c r="K27" s="80" t="str">
        <f t="shared" si="1"/>
        <v>GoldAsaka Riken Co., Ltd.</v>
      </c>
    </row>
    <row r="28" spans="1:11">
      <c r="A28" s="79" t="s">
        <v>257</v>
      </c>
      <c r="B28" s="79" t="s">
        <v>1044</v>
      </c>
      <c r="C28" s="79" t="s">
        <v>336</v>
      </c>
      <c r="D28" s="79" t="s">
        <v>337</v>
      </c>
      <c r="E28" s="79" t="s">
        <v>335</v>
      </c>
      <c r="F28" s="79" t="s">
        <v>271</v>
      </c>
      <c r="G28" s="79"/>
      <c r="H28" s="79" t="s">
        <v>338</v>
      </c>
      <c r="I28" s="79" t="s">
        <v>339</v>
      </c>
      <c r="J28" s="80" t="str">
        <f t="shared" si="0"/>
        <v>GoldATAkulche</v>
      </c>
      <c r="K28" s="80" t="str">
        <f t="shared" si="1"/>
        <v>GoldATAkulche</v>
      </c>
    </row>
    <row r="29" spans="1:11">
      <c r="A29" s="79" t="s">
        <v>257</v>
      </c>
      <c r="B29" s="79" t="s">
        <v>336</v>
      </c>
      <c r="C29" s="79" t="s">
        <v>336</v>
      </c>
      <c r="D29" s="79" t="s">
        <v>337</v>
      </c>
      <c r="E29" s="79" t="s">
        <v>335</v>
      </c>
      <c r="F29" s="79" t="s">
        <v>271</v>
      </c>
      <c r="G29" s="79"/>
      <c r="H29" s="79" t="s">
        <v>338</v>
      </c>
      <c r="I29" s="79" t="s">
        <v>339</v>
      </c>
      <c r="J29" s="80" t="str">
        <f t="shared" si="0"/>
        <v>GoldAtasay Kuyumculuk Sanayi Ve Ticaret A.S.</v>
      </c>
      <c r="K29" s="80" t="str">
        <f t="shared" si="1"/>
        <v>GoldAtasay Kuyumculuk Sanayi Ve Ticaret A.S.</v>
      </c>
    </row>
    <row r="30" spans="1:11">
      <c r="A30" s="79" t="s">
        <v>257</v>
      </c>
      <c r="B30" s="79" t="s">
        <v>341</v>
      </c>
      <c r="C30" s="79" t="s">
        <v>341</v>
      </c>
      <c r="D30" s="79" t="s">
        <v>342</v>
      </c>
      <c r="E30" s="79" t="s">
        <v>340</v>
      </c>
      <c r="F30" s="79" t="s">
        <v>271</v>
      </c>
      <c r="G30" s="79"/>
      <c r="H30" s="79" t="s">
        <v>343</v>
      </c>
      <c r="I30" s="79" t="s">
        <v>344</v>
      </c>
      <c r="J30" s="80" t="str">
        <f t="shared" si="0"/>
        <v>GoldAU Traders and Refiners</v>
      </c>
      <c r="K30" s="80" t="str">
        <f t="shared" si="1"/>
        <v>GoldAU Traders and Refiners</v>
      </c>
    </row>
    <row r="31" spans="1:11">
      <c r="A31" s="79" t="s">
        <v>257</v>
      </c>
      <c r="B31" s="79" t="s">
        <v>1045</v>
      </c>
      <c r="C31" s="79" t="s">
        <v>1045</v>
      </c>
      <c r="D31" s="79" t="s">
        <v>350</v>
      </c>
      <c r="E31" s="79" t="s">
        <v>1046</v>
      </c>
      <c r="F31" s="79" t="s">
        <v>271</v>
      </c>
      <c r="G31" s="79"/>
      <c r="H31" s="79" t="s">
        <v>1047</v>
      </c>
      <c r="I31" s="79" t="s">
        <v>1048</v>
      </c>
      <c r="J31" s="80" t="str">
        <f t="shared" si="0"/>
        <v>GoldAugmont Enterprises Private Limited</v>
      </c>
      <c r="K31" s="80" t="str">
        <f t="shared" si="1"/>
        <v>GoldAugmont Enterprises Private Limited</v>
      </c>
    </row>
    <row r="32" spans="1:11">
      <c r="A32" s="79" t="s">
        <v>257</v>
      </c>
      <c r="B32" s="79" t="s">
        <v>346</v>
      </c>
      <c r="C32" s="79" t="s">
        <v>346</v>
      </c>
      <c r="D32" s="79" t="s">
        <v>300</v>
      </c>
      <c r="E32" s="79" t="s">
        <v>345</v>
      </c>
      <c r="F32" s="79" t="s">
        <v>271</v>
      </c>
      <c r="G32" s="79"/>
      <c r="H32" s="79" t="s">
        <v>347</v>
      </c>
      <c r="I32" s="79" t="s">
        <v>347</v>
      </c>
      <c r="J32" s="80" t="str">
        <f t="shared" si="0"/>
        <v>GoldAurubis AG</v>
      </c>
      <c r="K32" s="80" t="str">
        <f t="shared" si="1"/>
        <v>GoldAurubis AG</v>
      </c>
    </row>
    <row r="33" spans="1:11">
      <c r="A33" s="79" t="s">
        <v>257</v>
      </c>
      <c r="B33" s="79" t="s">
        <v>1049</v>
      </c>
      <c r="C33" s="79" t="s">
        <v>349</v>
      </c>
      <c r="D33" s="79" t="s">
        <v>350</v>
      </c>
      <c r="E33" s="79" t="s">
        <v>348</v>
      </c>
      <c r="F33" s="79" t="s">
        <v>271</v>
      </c>
      <c r="G33" s="79"/>
      <c r="H33" s="79" t="s">
        <v>351</v>
      </c>
      <c r="I33" s="79" t="s">
        <v>352</v>
      </c>
      <c r="J33" s="80" t="str">
        <f t="shared" si="0"/>
        <v>GoldBALORE REFINERSGA</v>
      </c>
      <c r="K33" s="80" t="str">
        <f t="shared" si="1"/>
        <v>GoldBALORE REFINERSGA</v>
      </c>
    </row>
    <row r="34" spans="1:11">
      <c r="A34" s="79" t="s">
        <v>257</v>
      </c>
      <c r="B34" s="79" t="s">
        <v>349</v>
      </c>
      <c r="C34" s="79" t="s">
        <v>349</v>
      </c>
      <c r="D34" s="79" t="s">
        <v>350</v>
      </c>
      <c r="E34" s="79" t="s">
        <v>348</v>
      </c>
      <c r="F34" s="79" t="s">
        <v>271</v>
      </c>
      <c r="G34" s="79"/>
      <c r="H34" s="79" t="s">
        <v>351</v>
      </c>
      <c r="I34" s="79" t="s">
        <v>352</v>
      </c>
      <c r="J34" s="80" t="str">
        <f t="shared" si="0"/>
        <v>GoldBangalore Refinery</v>
      </c>
      <c r="K34" s="80" t="str">
        <f t="shared" si="1"/>
        <v>GoldBangalore Refinery</v>
      </c>
    </row>
    <row r="35" spans="1:11">
      <c r="A35" s="79" t="s">
        <v>257</v>
      </c>
      <c r="B35" s="79" t="s">
        <v>1050</v>
      </c>
      <c r="C35" s="79" t="s">
        <v>349</v>
      </c>
      <c r="D35" s="79" t="s">
        <v>350</v>
      </c>
      <c r="E35" s="79" t="s">
        <v>348</v>
      </c>
      <c r="F35" s="79" t="s">
        <v>271</v>
      </c>
      <c r="G35" s="79"/>
      <c r="H35" s="79" t="s">
        <v>351</v>
      </c>
      <c r="I35" s="79" t="s">
        <v>352</v>
      </c>
      <c r="J35" s="80" t="str">
        <f t="shared" si="0"/>
        <v>GoldBangalore Refinery Pvt Ltd</v>
      </c>
      <c r="K35" s="80" t="str">
        <f t="shared" si="1"/>
        <v>GoldBangalore Refinery Pvt Ltd</v>
      </c>
    </row>
    <row r="36" spans="1:11">
      <c r="A36" s="79" t="s">
        <v>257</v>
      </c>
      <c r="B36" s="79" t="s">
        <v>354</v>
      </c>
      <c r="C36" s="79" t="s">
        <v>354</v>
      </c>
      <c r="D36" s="79" t="s">
        <v>355</v>
      </c>
      <c r="E36" s="79" t="s">
        <v>353</v>
      </c>
      <c r="F36" s="79" t="s">
        <v>271</v>
      </c>
      <c r="G36" s="79"/>
      <c r="H36" s="79" t="s">
        <v>356</v>
      </c>
      <c r="I36" s="79" t="s">
        <v>357</v>
      </c>
      <c r="J36" s="80" t="str">
        <f t="shared" si="0"/>
        <v>GoldBangko Sentral ng Pilipinas (Central Bank of the Philippines)</v>
      </c>
      <c r="K36" s="80" t="str">
        <f t="shared" si="1"/>
        <v>GoldBangko Sentral ng Pilipinas (Central Bank of the Philippines)</v>
      </c>
    </row>
    <row r="37" spans="1:11">
      <c r="A37" s="79" t="s">
        <v>257</v>
      </c>
      <c r="B37" s="79" t="s">
        <v>359</v>
      </c>
      <c r="C37" s="79" t="s">
        <v>359</v>
      </c>
      <c r="D37" s="79" t="s">
        <v>360</v>
      </c>
      <c r="E37" s="79" t="s">
        <v>358</v>
      </c>
      <c r="F37" s="79" t="s">
        <v>271</v>
      </c>
      <c r="G37" s="79"/>
      <c r="H37" s="79" t="s">
        <v>361</v>
      </c>
      <c r="I37" s="79" t="s">
        <v>362</v>
      </c>
      <c r="J37" s="80" t="str">
        <f t="shared" si="0"/>
        <v>GoldBoliden AB</v>
      </c>
      <c r="K37" s="80" t="str">
        <f t="shared" si="1"/>
        <v>GoldBoliden AB</v>
      </c>
    </row>
    <row r="38" spans="1:11">
      <c r="A38" s="79" t="s">
        <v>257</v>
      </c>
      <c r="B38" s="79" t="s">
        <v>364</v>
      </c>
      <c r="C38" s="79" t="s">
        <v>364</v>
      </c>
      <c r="D38" s="79" t="s">
        <v>300</v>
      </c>
      <c r="E38" s="79" t="s">
        <v>363</v>
      </c>
      <c r="F38" s="79" t="s">
        <v>271</v>
      </c>
      <c r="G38" s="79"/>
      <c r="H38" s="79" t="s">
        <v>301</v>
      </c>
      <c r="I38" s="79" t="s">
        <v>302</v>
      </c>
      <c r="J38" s="80" t="str">
        <f t="shared" si="0"/>
        <v>GoldC. Hafner GmbH + Co. KG</v>
      </c>
      <c r="K38" s="80" t="str">
        <f t="shared" si="1"/>
        <v>GoldC. Hafner GmbH + Co. KG</v>
      </c>
    </row>
    <row r="39" spans="1:11">
      <c r="A39" s="79" t="s">
        <v>257</v>
      </c>
      <c r="B39" s="79" t="s">
        <v>1051</v>
      </c>
      <c r="C39" s="79" t="s">
        <v>1051</v>
      </c>
      <c r="D39" s="79" t="s">
        <v>1052</v>
      </c>
      <c r="E39" s="79" t="s">
        <v>1053</v>
      </c>
      <c r="F39" s="79" t="s">
        <v>271</v>
      </c>
      <c r="G39" s="79"/>
      <c r="H39" s="79" t="s">
        <v>1054</v>
      </c>
      <c r="I39" s="79" t="s">
        <v>1055</v>
      </c>
      <c r="J39" s="80" t="str">
        <f t="shared" si="0"/>
        <v>GoldC.I Metales Procesados Industriales SAS</v>
      </c>
      <c r="K39" s="80" t="str">
        <f t="shared" si="1"/>
        <v>GoldC.I Metales Procesados Industriales SAS</v>
      </c>
    </row>
    <row r="40" spans="1:11">
      <c r="A40" s="79" t="s">
        <v>257</v>
      </c>
      <c r="B40" s="79" t="s">
        <v>366</v>
      </c>
      <c r="C40" s="79" t="s">
        <v>366</v>
      </c>
      <c r="D40" s="79" t="s">
        <v>367</v>
      </c>
      <c r="E40" s="79" t="s">
        <v>365</v>
      </c>
      <c r="F40" s="79" t="s">
        <v>271</v>
      </c>
      <c r="G40" s="79"/>
      <c r="H40" s="79" t="s">
        <v>368</v>
      </c>
      <c r="I40" s="79" t="s">
        <v>369</v>
      </c>
      <c r="J40" s="80" t="str">
        <f t="shared" si="0"/>
        <v>GoldCaridad</v>
      </c>
      <c r="K40" s="80" t="str">
        <f t="shared" si="1"/>
        <v>GoldCaridad</v>
      </c>
    </row>
    <row r="41" spans="1:11">
      <c r="A41" s="79" t="s">
        <v>257</v>
      </c>
      <c r="B41" s="79" t="s">
        <v>1056</v>
      </c>
      <c r="C41" s="79" t="s">
        <v>371</v>
      </c>
      <c r="D41" s="79" t="s">
        <v>324</v>
      </c>
      <c r="E41" s="79" t="s">
        <v>370</v>
      </c>
      <c r="F41" s="79" t="s">
        <v>271</v>
      </c>
      <c r="G41" s="79"/>
      <c r="H41" s="79" t="s">
        <v>372</v>
      </c>
      <c r="I41" s="79" t="s">
        <v>373</v>
      </c>
      <c r="J41" s="80" t="str">
        <f t="shared" si="0"/>
        <v>GoldCCR</v>
      </c>
      <c r="K41" s="80" t="str">
        <f t="shared" si="1"/>
        <v>GoldCCR</v>
      </c>
    </row>
    <row r="42" spans="1:11">
      <c r="A42" s="79" t="s">
        <v>257</v>
      </c>
      <c r="B42" s="79" t="s">
        <v>1056</v>
      </c>
      <c r="C42" s="79" t="s">
        <v>371</v>
      </c>
      <c r="D42" s="79" t="s">
        <v>324</v>
      </c>
      <c r="E42" s="79" t="s">
        <v>370</v>
      </c>
      <c r="F42" s="79" t="s">
        <v>271</v>
      </c>
      <c r="G42" s="79"/>
      <c r="H42" s="79" t="s">
        <v>372</v>
      </c>
      <c r="I42" s="79" t="s">
        <v>373</v>
      </c>
      <c r="J42" s="80" t="str">
        <f t="shared" si="0"/>
        <v>GoldCCR</v>
      </c>
      <c r="K42" s="80" t="str">
        <f t="shared" si="1"/>
        <v>GoldCCR</v>
      </c>
    </row>
    <row r="43" spans="1:11">
      <c r="A43" s="79" t="s">
        <v>257</v>
      </c>
      <c r="B43" s="79" t="s">
        <v>371</v>
      </c>
      <c r="C43" s="79" t="s">
        <v>371</v>
      </c>
      <c r="D43" s="79" t="s">
        <v>324</v>
      </c>
      <c r="E43" s="79" t="s">
        <v>370</v>
      </c>
      <c r="F43" s="79" t="s">
        <v>271</v>
      </c>
      <c r="G43" s="79"/>
      <c r="H43" s="79" t="s">
        <v>372</v>
      </c>
      <c r="I43" s="79" t="s">
        <v>373</v>
      </c>
      <c r="J43" s="80" t="str">
        <f t="shared" si="0"/>
        <v>GoldCCR Refinery - Glencore Canada Corporation</v>
      </c>
      <c r="K43" s="80" t="str">
        <f t="shared" si="1"/>
        <v>GoldCCR Refinery - Glencore Canada Corporation</v>
      </c>
    </row>
    <row r="44" spans="1:11">
      <c r="A44" s="79" t="s">
        <v>257</v>
      </c>
      <c r="B44" s="79" t="s">
        <v>371</v>
      </c>
      <c r="C44" s="79" t="s">
        <v>371</v>
      </c>
      <c r="D44" s="79" t="s">
        <v>324</v>
      </c>
      <c r="E44" s="79" t="s">
        <v>370</v>
      </c>
      <c r="F44" s="79" t="s">
        <v>271</v>
      </c>
      <c r="G44" s="79"/>
      <c r="H44" s="79" t="s">
        <v>372</v>
      </c>
      <c r="I44" s="79" t="s">
        <v>373</v>
      </c>
      <c r="J44" s="80" t="str">
        <f t="shared" si="0"/>
        <v>GoldCCR Refinery - Glencore Canada Corporation</v>
      </c>
      <c r="K44" s="80" t="str">
        <f t="shared" si="1"/>
        <v>GoldCCR Refinery - Glencore Canada Corporation</v>
      </c>
    </row>
    <row r="45" spans="1:11">
      <c r="A45" s="79" t="s">
        <v>257</v>
      </c>
      <c r="B45" s="79" t="s">
        <v>1057</v>
      </c>
      <c r="C45" s="79" t="s">
        <v>375</v>
      </c>
      <c r="D45" s="79" t="s">
        <v>315</v>
      </c>
      <c r="E45" s="79" t="s">
        <v>374</v>
      </c>
      <c r="F45" s="79" t="s">
        <v>271</v>
      </c>
      <c r="G45" s="79"/>
      <c r="H45" s="79" t="s">
        <v>376</v>
      </c>
      <c r="I45" s="79" t="s">
        <v>377</v>
      </c>
      <c r="J45" s="80" t="str">
        <f t="shared" si="0"/>
        <v>GoldCendres + M?taux SA</v>
      </c>
      <c r="K45" s="80" t="str">
        <f t="shared" si="1"/>
        <v>GoldCendres + M?taux SA</v>
      </c>
    </row>
    <row r="46" spans="1:11">
      <c r="A46" s="79" t="s">
        <v>257</v>
      </c>
      <c r="B46" s="79" t="s">
        <v>375</v>
      </c>
      <c r="C46" s="79" t="s">
        <v>375</v>
      </c>
      <c r="D46" s="79" t="s">
        <v>315</v>
      </c>
      <c r="E46" s="79" t="s">
        <v>374</v>
      </c>
      <c r="F46" s="79" t="s">
        <v>271</v>
      </c>
      <c r="G46" s="79"/>
      <c r="H46" s="79" t="s">
        <v>376</v>
      </c>
      <c r="I46" s="79" t="s">
        <v>377</v>
      </c>
      <c r="J46" s="80" t="str">
        <f t="shared" si="0"/>
        <v>GoldCendres + Metaux S.A.</v>
      </c>
      <c r="K46" s="80" t="str">
        <f t="shared" si="1"/>
        <v>GoldCendres + Metaux S.A.</v>
      </c>
    </row>
    <row r="47" spans="1:11">
      <c r="A47" s="79" t="s">
        <v>257</v>
      </c>
      <c r="B47" s="79" t="s">
        <v>1058</v>
      </c>
      <c r="C47" s="79" t="s">
        <v>375</v>
      </c>
      <c r="D47" s="79" t="s">
        <v>315</v>
      </c>
      <c r="E47" s="79" t="s">
        <v>374</v>
      </c>
      <c r="F47" s="79" t="s">
        <v>271</v>
      </c>
      <c r="G47" s="79"/>
      <c r="H47" s="79" t="s">
        <v>376</v>
      </c>
      <c r="I47" s="79" t="s">
        <v>377</v>
      </c>
      <c r="J47" s="80" t="str">
        <f t="shared" si="0"/>
        <v>GoldCendres + Métaux S.A.</v>
      </c>
      <c r="K47" s="80" t="str">
        <f t="shared" si="1"/>
        <v>GoldCendres + Métaux S.A.</v>
      </c>
    </row>
    <row r="48" spans="1:11">
      <c r="A48" s="79" t="s">
        <v>257</v>
      </c>
      <c r="B48" s="79" t="s">
        <v>1059</v>
      </c>
      <c r="C48" s="79" t="s">
        <v>354</v>
      </c>
      <c r="D48" s="79" t="s">
        <v>355</v>
      </c>
      <c r="E48" s="79" t="s">
        <v>353</v>
      </c>
      <c r="F48" s="79" t="s">
        <v>271</v>
      </c>
      <c r="G48" s="79"/>
      <c r="H48" s="79" t="s">
        <v>356</v>
      </c>
      <c r="I48" s="79" t="s">
        <v>357</v>
      </c>
      <c r="J48" s="80" t="str">
        <f t="shared" si="0"/>
        <v>GoldCentral Bank of the Philippines Gold Refinery &amp; Mint</v>
      </c>
      <c r="K48" s="80" t="str">
        <f t="shared" si="1"/>
        <v>GoldCentral Bank of the Philippines Gold Refinery &amp; Mint</v>
      </c>
    </row>
    <row r="49" spans="1:11">
      <c r="A49" s="79" t="s">
        <v>257</v>
      </c>
      <c r="B49" s="79" t="s">
        <v>379</v>
      </c>
      <c r="C49" s="79" t="s">
        <v>379</v>
      </c>
      <c r="D49" s="79" t="s">
        <v>350</v>
      </c>
      <c r="E49" s="79" t="s">
        <v>378</v>
      </c>
      <c r="F49" s="79" t="s">
        <v>271</v>
      </c>
      <c r="G49" s="79"/>
      <c r="H49" s="79" t="s">
        <v>380</v>
      </c>
      <c r="I49" s="79" t="s">
        <v>381</v>
      </c>
      <c r="J49" s="80" t="str">
        <f t="shared" si="0"/>
        <v>GoldCGR Metalloys Pvt Ltd.</v>
      </c>
      <c r="K49" s="80" t="str">
        <f t="shared" si="1"/>
        <v>GoldCGR Metalloys Pvt Ltd.</v>
      </c>
    </row>
    <row r="50" spans="1:11">
      <c r="A50" s="79" t="s">
        <v>257</v>
      </c>
      <c r="B50" s="79" t="s">
        <v>1060</v>
      </c>
      <c r="C50" s="79" t="s">
        <v>840</v>
      </c>
      <c r="D50" s="79" t="s">
        <v>391</v>
      </c>
      <c r="E50" s="79" t="s">
        <v>839</v>
      </c>
      <c r="F50" s="79" t="s">
        <v>271</v>
      </c>
      <c r="G50" s="79"/>
      <c r="H50" s="79" t="s">
        <v>841</v>
      </c>
      <c r="I50" s="79" t="s">
        <v>842</v>
      </c>
      <c r="J50" s="80" t="str">
        <f t="shared" si="0"/>
        <v>GoldCHALCO Yunnan Copper Co. Ltd.</v>
      </c>
      <c r="K50" s="80" t="str">
        <f t="shared" si="1"/>
        <v>GoldCHALCO Yunnan Copper Co. Ltd.</v>
      </c>
    </row>
    <row r="51" spans="1:11">
      <c r="A51" s="79" t="s">
        <v>257</v>
      </c>
      <c r="B51" s="79" t="s">
        <v>383</v>
      </c>
      <c r="C51" s="79" t="s">
        <v>383</v>
      </c>
      <c r="D51" s="79" t="s">
        <v>270</v>
      </c>
      <c r="E51" s="79" t="s">
        <v>382</v>
      </c>
      <c r="F51" s="79" t="s">
        <v>271</v>
      </c>
      <c r="G51" s="79"/>
      <c r="H51" s="79" t="s">
        <v>384</v>
      </c>
      <c r="I51" s="79" t="s">
        <v>385</v>
      </c>
      <c r="J51" s="80" t="str">
        <f t="shared" si="0"/>
        <v>GoldChimet S.p.A.</v>
      </c>
      <c r="K51" s="80" t="str">
        <f t="shared" si="1"/>
        <v>GoldChimet S.p.A.</v>
      </c>
    </row>
    <row r="52" spans="1:11">
      <c r="A52" s="79" t="s">
        <v>257</v>
      </c>
      <c r="B52" s="79" t="s">
        <v>1061</v>
      </c>
      <c r="C52" s="79" t="s">
        <v>844</v>
      </c>
      <c r="D52" s="79" t="s">
        <v>391</v>
      </c>
      <c r="E52" s="79" t="s">
        <v>843</v>
      </c>
      <c r="F52" s="79" t="s">
        <v>271</v>
      </c>
      <c r="G52" s="79"/>
      <c r="H52" s="79" t="s">
        <v>845</v>
      </c>
      <c r="I52" s="79" t="s">
        <v>549</v>
      </c>
      <c r="J52" s="80" t="str">
        <f t="shared" si="0"/>
        <v>GoldChina Henan Zhongyuan Gold Smelter</v>
      </c>
      <c r="K52" s="80" t="str">
        <f t="shared" si="1"/>
        <v>GoldChina Henan Zhongyuan Gold Smelter</v>
      </c>
    </row>
    <row r="53" spans="1:11">
      <c r="A53" s="79" t="s">
        <v>257</v>
      </c>
      <c r="B53" s="79" t="s">
        <v>1062</v>
      </c>
      <c r="C53" s="79" t="s">
        <v>787</v>
      </c>
      <c r="D53" s="79" t="s">
        <v>391</v>
      </c>
      <c r="E53" s="79" t="s">
        <v>786</v>
      </c>
      <c r="F53" s="79" t="s">
        <v>271</v>
      </c>
      <c r="G53" s="79"/>
      <c r="H53" s="79" t="s">
        <v>741</v>
      </c>
      <c r="I53" s="79" t="s">
        <v>450</v>
      </c>
      <c r="J53" s="80" t="str">
        <f t="shared" si="0"/>
        <v>GoldChina's Shandong Gold Mining Co., Ltd</v>
      </c>
      <c r="K53" s="80" t="str">
        <f t="shared" si="1"/>
        <v>GoldChina's Shandong Gold Mining Co., Ltd</v>
      </c>
    </row>
    <row r="54" spans="1:11">
      <c r="A54" s="79" t="s">
        <v>257</v>
      </c>
      <c r="B54" s="79" t="s">
        <v>387</v>
      </c>
      <c r="C54" s="79" t="s">
        <v>387</v>
      </c>
      <c r="D54" s="79" t="s">
        <v>290</v>
      </c>
      <c r="E54" s="79" t="s">
        <v>386</v>
      </c>
      <c r="F54" s="79" t="s">
        <v>271</v>
      </c>
      <c r="G54" s="79"/>
      <c r="H54" s="79" t="s">
        <v>388</v>
      </c>
      <c r="I54" s="79" t="s">
        <v>292</v>
      </c>
      <c r="J54" s="80" t="str">
        <f t="shared" si="0"/>
        <v>GoldChugai Mining</v>
      </c>
      <c r="K54" s="80" t="str">
        <f t="shared" si="1"/>
        <v>GoldChugai Mining</v>
      </c>
    </row>
    <row r="55" spans="1:11">
      <c r="A55" s="79" t="s">
        <v>257</v>
      </c>
      <c r="B55" s="79" t="s">
        <v>390</v>
      </c>
      <c r="C55" s="79" t="s">
        <v>390</v>
      </c>
      <c r="D55" s="79" t="s">
        <v>391</v>
      </c>
      <c r="E55" s="79" t="s">
        <v>389</v>
      </c>
      <c r="F55" s="79" t="s">
        <v>271</v>
      </c>
      <c r="G55" s="79"/>
      <c r="H55" s="79" t="s">
        <v>392</v>
      </c>
      <c r="I55" s="79" t="s">
        <v>393</v>
      </c>
      <c r="J55" s="80" t="str">
        <f t="shared" si="0"/>
        <v>GoldDaye Non-Ferrous Metals Mining Ltd.</v>
      </c>
      <c r="K55" s="80" t="str">
        <f t="shared" si="1"/>
        <v>GoldDaye Non-Ferrous Metals Mining Ltd.</v>
      </c>
    </row>
    <row r="56" spans="1:11">
      <c r="A56" s="79" t="s">
        <v>257</v>
      </c>
      <c r="B56" s="79" t="s">
        <v>1063</v>
      </c>
      <c r="C56" s="79" t="s">
        <v>395</v>
      </c>
      <c r="D56" s="79" t="s">
        <v>300</v>
      </c>
      <c r="E56" s="79" t="s">
        <v>394</v>
      </c>
      <c r="F56" s="79" t="s">
        <v>271</v>
      </c>
      <c r="G56" s="79"/>
      <c r="H56" s="79" t="s">
        <v>301</v>
      </c>
      <c r="I56" s="79" t="s">
        <v>302</v>
      </c>
      <c r="J56" s="80" t="str">
        <f t="shared" si="0"/>
        <v>GoldDEGUSSA</v>
      </c>
      <c r="K56" s="80" t="str">
        <f t="shared" si="1"/>
        <v>GoldDEGUSSA</v>
      </c>
    </row>
    <row r="57" spans="1:11">
      <c r="A57" s="79" t="s">
        <v>257</v>
      </c>
      <c r="B57" s="79" t="s">
        <v>395</v>
      </c>
      <c r="C57" s="79" t="s">
        <v>395</v>
      </c>
      <c r="D57" s="79" t="s">
        <v>300</v>
      </c>
      <c r="E57" s="79" t="s">
        <v>394</v>
      </c>
      <c r="F57" s="79" t="s">
        <v>271</v>
      </c>
      <c r="G57" s="79"/>
      <c r="H57" s="79" t="s">
        <v>301</v>
      </c>
      <c r="I57" s="79" t="s">
        <v>302</v>
      </c>
      <c r="J57" s="80" t="str">
        <f t="shared" si="0"/>
        <v>GoldDegussa Sonne / Mond Goldhandel GmbH</v>
      </c>
      <c r="K57" s="80" t="str">
        <f t="shared" si="1"/>
        <v>GoldDegussa Sonne / Mond Goldhandel GmbH</v>
      </c>
    </row>
    <row r="58" spans="1:11">
      <c r="A58" s="79" t="s">
        <v>257</v>
      </c>
      <c r="B58" s="79" t="s">
        <v>397</v>
      </c>
      <c r="C58" s="79" t="s">
        <v>397</v>
      </c>
      <c r="D58" s="79" t="s">
        <v>295</v>
      </c>
      <c r="E58" s="79" t="s">
        <v>396</v>
      </c>
      <c r="F58" s="79" t="s">
        <v>271</v>
      </c>
      <c r="G58" s="79"/>
      <c r="H58" s="79" t="s">
        <v>398</v>
      </c>
      <c r="I58" s="79" t="s">
        <v>399</v>
      </c>
      <c r="J58" s="80" t="str">
        <f t="shared" si="0"/>
        <v>GoldDijllah Gold Refinery FZC</v>
      </c>
      <c r="K58" s="80" t="str">
        <f t="shared" si="1"/>
        <v>GoldDijllah Gold Refinery FZC</v>
      </c>
    </row>
    <row r="59" spans="1:11">
      <c r="A59" s="79" t="s">
        <v>257</v>
      </c>
      <c r="B59" s="79" t="s">
        <v>1064</v>
      </c>
      <c r="C59" s="79" t="s">
        <v>412</v>
      </c>
      <c r="D59" s="79" t="s">
        <v>408</v>
      </c>
      <c r="E59" s="79" t="s">
        <v>411</v>
      </c>
      <c r="F59" s="79" t="s">
        <v>271</v>
      </c>
      <c r="G59" s="79"/>
      <c r="H59" s="79" t="s">
        <v>413</v>
      </c>
      <c r="I59" s="79" t="s">
        <v>414</v>
      </c>
      <c r="J59" s="80" t="str">
        <f t="shared" si="0"/>
        <v>GoldDo Sung Corporation</v>
      </c>
      <c r="K59" s="80" t="str">
        <f t="shared" si="1"/>
        <v>GoldDo Sung Corporation</v>
      </c>
    </row>
    <row r="60" spans="1:11">
      <c r="A60" s="79" t="s">
        <v>257</v>
      </c>
      <c r="B60" s="79" t="s">
        <v>1065</v>
      </c>
      <c r="C60" s="79" t="s">
        <v>401</v>
      </c>
      <c r="D60" s="79" t="s">
        <v>300</v>
      </c>
      <c r="E60" s="79" t="s">
        <v>400</v>
      </c>
      <c r="F60" s="79" t="s">
        <v>271</v>
      </c>
      <c r="G60" s="79"/>
      <c r="H60" s="79" t="s">
        <v>301</v>
      </c>
      <c r="I60" s="79" t="s">
        <v>302</v>
      </c>
      <c r="J60" s="80" t="str">
        <f t="shared" si="0"/>
        <v>GoldDoduco</v>
      </c>
      <c r="K60" s="80" t="str">
        <f t="shared" si="1"/>
        <v>GoldDoduco</v>
      </c>
    </row>
    <row r="61" spans="1:11">
      <c r="A61" s="79" t="s">
        <v>257</v>
      </c>
      <c r="B61" s="79" t="s">
        <v>401</v>
      </c>
      <c r="C61" s="79" t="s">
        <v>401</v>
      </c>
      <c r="D61" s="79" t="s">
        <v>300</v>
      </c>
      <c r="E61" s="79" t="s">
        <v>400</v>
      </c>
      <c r="F61" s="79" t="s">
        <v>271</v>
      </c>
      <c r="G61" s="79"/>
      <c r="H61" s="79" t="s">
        <v>301</v>
      </c>
      <c r="I61" s="79" t="s">
        <v>302</v>
      </c>
      <c r="J61" s="80" t="str">
        <f t="shared" si="0"/>
        <v>GoldDODUCO Contacts and Refining GmbH</v>
      </c>
      <c r="K61" s="80" t="str">
        <f t="shared" si="1"/>
        <v>GoldDODUCO Contacts and Refining GmbH</v>
      </c>
    </row>
    <row r="62" spans="1:11">
      <c r="A62" s="79" t="s">
        <v>257</v>
      </c>
      <c r="B62" s="79" t="s">
        <v>1066</v>
      </c>
      <c r="C62" s="79" t="s">
        <v>412</v>
      </c>
      <c r="D62" s="79" t="s">
        <v>408</v>
      </c>
      <c r="E62" s="79" t="s">
        <v>411</v>
      </c>
      <c r="F62" s="79" t="s">
        <v>271</v>
      </c>
      <c r="G62" s="79"/>
      <c r="H62" s="79" t="s">
        <v>413</v>
      </c>
      <c r="I62" s="79" t="s">
        <v>414</v>
      </c>
      <c r="J62" s="80" t="str">
        <f t="shared" si="0"/>
        <v>GoldDosung metal</v>
      </c>
      <c r="K62" s="80" t="str">
        <f t="shared" si="1"/>
        <v>GoldDosung metal</v>
      </c>
    </row>
    <row r="63" spans="1:11">
      <c r="A63" s="79" t="s">
        <v>257</v>
      </c>
      <c r="B63" s="79" t="s">
        <v>403</v>
      </c>
      <c r="C63" s="79" t="s">
        <v>403</v>
      </c>
      <c r="D63" s="79" t="s">
        <v>290</v>
      </c>
      <c r="E63" s="79" t="s">
        <v>402</v>
      </c>
      <c r="F63" s="79" t="s">
        <v>271</v>
      </c>
      <c r="G63" s="79"/>
      <c r="H63" s="79" t="s">
        <v>404</v>
      </c>
      <c r="I63" s="79" t="s">
        <v>405</v>
      </c>
      <c r="J63" s="80" t="str">
        <f t="shared" si="0"/>
        <v>GoldDowa</v>
      </c>
      <c r="K63" s="80" t="str">
        <f t="shared" si="1"/>
        <v>GoldDowa</v>
      </c>
    </row>
    <row r="64" spans="1:11">
      <c r="A64" s="79" t="s">
        <v>257</v>
      </c>
      <c r="B64" s="79" t="s">
        <v>1067</v>
      </c>
      <c r="C64" s="79" t="s">
        <v>403</v>
      </c>
      <c r="D64" s="79" t="s">
        <v>290</v>
      </c>
      <c r="E64" s="79" t="s">
        <v>402</v>
      </c>
      <c r="F64" s="79" t="s">
        <v>271</v>
      </c>
      <c r="G64" s="79"/>
      <c r="H64" s="79" t="s">
        <v>404</v>
      </c>
      <c r="I64" s="79" t="s">
        <v>405</v>
      </c>
      <c r="J64" s="80" t="str">
        <f t="shared" si="0"/>
        <v>GoldDowa Kogyo k.k.</v>
      </c>
      <c r="K64" s="80" t="str">
        <f t="shared" si="1"/>
        <v>GoldDowa Kogyo k.k.</v>
      </c>
    </row>
    <row r="65" spans="1:11">
      <c r="A65" s="79" t="s">
        <v>257</v>
      </c>
      <c r="B65" s="79" t="s">
        <v>1068</v>
      </c>
      <c r="C65" s="79" t="s">
        <v>403</v>
      </c>
      <c r="D65" s="79" t="s">
        <v>290</v>
      </c>
      <c r="E65" s="79" t="s">
        <v>402</v>
      </c>
      <c r="F65" s="79" t="s">
        <v>271</v>
      </c>
      <c r="G65" s="79"/>
      <c r="H65" s="79" t="s">
        <v>404</v>
      </c>
      <c r="I65" s="79" t="s">
        <v>405</v>
      </c>
      <c r="J65" s="80" t="str">
        <f t="shared" si="0"/>
        <v>GoldDowa Metalmine Co. Ltd</v>
      </c>
      <c r="K65" s="80" t="str">
        <f t="shared" si="1"/>
        <v>GoldDowa Metalmine Co. Ltd</v>
      </c>
    </row>
    <row r="66" spans="1:11">
      <c r="A66" s="79" t="s">
        <v>257</v>
      </c>
      <c r="B66" s="79" t="s">
        <v>1069</v>
      </c>
      <c r="C66" s="79" t="s">
        <v>403</v>
      </c>
      <c r="D66" s="79" t="s">
        <v>290</v>
      </c>
      <c r="E66" s="79" t="s">
        <v>402</v>
      </c>
      <c r="F66" s="79" t="s">
        <v>271</v>
      </c>
      <c r="G66" s="79"/>
      <c r="H66" s="79" t="s">
        <v>404</v>
      </c>
      <c r="I66" s="79" t="s">
        <v>405</v>
      </c>
      <c r="J66" s="80" t="str">
        <f t="shared" si="0"/>
        <v>GoldDowa Metals &amp; Mining Co. Ltd</v>
      </c>
      <c r="K66" s="80" t="str">
        <f t="shared" si="1"/>
        <v>GoldDowa Metals &amp; Mining Co. Ltd</v>
      </c>
    </row>
    <row r="67" spans="1:11">
      <c r="A67" s="79" t="s">
        <v>257</v>
      </c>
      <c r="B67" s="79" t="s">
        <v>407</v>
      </c>
      <c r="C67" s="79" t="s">
        <v>407</v>
      </c>
      <c r="D67" s="79" t="s">
        <v>408</v>
      </c>
      <c r="E67" s="79" t="s">
        <v>406</v>
      </c>
      <c r="F67" s="79" t="s">
        <v>271</v>
      </c>
      <c r="G67" s="79"/>
      <c r="H67" s="79" t="s">
        <v>409</v>
      </c>
      <c r="I67" s="79" t="s">
        <v>410</v>
      </c>
      <c r="J67" s="80" t="str">
        <f t="shared" si="0"/>
        <v>GoldDS PRETECH Co., Ltd.</v>
      </c>
      <c r="K67" s="80" t="str">
        <f t="shared" si="1"/>
        <v>GoldDS PRETECH Co., Ltd.</v>
      </c>
    </row>
    <row r="68" spans="1:11">
      <c r="A68" s="79" t="s">
        <v>257</v>
      </c>
      <c r="B68" s="79" t="s">
        <v>412</v>
      </c>
      <c r="C68" s="79" t="s">
        <v>412</v>
      </c>
      <c r="D68" s="79" t="s">
        <v>408</v>
      </c>
      <c r="E68" s="79" t="s">
        <v>411</v>
      </c>
      <c r="F68" s="79" t="s">
        <v>271</v>
      </c>
      <c r="G68" s="79"/>
      <c r="H68" s="79" t="s">
        <v>413</v>
      </c>
      <c r="I68" s="79" t="s">
        <v>414</v>
      </c>
      <c r="J68" s="80" t="str">
        <f t="shared" si="0"/>
        <v>GoldDSC (Do Sung Corporation)</v>
      </c>
      <c r="K68" s="80" t="str">
        <f t="shared" si="1"/>
        <v>GoldDSC (Do Sung Corporation)</v>
      </c>
    </row>
    <row r="69" spans="1:11">
      <c r="A69" s="79" t="s">
        <v>257</v>
      </c>
      <c r="B69" s="79" t="s">
        <v>1070</v>
      </c>
      <c r="C69" s="79" t="s">
        <v>1070</v>
      </c>
      <c r="D69" s="79" t="s">
        <v>290</v>
      </c>
      <c r="E69" s="79" t="s">
        <v>415</v>
      </c>
      <c r="F69" s="79" t="s">
        <v>271</v>
      </c>
      <c r="G69" s="79"/>
      <c r="H69" s="79" t="s">
        <v>416</v>
      </c>
      <c r="I69" s="79" t="s">
        <v>417</v>
      </c>
      <c r="J69" s="80" t="str">
        <f t="shared" ref="J69:J132" si="2">A69&amp;B69</f>
        <v>GoldEco-System Recycling Co., Ltd. East Plant</v>
      </c>
      <c r="K69" s="80" t="str">
        <f t="shared" si="1"/>
        <v>GoldEco-System Recycling Co., Ltd. East Plant</v>
      </c>
    </row>
    <row r="70" spans="1:11">
      <c r="A70" s="79" t="s">
        <v>257</v>
      </c>
      <c r="B70" s="79" t="s">
        <v>1071</v>
      </c>
      <c r="C70" s="79" t="s">
        <v>1071</v>
      </c>
      <c r="D70" s="79" t="s">
        <v>290</v>
      </c>
      <c r="E70" s="79" t="s">
        <v>1072</v>
      </c>
      <c r="F70" s="79" t="s">
        <v>271</v>
      </c>
      <c r="G70" s="79"/>
      <c r="H70" s="79" t="s">
        <v>1073</v>
      </c>
      <c r="I70" s="79" t="s">
        <v>405</v>
      </c>
      <c r="J70" s="80" t="str">
        <f t="shared" si="2"/>
        <v>GoldEco-System Recycling Co., Ltd. North Plant</v>
      </c>
      <c r="K70" s="80" t="str">
        <f t="shared" ref="K70:K133" si="3">A70&amp;B70</f>
        <v>GoldEco-System Recycling Co., Ltd. North Plant</v>
      </c>
    </row>
    <row r="71" spans="1:11">
      <c r="A71" s="79" t="s">
        <v>257</v>
      </c>
      <c r="B71" s="79" t="s">
        <v>1074</v>
      </c>
      <c r="C71" s="79" t="s">
        <v>1074</v>
      </c>
      <c r="D71" s="79" t="s">
        <v>290</v>
      </c>
      <c r="E71" s="79" t="s">
        <v>1075</v>
      </c>
      <c r="F71" s="79" t="s">
        <v>271</v>
      </c>
      <c r="G71" s="79"/>
      <c r="H71" s="79" t="s">
        <v>1076</v>
      </c>
      <c r="I71" s="79" t="s">
        <v>1076</v>
      </c>
      <c r="J71" s="80" t="str">
        <f t="shared" si="2"/>
        <v>GoldEco-System Recycling Co., Ltd. West Plant</v>
      </c>
      <c r="K71" s="80" t="str">
        <f t="shared" si="3"/>
        <v>GoldEco-System Recycling Co., Ltd. West Plant</v>
      </c>
    </row>
    <row r="72" spans="1:11">
      <c r="A72" s="79" t="s">
        <v>257</v>
      </c>
      <c r="B72" s="79" t="s">
        <v>1077</v>
      </c>
      <c r="C72" s="79" t="s">
        <v>497</v>
      </c>
      <c r="D72" s="79" t="s">
        <v>498</v>
      </c>
      <c r="E72" s="79" t="s">
        <v>496</v>
      </c>
      <c r="F72" s="79" t="s">
        <v>271</v>
      </c>
      <c r="G72" s="79"/>
      <c r="H72" s="79" t="s">
        <v>499</v>
      </c>
      <c r="I72" s="79" t="s">
        <v>500</v>
      </c>
      <c r="J72" s="80" t="str">
        <f t="shared" si="2"/>
        <v>GoldEkaterinburg</v>
      </c>
      <c r="K72" s="80" t="str">
        <f t="shared" si="3"/>
        <v>GoldEkaterinburg</v>
      </c>
    </row>
    <row r="73" spans="1:11">
      <c r="A73" s="79" t="s">
        <v>257</v>
      </c>
      <c r="B73" s="79" t="s">
        <v>419</v>
      </c>
      <c r="C73" s="79" t="s">
        <v>419</v>
      </c>
      <c r="D73" s="79" t="s">
        <v>295</v>
      </c>
      <c r="E73" s="79" t="s">
        <v>418</v>
      </c>
      <c r="F73" s="79" t="s">
        <v>271</v>
      </c>
      <c r="G73" s="79"/>
      <c r="H73" s="79" t="s">
        <v>296</v>
      </c>
      <c r="I73" s="79" t="s">
        <v>297</v>
      </c>
      <c r="J73" s="80" t="str">
        <f t="shared" si="2"/>
        <v>GoldEmirates Gold DMCC</v>
      </c>
      <c r="K73" s="80" t="str">
        <f t="shared" si="3"/>
        <v>GoldEmirates Gold DMCC</v>
      </c>
    </row>
    <row r="74" spans="1:11">
      <c r="A74" s="79" t="s">
        <v>257</v>
      </c>
      <c r="B74" s="79" t="s">
        <v>1078</v>
      </c>
      <c r="C74" s="79" t="s">
        <v>625</v>
      </c>
      <c r="D74" s="79" t="s">
        <v>498</v>
      </c>
      <c r="E74" s="79" t="s">
        <v>624</v>
      </c>
      <c r="F74" s="79" t="s">
        <v>271</v>
      </c>
      <c r="G74" s="79"/>
      <c r="H74" s="79" t="s">
        <v>626</v>
      </c>
      <c r="I74" s="79" t="s">
        <v>627</v>
      </c>
      <c r="J74" s="80" t="str">
        <f t="shared" si="2"/>
        <v>GoldFederal State Unitary Enterprise Moscow Special Processing Plant (FSUE MZSS)</v>
      </c>
      <c r="K74" s="80" t="str">
        <f t="shared" si="3"/>
        <v>GoldFederal State Unitary Enterprise Moscow Special Processing Plant (FSUE MZSS)</v>
      </c>
    </row>
    <row r="75" spans="1:11">
      <c r="A75" s="79" t="s">
        <v>257</v>
      </c>
      <c r="B75" s="79" t="s">
        <v>421</v>
      </c>
      <c r="C75" s="79" t="s">
        <v>421</v>
      </c>
      <c r="D75" s="79" t="s">
        <v>422</v>
      </c>
      <c r="E75" s="79" t="s">
        <v>420</v>
      </c>
      <c r="F75" s="79" t="s">
        <v>271</v>
      </c>
      <c r="G75" s="79"/>
      <c r="H75" s="79" t="s">
        <v>423</v>
      </c>
      <c r="I75" s="79" t="s">
        <v>424</v>
      </c>
      <c r="J75" s="80" t="str">
        <f t="shared" si="2"/>
        <v>GoldFidelity Printers and Refiners Ltd.</v>
      </c>
      <c r="K75" s="80" t="str">
        <f t="shared" si="3"/>
        <v>GoldFidelity Printers and Refiners Ltd.</v>
      </c>
    </row>
    <row r="76" spans="1:11">
      <c r="A76" s="79" t="s">
        <v>257</v>
      </c>
      <c r="B76" s="79" t="s">
        <v>1079</v>
      </c>
      <c r="C76" s="79" t="s">
        <v>656</v>
      </c>
      <c r="D76" s="79" t="s">
        <v>498</v>
      </c>
      <c r="E76" s="79" t="s">
        <v>655</v>
      </c>
      <c r="F76" s="79" t="s">
        <v>271</v>
      </c>
      <c r="G76" s="79"/>
      <c r="H76" s="79" t="s">
        <v>657</v>
      </c>
      <c r="I76" s="79" t="s">
        <v>658</v>
      </c>
      <c r="J76" s="80" t="str">
        <f t="shared" si="2"/>
        <v>GoldFSE Novosibirsk Refinery</v>
      </c>
      <c r="K76" s="80" t="str">
        <f t="shared" si="3"/>
        <v>GoldFSE Novosibirsk Refinery</v>
      </c>
    </row>
    <row r="77" spans="1:11">
      <c r="A77" s="79" t="s">
        <v>257</v>
      </c>
      <c r="B77" s="79" t="s">
        <v>426</v>
      </c>
      <c r="C77" s="79" t="s">
        <v>426</v>
      </c>
      <c r="D77" s="79" t="s">
        <v>295</v>
      </c>
      <c r="E77" s="79" t="s">
        <v>425</v>
      </c>
      <c r="F77" s="79" t="s">
        <v>271</v>
      </c>
      <c r="G77" s="79"/>
      <c r="H77" s="79" t="s">
        <v>427</v>
      </c>
      <c r="I77" s="79" t="s">
        <v>428</v>
      </c>
      <c r="J77" s="80" t="str">
        <f t="shared" si="2"/>
        <v>GoldFujairah Gold FZC</v>
      </c>
      <c r="K77" s="80" t="str">
        <f t="shared" si="3"/>
        <v>GoldFujairah Gold FZC</v>
      </c>
    </row>
    <row r="78" spans="1:11">
      <c r="A78" s="79" t="s">
        <v>257</v>
      </c>
      <c r="B78" s="79" t="s">
        <v>1080</v>
      </c>
      <c r="C78" s="79" t="s">
        <v>436</v>
      </c>
      <c r="D78" s="79" t="s">
        <v>391</v>
      </c>
      <c r="E78" s="79" t="s">
        <v>435</v>
      </c>
      <c r="F78" s="79" t="s">
        <v>271</v>
      </c>
      <c r="G78" s="79"/>
      <c r="H78" s="79" t="s">
        <v>437</v>
      </c>
      <c r="I78" s="79" t="s">
        <v>438</v>
      </c>
      <c r="J78" s="80" t="str">
        <f t="shared" si="2"/>
        <v>GoldFujian Zijin mining stock company gold smelter</v>
      </c>
      <c r="K78" s="80" t="str">
        <f t="shared" si="3"/>
        <v>GoldFujian Zijin mining stock company gold smelter</v>
      </c>
    </row>
    <row r="79" spans="1:11">
      <c r="A79" s="79" t="s">
        <v>257</v>
      </c>
      <c r="B79" s="79" t="s">
        <v>430</v>
      </c>
      <c r="C79" s="79" t="s">
        <v>430</v>
      </c>
      <c r="D79" s="79" t="s">
        <v>350</v>
      </c>
      <c r="E79" s="79" t="s">
        <v>429</v>
      </c>
      <c r="F79" s="79" t="s">
        <v>271</v>
      </c>
      <c r="G79" s="79"/>
      <c r="H79" s="79" t="s">
        <v>431</v>
      </c>
      <c r="I79" s="79" t="s">
        <v>432</v>
      </c>
      <c r="J79" s="80" t="str">
        <f t="shared" si="2"/>
        <v>GoldGCC Gujrat Gold Centre Pvt. Ltd.</v>
      </c>
      <c r="K79" s="80" t="str">
        <f t="shared" si="3"/>
        <v>GoldGCC Gujrat Gold Centre Pvt. Ltd.</v>
      </c>
    </row>
    <row r="80" spans="1:11">
      <c r="A80" s="79" t="s">
        <v>257</v>
      </c>
      <c r="B80" s="79" t="s">
        <v>434</v>
      </c>
      <c r="C80" s="79" t="s">
        <v>434</v>
      </c>
      <c r="D80" s="79" t="s">
        <v>276</v>
      </c>
      <c r="E80" s="79" t="s">
        <v>433</v>
      </c>
      <c r="F80" s="79" t="s">
        <v>271</v>
      </c>
      <c r="G80" s="79"/>
      <c r="H80" s="79" t="s">
        <v>281</v>
      </c>
      <c r="I80" s="79" t="s">
        <v>282</v>
      </c>
      <c r="J80" s="80" t="str">
        <f t="shared" si="2"/>
        <v>GoldGeib Refining Corporation</v>
      </c>
      <c r="K80" s="80" t="str">
        <f t="shared" si="3"/>
        <v>GoldGeib Refining Corporation</v>
      </c>
    </row>
    <row r="81" spans="1:11">
      <c r="A81" s="79" t="s">
        <v>257</v>
      </c>
      <c r="B81" s="79" t="s">
        <v>1081</v>
      </c>
      <c r="C81" s="79" t="s">
        <v>1081</v>
      </c>
      <c r="D81" s="79" t="s">
        <v>1082</v>
      </c>
      <c r="E81" s="79" t="s">
        <v>1083</v>
      </c>
      <c r="F81" s="79" t="s">
        <v>271</v>
      </c>
      <c r="G81" s="79"/>
      <c r="H81" s="79" t="s">
        <v>1084</v>
      </c>
      <c r="I81" s="79" t="s">
        <v>1085</v>
      </c>
      <c r="J81" s="80" t="str">
        <f t="shared" si="2"/>
        <v>GoldGold Coast Refinery</v>
      </c>
      <c r="K81" s="80" t="str">
        <f t="shared" si="3"/>
        <v>GoldGold Coast Refinery</v>
      </c>
    </row>
    <row r="82" spans="1:11">
      <c r="A82" s="79" t="s">
        <v>257</v>
      </c>
      <c r="B82" s="79" t="s">
        <v>1086</v>
      </c>
      <c r="C82" s="79" t="s">
        <v>787</v>
      </c>
      <c r="D82" s="79" t="s">
        <v>391</v>
      </c>
      <c r="E82" s="79" t="s">
        <v>786</v>
      </c>
      <c r="F82" s="79" t="s">
        <v>271</v>
      </c>
      <c r="G82" s="79"/>
      <c r="H82" s="79" t="s">
        <v>741</v>
      </c>
      <c r="I82" s="79" t="s">
        <v>450</v>
      </c>
      <c r="J82" s="80" t="str">
        <f t="shared" si="2"/>
        <v>GoldGold Mining in Shandong (Laizhou) Limited Company</v>
      </c>
      <c r="K82" s="80" t="str">
        <f t="shared" si="3"/>
        <v>GoldGold Mining in Shandong (Laizhou) Limited Company</v>
      </c>
    </row>
    <row r="83" spans="1:11">
      <c r="A83" s="79" t="s">
        <v>257</v>
      </c>
      <c r="B83" s="79" t="s">
        <v>436</v>
      </c>
      <c r="C83" s="79" t="s">
        <v>436</v>
      </c>
      <c r="D83" s="79" t="s">
        <v>391</v>
      </c>
      <c r="E83" s="79" t="s">
        <v>435</v>
      </c>
      <c r="F83" s="79" t="s">
        <v>271</v>
      </c>
      <c r="G83" s="79"/>
      <c r="H83" s="79" t="s">
        <v>437</v>
      </c>
      <c r="I83" s="79" t="s">
        <v>438</v>
      </c>
      <c r="J83" s="80" t="str">
        <f t="shared" si="2"/>
        <v>GoldGold Refinery of Zijin Mining Group Co., Ltd.</v>
      </c>
      <c r="K83" s="80" t="str">
        <f t="shared" si="3"/>
        <v>GoldGold Refinery of Zijin Mining Group Co., Ltd.</v>
      </c>
    </row>
    <row r="84" spans="1:11">
      <c r="A84" s="79" t="s">
        <v>257</v>
      </c>
      <c r="B84" s="79" t="s">
        <v>1087</v>
      </c>
      <c r="C84" s="79" t="s">
        <v>440</v>
      </c>
      <c r="D84" s="79" t="s">
        <v>391</v>
      </c>
      <c r="E84" s="79" t="s">
        <v>439</v>
      </c>
      <c r="F84" s="79" t="s">
        <v>271</v>
      </c>
      <c r="G84" s="79"/>
      <c r="H84" s="79" t="s">
        <v>441</v>
      </c>
      <c r="I84" s="79" t="s">
        <v>442</v>
      </c>
      <c r="J84" s="80" t="str">
        <f t="shared" si="2"/>
        <v>GoldGreat Wall Precious Metals Co,. LTD.</v>
      </c>
      <c r="K84" s="80" t="str">
        <f t="shared" si="3"/>
        <v>GoldGreat Wall Precious Metals Co,. LTD.</v>
      </c>
    </row>
    <row r="85" spans="1:11">
      <c r="A85" s="79" t="s">
        <v>257</v>
      </c>
      <c r="B85" s="79" t="s">
        <v>440</v>
      </c>
      <c r="C85" s="79" t="s">
        <v>440</v>
      </c>
      <c r="D85" s="79" t="s">
        <v>391</v>
      </c>
      <c r="E85" s="79" t="s">
        <v>439</v>
      </c>
      <c r="F85" s="79" t="s">
        <v>271</v>
      </c>
      <c r="G85" s="79"/>
      <c r="H85" s="79" t="s">
        <v>441</v>
      </c>
      <c r="I85" s="79" t="s">
        <v>442</v>
      </c>
      <c r="J85" s="80" t="str">
        <f t="shared" si="2"/>
        <v>GoldGreat Wall Precious Metals Co., Ltd. of CBPM</v>
      </c>
      <c r="K85" s="80" t="str">
        <f t="shared" si="3"/>
        <v>GoldGreat Wall Precious Metals Co., Ltd. of CBPM</v>
      </c>
    </row>
    <row r="86" spans="1:11">
      <c r="A86" s="79" t="s">
        <v>257</v>
      </c>
      <c r="B86" s="79" t="s">
        <v>1088</v>
      </c>
      <c r="C86" s="79" t="s">
        <v>444</v>
      </c>
      <c r="D86" s="79" t="s">
        <v>391</v>
      </c>
      <c r="E86" s="79" t="s">
        <v>443</v>
      </c>
      <c r="F86" s="79" t="s">
        <v>271</v>
      </c>
      <c r="G86" s="79"/>
      <c r="H86" s="79" t="s">
        <v>445</v>
      </c>
      <c r="I86" s="79" t="s">
        <v>446</v>
      </c>
      <c r="J86" s="80" t="str">
        <f t="shared" si="2"/>
        <v>GoldGuangdong Gaoyao Co</v>
      </c>
      <c r="K86" s="80" t="str">
        <f t="shared" si="3"/>
        <v>GoldGuangdong Gaoyao Co</v>
      </c>
    </row>
    <row r="87" spans="1:11">
      <c r="A87" s="79" t="s">
        <v>257</v>
      </c>
      <c r="B87" s="79" t="s">
        <v>444</v>
      </c>
      <c r="C87" s="79" t="s">
        <v>444</v>
      </c>
      <c r="D87" s="79" t="s">
        <v>391</v>
      </c>
      <c r="E87" s="79" t="s">
        <v>443</v>
      </c>
      <c r="F87" s="79" t="s">
        <v>271</v>
      </c>
      <c r="G87" s="79"/>
      <c r="H87" s="79" t="s">
        <v>445</v>
      </c>
      <c r="I87" s="79" t="s">
        <v>446</v>
      </c>
      <c r="J87" s="80" t="str">
        <f t="shared" si="2"/>
        <v>GoldGuangdong Jinding Gold Limited</v>
      </c>
      <c r="K87" s="80" t="str">
        <f t="shared" si="3"/>
        <v>GoldGuangdong Jinding Gold Limited</v>
      </c>
    </row>
    <row r="88" spans="1:11">
      <c r="A88" s="79" t="s">
        <v>257</v>
      </c>
      <c r="B88" s="79" t="s">
        <v>1089</v>
      </c>
      <c r="C88" s="79" t="s">
        <v>430</v>
      </c>
      <c r="D88" s="79" t="s">
        <v>350</v>
      </c>
      <c r="E88" s="79" t="s">
        <v>429</v>
      </c>
      <c r="F88" s="79" t="s">
        <v>271</v>
      </c>
      <c r="G88" s="79"/>
      <c r="H88" s="79" t="s">
        <v>431</v>
      </c>
      <c r="I88" s="79" t="s">
        <v>432</v>
      </c>
      <c r="J88" s="80" t="str">
        <f t="shared" si="2"/>
        <v>GoldGujarat Gold Centre</v>
      </c>
      <c r="K88" s="80" t="str">
        <f t="shared" si="3"/>
        <v>GoldGujarat Gold Centre</v>
      </c>
    </row>
    <row r="89" spans="1:11">
      <c r="A89" s="79" t="s">
        <v>257</v>
      </c>
      <c r="B89" s="79" t="s">
        <v>448</v>
      </c>
      <c r="C89" s="79" t="s">
        <v>448</v>
      </c>
      <c r="D89" s="79" t="s">
        <v>391</v>
      </c>
      <c r="E89" s="79" t="s">
        <v>447</v>
      </c>
      <c r="F89" s="79" t="s">
        <v>271</v>
      </c>
      <c r="G89" s="79"/>
      <c r="H89" s="79" t="s">
        <v>449</v>
      </c>
      <c r="I89" s="79" t="s">
        <v>450</v>
      </c>
      <c r="J89" s="80" t="str">
        <f t="shared" si="2"/>
        <v>GoldGuoda Safina High-Tech Environmental Refinery Co., Ltd.</v>
      </c>
      <c r="K89" s="80" t="str">
        <f t="shared" si="3"/>
        <v>GoldGuoda Safina High-Tech Environmental Refinery Co., Ltd.</v>
      </c>
    </row>
    <row r="90" spans="1:11">
      <c r="A90" s="79" t="s">
        <v>257</v>
      </c>
      <c r="B90" s="79" t="s">
        <v>452</v>
      </c>
      <c r="C90" s="79" t="s">
        <v>452</v>
      </c>
      <c r="D90" s="79" t="s">
        <v>391</v>
      </c>
      <c r="E90" s="79" t="s">
        <v>451</v>
      </c>
      <c r="F90" s="79" t="s">
        <v>271</v>
      </c>
      <c r="G90" s="79"/>
      <c r="H90" s="79" t="s">
        <v>453</v>
      </c>
      <c r="I90" s="79" t="s">
        <v>454</v>
      </c>
      <c r="J90" s="80" t="str">
        <f t="shared" si="2"/>
        <v>GoldHangzhou Fuchunjiang Smelting Co., Ltd.</v>
      </c>
      <c r="K90" s="80" t="str">
        <f t="shared" si="3"/>
        <v>GoldHangzhou Fuchunjiang Smelting Co., Ltd.</v>
      </c>
    </row>
    <row r="91" spans="1:11">
      <c r="A91" s="79" t="s">
        <v>257</v>
      </c>
      <c r="B91" s="79" t="s">
        <v>561</v>
      </c>
      <c r="C91" s="79" t="s">
        <v>1090</v>
      </c>
      <c r="D91" s="79" t="s">
        <v>408</v>
      </c>
      <c r="E91" s="79" t="s">
        <v>560</v>
      </c>
      <c r="F91" s="79" t="s">
        <v>271</v>
      </c>
      <c r="G91" s="79"/>
      <c r="H91" s="79" t="s">
        <v>562</v>
      </c>
      <c r="I91" s="79" t="s">
        <v>563</v>
      </c>
      <c r="J91" s="80" t="str">
        <f t="shared" si="2"/>
        <v>GoldHeeSung Metal Ltd.</v>
      </c>
      <c r="K91" s="80" t="str">
        <f t="shared" si="3"/>
        <v>GoldHeeSung Metal Ltd.</v>
      </c>
    </row>
    <row r="92" spans="1:11">
      <c r="A92" s="79" t="s">
        <v>257</v>
      </c>
      <c r="B92" s="79" t="s">
        <v>456</v>
      </c>
      <c r="C92" s="79" t="s">
        <v>456</v>
      </c>
      <c r="D92" s="79" t="s">
        <v>300</v>
      </c>
      <c r="E92" s="79" t="s">
        <v>455</v>
      </c>
      <c r="F92" s="79" t="s">
        <v>271</v>
      </c>
      <c r="G92" s="79"/>
      <c r="H92" s="79" t="s">
        <v>301</v>
      </c>
      <c r="I92" s="79" t="s">
        <v>302</v>
      </c>
      <c r="J92" s="80" t="str">
        <f t="shared" si="2"/>
        <v>GoldHeimerle + Meule GmbH</v>
      </c>
      <c r="K92" s="80" t="str">
        <f t="shared" si="3"/>
        <v>GoldHeimerle + Meule GmbH</v>
      </c>
    </row>
    <row r="93" spans="1:11">
      <c r="A93" s="79" t="s">
        <v>257</v>
      </c>
      <c r="B93" s="79" t="s">
        <v>1091</v>
      </c>
      <c r="C93" s="79" t="s">
        <v>844</v>
      </c>
      <c r="D93" s="79" t="s">
        <v>391</v>
      </c>
      <c r="E93" s="79" t="s">
        <v>843</v>
      </c>
      <c r="F93" s="79" t="s">
        <v>271</v>
      </c>
      <c r="G93" s="79"/>
      <c r="H93" s="79" t="s">
        <v>845</v>
      </c>
      <c r="I93" s="79" t="s">
        <v>549</v>
      </c>
      <c r="J93" s="80" t="str">
        <f t="shared" si="2"/>
        <v>GoldHenan Zhongyuan Gold Refinery Co., Ltd.</v>
      </c>
      <c r="K93" s="80" t="str">
        <f t="shared" si="3"/>
        <v>GoldHenan Zhongyuan Gold Refinery Co., Ltd.</v>
      </c>
    </row>
    <row r="94" spans="1:11">
      <c r="A94" s="79" t="s">
        <v>257</v>
      </c>
      <c r="B94" s="79" t="s">
        <v>1092</v>
      </c>
      <c r="C94" s="79" t="s">
        <v>844</v>
      </c>
      <c r="D94" s="79" t="s">
        <v>391</v>
      </c>
      <c r="E94" s="79" t="s">
        <v>843</v>
      </c>
      <c r="F94" s="79" t="s">
        <v>271</v>
      </c>
      <c r="G94" s="79"/>
      <c r="H94" s="79" t="s">
        <v>845</v>
      </c>
      <c r="I94" s="79" t="s">
        <v>549</v>
      </c>
      <c r="J94" s="80" t="str">
        <f t="shared" si="2"/>
        <v>GoldHenan Zhongyuan Gold Smelter of Zhongjin Gold Co. Ltd.</v>
      </c>
      <c r="K94" s="80" t="str">
        <f t="shared" si="3"/>
        <v>GoldHenan Zhongyuan Gold Smelter of Zhongjin Gold Co. Ltd.</v>
      </c>
    </row>
    <row r="95" spans="1:11">
      <c r="A95" s="79" t="s">
        <v>257</v>
      </c>
      <c r="B95" s="79" t="s">
        <v>1093</v>
      </c>
      <c r="C95" s="79" t="s">
        <v>844</v>
      </c>
      <c r="D95" s="79" t="s">
        <v>391</v>
      </c>
      <c r="E95" s="79" t="s">
        <v>843</v>
      </c>
      <c r="F95" s="79" t="s">
        <v>271</v>
      </c>
      <c r="G95" s="79"/>
      <c r="H95" s="79" t="s">
        <v>845</v>
      </c>
      <c r="I95" s="79" t="s">
        <v>549</v>
      </c>
      <c r="J95" s="80" t="str">
        <f t="shared" si="2"/>
        <v>GoldHenan Zhongyuan Gold Smelter of Zhongjin Gold Corporation Limited</v>
      </c>
      <c r="K95" s="80" t="str">
        <f t="shared" si="3"/>
        <v>GoldHenan Zhongyuan Gold Smelter of Zhongjin Gold Corporation Limited</v>
      </c>
    </row>
    <row r="96" spans="1:11">
      <c r="A96" s="79" t="s">
        <v>257</v>
      </c>
      <c r="B96" s="79" t="s">
        <v>1094</v>
      </c>
      <c r="C96" s="79" t="s">
        <v>458</v>
      </c>
      <c r="D96" s="79" t="s">
        <v>391</v>
      </c>
      <c r="E96" s="79" t="s">
        <v>457</v>
      </c>
      <c r="F96" s="79" t="s">
        <v>271</v>
      </c>
      <c r="G96" s="79"/>
      <c r="H96" s="79" t="s">
        <v>459</v>
      </c>
      <c r="I96" s="79" t="s">
        <v>460</v>
      </c>
      <c r="J96" s="80" t="str">
        <f t="shared" si="2"/>
        <v>GoldHeraeus Ltd. Hong Kong</v>
      </c>
      <c r="K96" s="80" t="str">
        <f t="shared" si="3"/>
        <v>GoldHeraeus Ltd. Hong Kong</v>
      </c>
    </row>
    <row r="97" spans="1:11">
      <c r="A97" s="79" t="s">
        <v>257</v>
      </c>
      <c r="B97" s="79" t="s">
        <v>458</v>
      </c>
      <c r="C97" s="79" t="s">
        <v>458</v>
      </c>
      <c r="D97" s="79" t="s">
        <v>391</v>
      </c>
      <c r="E97" s="79" t="s">
        <v>457</v>
      </c>
      <c r="F97" s="79" t="s">
        <v>271</v>
      </c>
      <c r="G97" s="79"/>
      <c r="H97" s="79" t="s">
        <v>459</v>
      </c>
      <c r="I97" s="79" t="s">
        <v>460</v>
      </c>
      <c r="J97" s="80" t="str">
        <f t="shared" si="2"/>
        <v>GoldHeraeus Metals Hong Kong Ltd.</v>
      </c>
      <c r="K97" s="80" t="str">
        <f t="shared" si="3"/>
        <v>GoldHeraeus Metals Hong Kong Ltd.</v>
      </c>
    </row>
    <row r="98" spans="1:11">
      <c r="A98" s="79" t="s">
        <v>257</v>
      </c>
      <c r="B98" s="79" t="s">
        <v>462</v>
      </c>
      <c r="C98" s="79" t="s">
        <v>462</v>
      </c>
      <c r="D98" s="79" t="s">
        <v>300</v>
      </c>
      <c r="E98" s="79" t="s">
        <v>461</v>
      </c>
      <c r="F98" s="79" t="s">
        <v>271</v>
      </c>
      <c r="G98" s="79"/>
      <c r="H98" s="79" t="s">
        <v>463</v>
      </c>
      <c r="I98" s="79" t="s">
        <v>464</v>
      </c>
      <c r="J98" s="80" t="str">
        <f t="shared" si="2"/>
        <v>GoldHeraeus Precious Metals GmbH &amp; Co. KG</v>
      </c>
      <c r="K98" s="80" t="str">
        <f t="shared" si="3"/>
        <v>GoldHeraeus Precious Metals GmbH &amp; Co. KG</v>
      </c>
    </row>
    <row r="99" spans="1:11">
      <c r="A99" s="79" t="s">
        <v>257</v>
      </c>
      <c r="B99" s="79" t="s">
        <v>466</v>
      </c>
      <c r="C99" s="79" t="s">
        <v>466</v>
      </c>
      <c r="D99" s="79" t="s">
        <v>391</v>
      </c>
      <c r="E99" s="79" t="s">
        <v>465</v>
      </c>
      <c r="F99" s="79" t="s">
        <v>271</v>
      </c>
      <c r="G99" s="79"/>
      <c r="H99" s="79" t="s">
        <v>467</v>
      </c>
      <c r="I99" s="79" t="s">
        <v>468</v>
      </c>
      <c r="J99" s="80" t="str">
        <f t="shared" si="2"/>
        <v>GoldHunan Chenzhou Mining Co., Ltd.</v>
      </c>
      <c r="K99" s="80" t="str">
        <f t="shared" si="3"/>
        <v>GoldHunan Chenzhou Mining Co., Ltd.</v>
      </c>
    </row>
    <row r="100" spans="1:11">
      <c r="A100" s="79" t="s">
        <v>257</v>
      </c>
      <c r="B100" s="79" t="s">
        <v>1095</v>
      </c>
      <c r="C100" s="79" t="s">
        <v>466</v>
      </c>
      <c r="D100" s="79" t="s">
        <v>391</v>
      </c>
      <c r="E100" s="79" t="s">
        <v>465</v>
      </c>
      <c r="F100" s="79" t="s">
        <v>271</v>
      </c>
      <c r="G100" s="79"/>
      <c r="H100" s="79" t="s">
        <v>467</v>
      </c>
      <c r="I100" s="79" t="s">
        <v>468</v>
      </c>
      <c r="J100" s="80" t="str">
        <f t="shared" si="2"/>
        <v>GoldHunan Chenzhou Mining Group Co., Ltd.</v>
      </c>
      <c r="K100" s="80" t="str">
        <f t="shared" si="3"/>
        <v>GoldHunan Chenzhou Mining Group Co., Ltd.</v>
      </c>
    </row>
    <row r="101" spans="1:11">
      <c r="A101" s="79" t="s">
        <v>257</v>
      </c>
      <c r="B101" s="79" t="s">
        <v>1096</v>
      </c>
      <c r="C101" s="79" t="s">
        <v>466</v>
      </c>
      <c r="D101" s="79" t="s">
        <v>391</v>
      </c>
      <c r="E101" s="79" t="s">
        <v>465</v>
      </c>
      <c r="F101" s="79" t="s">
        <v>271</v>
      </c>
      <c r="G101" s="79"/>
      <c r="H101" s="79" t="s">
        <v>467</v>
      </c>
      <c r="I101" s="79" t="s">
        <v>468</v>
      </c>
      <c r="J101" s="80" t="str">
        <f t="shared" si="2"/>
        <v>GoldHunan Chenzhou Mining Industry Co. Ltd.</v>
      </c>
      <c r="K101" s="80" t="str">
        <f t="shared" si="3"/>
        <v>GoldHunan Chenzhou Mining Industry Co. Ltd.</v>
      </c>
    </row>
    <row r="102" spans="1:11">
      <c r="A102" s="79" t="s">
        <v>257</v>
      </c>
      <c r="B102" s="79" t="s">
        <v>470</v>
      </c>
      <c r="C102" s="79" t="s">
        <v>470</v>
      </c>
      <c r="D102" s="79" t="s">
        <v>391</v>
      </c>
      <c r="E102" s="79" t="s">
        <v>469</v>
      </c>
      <c r="F102" s="79" t="s">
        <v>271</v>
      </c>
      <c r="G102" s="79"/>
      <c r="H102" s="79" t="s">
        <v>471</v>
      </c>
      <c r="I102" s="79" t="s">
        <v>468</v>
      </c>
      <c r="J102" s="80" t="str">
        <f t="shared" si="2"/>
        <v>GoldHunan Guiyang yinxing Nonferrous Smelting Co., Ltd.</v>
      </c>
      <c r="K102" s="80" t="str">
        <f t="shared" si="3"/>
        <v>GoldHunan Guiyang yinxing Nonferrous Smelting Co., Ltd.</v>
      </c>
    </row>
    <row r="103" spans="1:11">
      <c r="A103" s="79" t="s">
        <v>257</v>
      </c>
      <c r="B103" s="79" t="s">
        <v>1097</v>
      </c>
      <c r="C103" s="79" t="s">
        <v>470</v>
      </c>
      <c r="D103" s="79" t="s">
        <v>391</v>
      </c>
      <c r="E103" s="79" t="s">
        <v>469</v>
      </c>
      <c r="F103" s="79" t="s">
        <v>271</v>
      </c>
      <c r="G103" s="79"/>
      <c r="H103" s="79" t="s">
        <v>471</v>
      </c>
      <c r="I103" s="79" t="s">
        <v>468</v>
      </c>
      <c r="J103" s="80" t="str">
        <f t="shared" si="2"/>
        <v>GoldHunan Yu Teng Non-Ferrous Metals Co., Ltd.</v>
      </c>
      <c r="K103" s="80" t="str">
        <f t="shared" si="3"/>
        <v>GoldHunan Yu Teng Non-Ferrous Metals Co., Ltd.</v>
      </c>
    </row>
    <row r="104" spans="1:11">
      <c r="A104" s="79" t="s">
        <v>257</v>
      </c>
      <c r="B104" s="79" t="s">
        <v>473</v>
      </c>
      <c r="C104" s="79" t="s">
        <v>473</v>
      </c>
      <c r="D104" s="79" t="s">
        <v>408</v>
      </c>
      <c r="E104" s="79" t="s">
        <v>472</v>
      </c>
      <c r="F104" s="79" t="s">
        <v>271</v>
      </c>
      <c r="G104" s="79"/>
      <c r="H104" s="79" t="s">
        <v>474</v>
      </c>
      <c r="I104" s="79" t="s">
        <v>414</v>
      </c>
      <c r="J104" s="80" t="str">
        <f t="shared" si="2"/>
        <v>GoldHwaSeong CJ CO., LTD.</v>
      </c>
      <c r="K104" s="80" t="str">
        <f t="shared" si="3"/>
        <v>GoldHwaSeong CJ CO., LTD.</v>
      </c>
    </row>
    <row r="105" spans="1:11">
      <c r="A105" s="79" t="s">
        <v>257</v>
      </c>
      <c r="B105" s="79" t="s">
        <v>476</v>
      </c>
      <c r="C105" s="79" t="s">
        <v>476</v>
      </c>
      <c r="D105" s="79" t="s">
        <v>391</v>
      </c>
      <c r="E105" s="79" t="s">
        <v>475</v>
      </c>
      <c r="F105" s="79" t="s">
        <v>271</v>
      </c>
      <c r="G105" s="79"/>
      <c r="H105" s="79" t="s">
        <v>477</v>
      </c>
      <c r="I105" s="79" t="s">
        <v>478</v>
      </c>
      <c r="J105" s="80" t="str">
        <f t="shared" si="2"/>
        <v>GoldInner Mongolia Qiankun Gold and Silver Refinery Share Co., Ltd.</v>
      </c>
      <c r="K105" s="80" t="str">
        <f t="shared" si="3"/>
        <v>GoldInner Mongolia Qiankun Gold and Silver Refinery Share Co., Ltd.</v>
      </c>
    </row>
    <row r="106" spans="1:11">
      <c r="A106" s="79" t="s">
        <v>257</v>
      </c>
      <c r="B106" s="79" t="s">
        <v>480</v>
      </c>
      <c r="C106" s="79" t="s">
        <v>480</v>
      </c>
      <c r="D106" s="79" t="s">
        <v>295</v>
      </c>
      <c r="E106" s="79" t="s">
        <v>479</v>
      </c>
      <c r="F106" s="79" t="s">
        <v>271</v>
      </c>
      <c r="G106" s="79"/>
      <c r="H106" s="79" t="s">
        <v>296</v>
      </c>
      <c r="I106" s="79" t="s">
        <v>297</v>
      </c>
      <c r="J106" s="80" t="str">
        <f t="shared" si="2"/>
        <v>GoldInternational Precious Metal Refiners</v>
      </c>
      <c r="K106" s="80" t="str">
        <f t="shared" si="3"/>
        <v>GoldInternational Precious Metal Refiners</v>
      </c>
    </row>
    <row r="107" spans="1:11">
      <c r="A107" s="79" t="s">
        <v>257</v>
      </c>
      <c r="B107" s="79" t="s">
        <v>482</v>
      </c>
      <c r="C107" s="79" t="s">
        <v>482</v>
      </c>
      <c r="D107" s="79" t="s">
        <v>290</v>
      </c>
      <c r="E107" s="79" t="s">
        <v>481</v>
      </c>
      <c r="F107" s="79" t="s">
        <v>271</v>
      </c>
      <c r="G107" s="79"/>
      <c r="H107" s="79" t="s">
        <v>483</v>
      </c>
      <c r="I107" s="79" t="s">
        <v>417</v>
      </c>
      <c r="J107" s="80" t="str">
        <f t="shared" si="2"/>
        <v>GoldIshifuku Metal Industry Co., Ltd.</v>
      </c>
      <c r="K107" s="80" t="str">
        <f t="shared" si="3"/>
        <v>GoldIshifuku Metal Industry Co., Ltd.</v>
      </c>
    </row>
    <row r="108" spans="1:11">
      <c r="A108" s="79" t="s">
        <v>257</v>
      </c>
      <c r="B108" s="79" t="s">
        <v>485</v>
      </c>
      <c r="C108" s="79" t="s">
        <v>485</v>
      </c>
      <c r="D108" s="79" t="s">
        <v>337</v>
      </c>
      <c r="E108" s="79" t="s">
        <v>484</v>
      </c>
      <c r="F108" s="79" t="s">
        <v>271</v>
      </c>
      <c r="G108" s="79"/>
      <c r="H108" s="79" t="s">
        <v>486</v>
      </c>
      <c r="I108" s="79" t="s">
        <v>339</v>
      </c>
      <c r="J108" s="80" t="str">
        <f t="shared" si="2"/>
        <v>GoldIstanbul Gold Refinery</v>
      </c>
      <c r="K108" s="80" t="str">
        <f t="shared" si="3"/>
        <v>GoldIstanbul Gold Refinery</v>
      </c>
    </row>
    <row r="109" spans="1:11">
      <c r="A109" s="79" t="s">
        <v>257</v>
      </c>
      <c r="B109" s="79" t="s">
        <v>488</v>
      </c>
      <c r="C109" s="79" t="s">
        <v>488</v>
      </c>
      <c r="D109" s="79" t="s">
        <v>270</v>
      </c>
      <c r="E109" s="79" t="s">
        <v>487</v>
      </c>
      <c r="F109" s="79" t="s">
        <v>271</v>
      </c>
      <c r="G109" s="79"/>
      <c r="H109" s="79" t="s">
        <v>384</v>
      </c>
      <c r="I109" s="79" t="s">
        <v>385</v>
      </c>
      <c r="J109" s="80" t="str">
        <f t="shared" si="2"/>
        <v>GoldItalpreziosi</v>
      </c>
      <c r="K109" s="80" t="str">
        <f t="shared" si="3"/>
        <v>GoldItalpreziosi</v>
      </c>
    </row>
    <row r="110" spans="1:11">
      <c r="A110" s="79" t="s">
        <v>257</v>
      </c>
      <c r="B110" s="79" t="s">
        <v>1098</v>
      </c>
      <c r="C110" s="79" t="s">
        <v>1098</v>
      </c>
      <c r="D110" s="79" t="s">
        <v>350</v>
      </c>
      <c r="E110" s="79" t="s">
        <v>1099</v>
      </c>
      <c r="F110" s="79" t="s">
        <v>271</v>
      </c>
      <c r="G110" s="79"/>
      <c r="H110" s="79" t="s">
        <v>1100</v>
      </c>
      <c r="I110" s="79" t="s">
        <v>1101</v>
      </c>
      <c r="J110" s="80" t="str">
        <f t="shared" si="2"/>
        <v>GoldJALAN &amp; Company</v>
      </c>
      <c r="K110" s="80" t="str">
        <f t="shared" si="3"/>
        <v>GoldJALAN &amp; Company</v>
      </c>
    </row>
    <row r="111" spans="1:11">
      <c r="A111" s="79" t="s">
        <v>257</v>
      </c>
      <c r="B111" s="79" t="s">
        <v>490</v>
      </c>
      <c r="C111" s="79" t="s">
        <v>490</v>
      </c>
      <c r="D111" s="79" t="s">
        <v>290</v>
      </c>
      <c r="E111" s="79" t="s">
        <v>489</v>
      </c>
      <c r="F111" s="79" t="s">
        <v>271</v>
      </c>
      <c r="G111" s="79"/>
      <c r="H111" s="79" t="s">
        <v>491</v>
      </c>
      <c r="I111" s="79" t="s">
        <v>491</v>
      </c>
      <c r="J111" s="80" t="str">
        <f t="shared" si="2"/>
        <v>GoldJapan Mint</v>
      </c>
      <c r="K111" s="80" t="str">
        <f t="shared" si="3"/>
        <v>GoldJapan Mint</v>
      </c>
    </row>
    <row r="112" spans="1:11">
      <c r="A112" s="79" t="s">
        <v>257</v>
      </c>
      <c r="B112" s="79" t="s">
        <v>1102</v>
      </c>
      <c r="C112" s="79" t="s">
        <v>493</v>
      </c>
      <c r="D112" s="79" t="s">
        <v>391</v>
      </c>
      <c r="E112" s="79" t="s">
        <v>492</v>
      </c>
      <c r="F112" s="79" t="s">
        <v>271</v>
      </c>
      <c r="G112" s="79"/>
      <c r="H112" s="79" t="s">
        <v>494</v>
      </c>
      <c r="I112" s="79" t="s">
        <v>495</v>
      </c>
      <c r="J112" s="80" t="str">
        <f t="shared" si="2"/>
        <v>GoldJCC</v>
      </c>
      <c r="K112" s="80" t="str">
        <f t="shared" si="3"/>
        <v>GoldJCC</v>
      </c>
    </row>
    <row r="113" spans="1:11">
      <c r="A113" s="79" t="s">
        <v>257</v>
      </c>
      <c r="B113" s="79" t="s">
        <v>493</v>
      </c>
      <c r="C113" s="79" t="s">
        <v>493</v>
      </c>
      <c r="D113" s="79" t="s">
        <v>391</v>
      </c>
      <c r="E113" s="79" t="s">
        <v>492</v>
      </c>
      <c r="F113" s="79" t="s">
        <v>271</v>
      </c>
      <c r="G113" s="79"/>
      <c r="H113" s="79" t="s">
        <v>494</v>
      </c>
      <c r="I113" s="79" t="s">
        <v>495</v>
      </c>
      <c r="J113" s="80" t="str">
        <f t="shared" si="2"/>
        <v>GoldJiangxi Copper Co., Ltd.</v>
      </c>
      <c r="K113" s="80" t="str">
        <f t="shared" si="3"/>
        <v>GoldJiangxi Copper Co., Ltd.</v>
      </c>
    </row>
    <row r="114" spans="1:11">
      <c r="A114" s="79" t="s">
        <v>257</v>
      </c>
      <c r="B114" s="79" t="s">
        <v>1103</v>
      </c>
      <c r="C114" s="79" t="s">
        <v>323</v>
      </c>
      <c r="D114" s="79" t="s">
        <v>324</v>
      </c>
      <c r="E114" s="79" t="s">
        <v>322</v>
      </c>
      <c r="F114" s="79" t="s">
        <v>271</v>
      </c>
      <c r="G114" s="79"/>
      <c r="H114" s="79" t="s">
        <v>325</v>
      </c>
      <c r="I114" s="79" t="s">
        <v>326</v>
      </c>
      <c r="J114" s="80" t="str">
        <f t="shared" si="2"/>
        <v>GoldJohnson Matthey Canada</v>
      </c>
      <c r="K114" s="80" t="str">
        <f t="shared" si="3"/>
        <v>GoldJohnson Matthey Canada</v>
      </c>
    </row>
    <row r="115" spans="1:11">
      <c r="A115" s="79" t="s">
        <v>257</v>
      </c>
      <c r="B115" s="79" t="s">
        <v>1104</v>
      </c>
      <c r="C115" s="79" t="s">
        <v>328</v>
      </c>
      <c r="D115" s="79" t="s">
        <v>276</v>
      </c>
      <c r="E115" s="79" t="s">
        <v>327</v>
      </c>
      <c r="F115" s="79" t="s">
        <v>271</v>
      </c>
      <c r="G115" s="79"/>
      <c r="H115" s="79" t="s">
        <v>329</v>
      </c>
      <c r="I115" s="79" t="s">
        <v>330</v>
      </c>
      <c r="J115" s="80" t="str">
        <f t="shared" si="2"/>
        <v>GoldJohnson Matthey Inc.</v>
      </c>
      <c r="K115" s="80" t="str">
        <f t="shared" si="3"/>
        <v>GoldJohnson Matthey Inc.</v>
      </c>
    </row>
    <row r="116" spans="1:11">
      <c r="A116" s="79" t="s">
        <v>257</v>
      </c>
      <c r="B116" s="79" t="s">
        <v>1105</v>
      </c>
      <c r="C116" s="79" t="s">
        <v>328</v>
      </c>
      <c r="D116" s="79" t="s">
        <v>276</v>
      </c>
      <c r="E116" s="79" t="s">
        <v>327</v>
      </c>
      <c r="F116" s="79" t="s">
        <v>271</v>
      </c>
      <c r="G116" s="79"/>
      <c r="H116" s="79" t="s">
        <v>329</v>
      </c>
      <c r="I116" s="79" t="s">
        <v>330</v>
      </c>
      <c r="J116" s="80" t="str">
        <f t="shared" si="2"/>
        <v>GoldJohnson Matthey Inc. (USA)</v>
      </c>
      <c r="K116" s="80" t="str">
        <f t="shared" si="3"/>
        <v>GoldJohnson Matthey Inc. (USA)</v>
      </c>
    </row>
    <row r="117" spans="1:11">
      <c r="A117" s="79" t="s">
        <v>257</v>
      </c>
      <c r="B117" s="79" t="s">
        <v>1106</v>
      </c>
      <c r="C117" s="79" t="s">
        <v>323</v>
      </c>
      <c r="D117" s="79" t="s">
        <v>324</v>
      </c>
      <c r="E117" s="79" t="s">
        <v>322</v>
      </c>
      <c r="F117" s="79" t="s">
        <v>271</v>
      </c>
      <c r="G117" s="79"/>
      <c r="H117" s="79" t="s">
        <v>325</v>
      </c>
      <c r="I117" s="79" t="s">
        <v>326</v>
      </c>
      <c r="J117" s="80" t="str">
        <f t="shared" si="2"/>
        <v>GoldJohnson Matthey Limited</v>
      </c>
      <c r="K117" s="80" t="str">
        <f t="shared" si="3"/>
        <v>GoldJohnson Matthey Limited</v>
      </c>
    </row>
    <row r="118" spans="1:11">
      <c r="A118" s="79" t="s">
        <v>257</v>
      </c>
      <c r="B118" s="79" t="s">
        <v>497</v>
      </c>
      <c r="C118" s="79" t="s">
        <v>497</v>
      </c>
      <c r="D118" s="79" t="s">
        <v>498</v>
      </c>
      <c r="E118" s="79" t="s">
        <v>496</v>
      </c>
      <c r="F118" s="79" t="s">
        <v>271</v>
      </c>
      <c r="G118" s="79"/>
      <c r="H118" s="79" t="s">
        <v>499</v>
      </c>
      <c r="I118" s="79" t="s">
        <v>500</v>
      </c>
      <c r="J118" s="80" t="str">
        <f t="shared" si="2"/>
        <v>GoldJSC Ekaterinburg Non-Ferrous Metal Processing Plant</v>
      </c>
      <c r="K118" s="80" t="str">
        <f t="shared" si="3"/>
        <v>GoldJSC Ekaterinburg Non-Ferrous Metal Processing Plant</v>
      </c>
    </row>
    <row r="119" spans="1:11">
      <c r="A119" s="79" t="s">
        <v>257</v>
      </c>
      <c r="B119" s="79" t="s">
        <v>502</v>
      </c>
      <c r="C119" s="79" t="s">
        <v>502</v>
      </c>
      <c r="D119" s="79" t="s">
        <v>498</v>
      </c>
      <c r="E119" s="79" t="s">
        <v>501</v>
      </c>
      <c r="F119" s="79" t="s">
        <v>271</v>
      </c>
      <c r="G119" s="79"/>
      <c r="H119" s="79" t="s">
        <v>499</v>
      </c>
      <c r="I119" s="79" t="s">
        <v>500</v>
      </c>
      <c r="J119" s="80" t="str">
        <f t="shared" si="2"/>
        <v>GoldJSC Uralelectromed</v>
      </c>
      <c r="K119" s="80" t="str">
        <f t="shared" si="3"/>
        <v>GoldJSC Uralelectromed</v>
      </c>
    </row>
    <row r="120" spans="1:11">
      <c r="A120" s="79" t="s">
        <v>257</v>
      </c>
      <c r="B120" s="79" t="s">
        <v>504</v>
      </c>
      <c r="C120" s="79" t="s">
        <v>504</v>
      </c>
      <c r="D120" s="79" t="s">
        <v>290</v>
      </c>
      <c r="E120" s="79" t="s">
        <v>503</v>
      </c>
      <c r="F120" s="79" t="s">
        <v>271</v>
      </c>
      <c r="G120" s="79"/>
      <c r="H120" s="79" t="s">
        <v>505</v>
      </c>
      <c r="I120" s="79" t="s">
        <v>506</v>
      </c>
      <c r="J120" s="80" t="str">
        <f t="shared" si="2"/>
        <v>GoldJX Nippon Mining &amp; Metals Co., Ltd.</v>
      </c>
      <c r="K120" s="80" t="str">
        <f t="shared" si="3"/>
        <v>GoldJX Nippon Mining &amp; Metals Co., Ltd.</v>
      </c>
    </row>
    <row r="121" spans="1:11">
      <c r="A121" s="79" t="s">
        <v>257</v>
      </c>
      <c r="B121" s="79" t="s">
        <v>508</v>
      </c>
      <c r="C121" s="79" t="s">
        <v>508</v>
      </c>
      <c r="D121" s="79" t="s">
        <v>295</v>
      </c>
      <c r="E121" s="79" t="s">
        <v>507</v>
      </c>
      <c r="F121" s="79" t="s">
        <v>271</v>
      </c>
      <c r="G121" s="79"/>
      <c r="H121" s="79" t="s">
        <v>296</v>
      </c>
      <c r="I121" s="79" t="s">
        <v>297</v>
      </c>
      <c r="J121" s="80" t="str">
        <f t="shared" si="2"/>
        <v>GoldKaloti Precious Metals</v>
      </c>
      <c r="K121" s="80" t="str">
        <f t="shared" si="3"/>
        <v>GoldKaloti Precious Metals</v>
      </c>
    </row>
    <row r="122" spans="1:11">
      <c r="A122" s="79" t="s">
        <v>257</v>
      </c>
      <c r="B122" s="79" t="s">
        <v>510</v>
      </c>
      <c r="C122" s="79" t="s">
        <v>510</v>
      </c>
      <c r="D122" s="79" t="s">
        <v>511</v>
      </c>
      <c r="E122" s="79" t="s">
        <v>509</v>
      </c>
      <c r="F122" s="79" t="s">
        <v>271</v>
      </c>
      <c r="G122" s="79"/>
      <c r="H122" s="79" t="s">
        <v>512</v>
      </c>
      <c r="I122" s="79" t="s">
        <v>513</v>
      </c>
      <c r="J122" s="80" t="str">
        <f t="shared" si="2"/>
        <v>GoldKazakhmys Smelting LLC</v>
      </c>
      <c r="K122" s="80" t="str">
        <f t="shared" si="3"/>
        <v>GoldKazakhmys Smelting LLC</v>
      </c>
    </row>
    <row r="123" spans="1:11">
      <c r="A123" s="79" t="s">
        <v>257</v>
      </c>
      <c r="B123" s="79" t="s">
        <v>515</v>
      </c>
      <c r="C123" s="79" t="s">
        <v>515</v>
      </c>
      <c r="D123" s="79" t="s">
        <v>511</v>
      </c>
      <c r="E123" s="79" t="s">
        <v>514</v>
      </c>
      <c r="F123" s="79" t="s">
        <v>271</v>
      </c>
      <c r="G123" s="79"/>
      <c r="H123" s="79" t="s">
        <v>516</v>
      </c>
      <c r="I123" s="79" t="s">
        <v>513</v>
      </c>
      <c r="J123" s="80" t="str">
        <f t="shared" si="2"/>
        <v>GoldKazzinc</v>
      </c>
      <c r="K123" s="80" t="str">
        <f t="shared" si="3"/>
        <v>GoldKazzinc</v>
      </c>
    </row>
    <row r="124" spans="1:11">
      <c r="A124" s="79" t="s">
        <v>257</v>
      </c>
      <c r="B124" s="79" t="s">
        <v>518</v>
      </c>
      <c r="C124" s="79" t="s">
        <v>518</v>
      </c>
      <c r="D124" s="79" t="s">
        <v>276</v>
      </c>
      <c r="E124" s="79" t="s">
        <v>517</v>
      </c>
      <c r="F124" s="79" t="s">
        <v>271</v>
      </c>
      <c r="G124" s="79"/>
      <c r="H124" s="79" t="s">
        <v>519</v>
      </c>
      <c r="I124" s="79" t="s">
        <v>330</v>
      </c>
      <c r="J124" s="80" t="str">
        <f t="shared" si="2"/>
        <v>GoldKennecott Utah Copper LLC</v>
      </c>
      <c r="K124" s="80" t="str">
        <f t="shared" si="3"/>
        <v>GoldKennecott Utah Copper LLC</v>
      </c>
    </row>
    <row r="125" spans="1:11">
      <c r="A125" s="79" t="s">
        <v>257</v>
      </c>
      <c r="B125" s="79" t="s">
        <v>1107</v>
      </c>
      <c r="C125" s="79" t="s">
        <v>521</v>
      </c>
      <c r="D125" s="79" t="s">
        <v>522</v>
      </c>
      <c r="E125" s="79" t="s">
        <v>520</v>
      </c>
      <c r="F125" s="79" t="s">
        <v>271</v>
      </c>
      <c r="G125" s="79"/>
      <c r="H125" s="79" t="s">
        <v>523</v>
      </c>
      <c r="I125" s="79" t="s">
        <v>524</v>
      </c>
      <c r="J125" s="80" t="str">
        <f t="shared" si="2"/>
        <v>GoldKGHM Polska Miedz S.A.</v>
      </c>
      <c r="K125" s="80" t="str">
        <f t="shared" si="3"/>
        <v>GoldKGHM Polska Miedz S.A.</v>
      </c>
    </row>
    <row r="126" spans="1:11">
      <c r="A126" s="79" t="s">
        <v>257</v>
      </c>
      <c r="B126" s="79" t="s">
        <v>521</v>
      </c>
      <c r="C126" s="79" t="s">
        <v>521</v>
      </c>
      <c r="D126" s="79" t="s">
        <v>522</v>
      </c>
      <c r="E126" s="79" t="s">
        <v>520</v>
      </c>
      <c r="F126" s="79" t="s">
        <v>271</v>
      </c>
      <c r="G126" s="79"/>
      <c r="H126" s="79" t="s">
        <v>523</v>
      </c>
      <c r="I126" s="79" t="s">
        <v>524</v>
      </c>
      <c r="J126" s="80" t="str">
        <f t="shared" si="2"/>
        <v>GoldKGHM Polska Miedz Spolka Akcyjna</v>
      </c>
      <c r="K126" s="80" t="str">
        <f t="shared" si="3"/>
        <v>GoldKGHM Polska Miedz Spolka Akcyjna</v>
      </c>
    </row>
    <row r="127" spans="1:11">
      <c r="A127" s="79" t="s">
        <v>257</v>
      </c>
      <c r="B127" s="79" t="s">
        <v>1108</v>
      </c>
      <c r="C127" s="79" t="s">
        <v>521</v>
      </c>
      <c r="D127" s="79" t="s">
        <v>522</v>
      </c>
      <c r="E127" s="79" t="s">
        <v>520</v>
      </c>
      <c r="F127" s="79" t="s">
        <v>271</v>
      </c>
      <c r="G127" s="79"/>
      <c r="H127" s="79" t="s">
        <v>523</v>
      </c>
      <c r="I127" s="79" t="s">
        <v>524</v>
      </c>
      <c r="J127" s="80" t="str">
        <f t="shared" si="2"/>
        <v>GoldKGHM Polska Miedź Spółka Akcyjna</v>
      </c>
      <c r="K127" s="80" t="str">
        <f t="shared" si="3"/>
        <v>GoldKGHM Polska Miedź Spółka Akcyjna</v>
      </c>
    </row>
    <row r="128" spans="1:11">
      <c r="A128" s="79" t="s">
        <v>257</v>
      </c>
      <c r="B128" s="79" t="s">
        <v>526</v>
      </c>
      <c r="C128" s="79" t="s">
        <v>526</v>
      </c>
      <c r="D128" s="79" t="s">
        <v>290</v>
      </c>
      <c r="E128" s="79" t="s">
        <v>525</v>
      </c>
      <c r="F128" s="79" t="s">
        <v>271</v>
      </c>
      <c r="G128" s="79"/>
      <c r="H128" s="79" t="s">
        <v>527</v>
      </c>
      <c r="I128" s="79" t="s">
        <v>417</v>
      </c>
      <c r="J128" s="80" t="str">
        <f t="shared" si="2"/>
        <v>GoldKojima Chemicals Co., Ltd.</v>
      </c>
      <c r="K128" s="80" t="str">
        <f t="shared" si="3"/>
        <v>GoldKojima Chemicals Co., Ltd.</v>
      </c>
    </row>
    <row r="129" spans="1:11">
      <c r="A129" s="79" t="s">
        <v>257</v>
      </c>
      <c r="B129" s="79" t="s">
        <v>1109</v>
      </c>
      <c r="C129" s="79" t="s">
        <v>526</v>
      </c>
      <c r="D129" s="79" t="s">
        <v>290</v>
      </c>
      <c r="E129" s="79" t="s">
        <v>525</v>
      </c>
      <c r="F129" s="79" t="s">
        <v>271</v>
      </c>
      <c r="G129" s="79"/>
      <c r="H129" s="79" t="s">
        <v>527</v>
      </c>
      <c r="I129" s="79" t="s">
        <v>417</v>
      </c>
      <c r="J129" s="80" t="str">
        <f t="shared" si="2"/>
        <v>GoldKojima Kagaku Yakuhin Co., Ltd</v>
      </c>
      <c r="K129" s="80" t="str">
        <f t="shared" si="3"/>
        <v>GoldKojima Kagaku Yakuhin Co., Ltd</v>
      </c>
    </row>
    <row r="130" spans="1:11">
      <c r="A130" s="79" t="s">
        <v>257</v>
      </c>
      <c r="B130" s="79" t="s">
        <v>1110</v>
      </c>
      <c r="C130" s="79" t="s">
        <v>521</v>
      </c>
      <c r="D130" s="79" t="s">
        <v>522</v>
      </c>
      <c r="E130" s="79" t="s">
        <v>520</v>
      </c>
      <c r="F130" s="79" t="s">
        <v>271</v>
      </c>
      <c r="G130" s="79"/>
      <c r="H130" s="79" t="s">
        <v>523</v>
      </c>
      <c r="I130" s="79" t="s">
        <v>524</v>
      </c>
      <c r="J130" s="80" t="str">
        <f t="shared" si="2"/>
        <v>GoldKombinat Gorniczo Hutniczy Miedz Polska Miedz S.A.</v>
      </c>
      <c r="K130" s="80" t="str">
        <f t="shared" si="3"/>
        <v>GoldKombinat Gorniczo Hutniczy Miedz Polska Miedz S.A.</v>
      </c>
    </row>
    <row r="131" spans="1:11">
      <c r="A131" s="79" t="s">
        <v>257</v>
      </c>
      <c r="B131" s="79" t="s">
        <v>529</v>
      </c>
      <c r="C131" s="79" t="s">
        <v>529</v>
      </c>
      <c r="D131" s="79" t="s">
        <v>408</v>
      </c>
      <c r="E131" s="79" t="s">
        <v>528</v>
      </c>
      <c r="F131" s="79" t="s">
        <v>271</v>
      </c>
      <c r="G131" s="79"/>
      <c r="H131" s="79" t="s">
        <v>530</v>
      </c>
      <c r="I131" s="79" t="s">
        <v>531</v>
      </c>
      <c r="J131" s="80" t="str">
        <f t="shared" si="2"/>
        <v>GoldKorea Zinc Co., Ltd.</v>
      </c>
      <c r="K131" s="80" t="str">
        <f t="shared" si="3"/>
        <v>GoldKorea Zinc Co., Ltd.</v>
      </c>
    </row>
    <row r="132" spans="1:11">
      <c r="A132" s="79" t="s">
        <v>257</v>
      </c>
      <c r="B132" s="79" t="s">
        <v>1111</v>
      </c>
      <c r="C132" s="79" t="s">
        <v>518</v>
      </c>
      <c r="D132" s="79" t="s">
        <v>276</v>
      </c>
      <c r="E132" s="79" t="s">
        <v>517</v>
      </c>
      <c r="F132" s="79" t="s">
        <v>271</v>
      </c>
      <c r="G132" s="79"/>
      <c r="H132" s="79" t="s">
        <v>519</v>
      </c>
      <c r="I132" s="79" t="s">
        <v>330</v>
      </c>
      <c r="J132" s="80" t="str">
        <f t="shared" si="2"/>
        <v>GoldKUC</v>
      </c>
      <c r="K132" s="80" t="str">
        <f t="shared" si="3"/>
        <v>GoldKUC</v>
      </c>
    </row>
    <row r="133" spans="1:11">
      <c r="A133" s="79" t="s">
        <v>257</v>
      </c>
      <c r="B133" s="79" t="s">
        <v>1112</v>
      </c>
      <c r="C133" s="79" t="s">
        <v>1112</v>
      </c>
      <c r="D133" s="79" t="s">
        <v>350</v>
      </c>
      <c r="E133" s="79" t="s">
        <v>1113</v>
      </c>
      <c r="F133" s="79" t="s">
        <v>271</v>
      </c>
      <c r="G133" s="79"/>
      <c r="H133" s="79" t="s">
        <v>1114</v>
      </c>
      <c r="I133" s="79" t="s">
        <v>1115</v>
      </c>
      <c r="J133" s="80" t="str">
        <f t="shared" ref="J133:J196" si="4">A133&amp;B133</f>
        <v>GoldKundan Care Products Ltd.</v>
      </c>
      <c r="K133" s="80" t="str">
        <f t="shared" si="3"/>
        <v>GoldKundan Care Products Ltd.</v>
      </c>
    </row>
    <row r="134" spans="1:11">
      <c r="A134" s="79" t="s">
        <v>257</v>
      </c>
      <c r="B134" s="79" t="s">
        <v>533</v>
      </c>
      <c r="C134" s="79" t="s">
        <v>533</v>
      </c>
      <c r="D134" s="79" t="s">
        <v>534</v>
      </c>
      <c r="E134" s="79" t="s">
        <v>532</v>
      </c>
      <c r="F134" s="79" t="s">
        <v>271</v>
      </c>
      <c r="G134" s="79"/>
      <c r="H134" s="79" t="s">
        <v>535</v>
      </c>
      <c r="I134" s="79" t="s">
        <v>536</v>
      </c>
      <c r="J134" s="80" t="str">
        <f t="shared" si="4"/>
        <v>GoldKyrgyzaltyn JSC</v>
      </c>
      <c r="K134" s="80" t="str">
        <f t="shared" ref="K134:K197" si="5">A134&amp;B134</f>
        <v>GoldKyrgyzaltyn JSC</v>
      </c>
    </row>
    <row r="135" spans="1:11">
      <c r="A135" s="79" t="s">
        <v>257</v>
      </c>
      <c r="B135" s="79" t="s">
        <v>538</v>
      </c>
      <c r="C135" s="79" t="s">
        <v>538</v>
      </c>
      <c r="D135" s="79" t="s">
        <v>498</v>
      </c>
      <c r="E135" s="79" t="s">
        <v>537</v>
      </c>
      <c r="F135" s="79" t="s">
        <v>271</v>
      </c>
      <c r="G135" s="79"/>
      <c r="H135" s="79" t="s">
        <v>539</v>
      </c>
      <c r="I135" s="79" t="s">
        <v>540</v>
      </c>
      <c r="J135" s="80" t="str">
        <f t="shared" si="4"/>
        <v>GoldKyshtym Copper-Electrolytic Plant ZAO</v>
      </c>
      <c r="K135" s="80" t="str">
        <f t="shared" si="5"/>
        <v>GoldKyshtym Copper-Electrolytic Plant ZAO</v>
      </c>
    </row>
    <row r="136" spans="1:11">
      <c r="A136" s="79" t="s">
        <v>257</v>
      </c>
      <c r="B136" s="79" t="s">
        <v>1116</v>
      </c>
      <c r="C136" s="79" t="s">
        <v>366</v>
      </c>
      <c r="D136" s="79" t="s">
        <v>367</v>
      </c>
      <c r="E136" s="79" t="s">
        <v>365</v>
      </c>
      <c r="F136" s="79" t="s">
        <v>271</v>
      </c>
      <c r="G136" s="79"/>
      <c r="H136" s="79" t="s">
        <v>368</v>
      </c>
      <c r="I136" s="79" t="s">
        <v>369</v>
      </c>
      <c r="J136" s="80" t="str">
        <f t="shared" si="4"/>
        <v>GoldLa Caridad</v>
      </c>
      <c r="K136" s="80" t="str">
        <f t="shared" si="5"/>
        <v>GoldLa Caridad</v>
      </c>
    </row>
    <row r="137" spans="1:11">
      <c r="A137" s="79" t="s">
        <v>257</v>
      </c>
      <c r="B137" s="79" t="s">
        <v>1117</v>
      </c>
      <c r="C137" s="79" t="s">
        <v>787</v>
      </c>
      <c r="D137" s="79" t="s">
        <v>391</v>
      </c>
      <c r="E137" s="79" t="s">
        <v>786</v>
      </c>
      <c r="F137" s="79" t="s">
        <v>271</v>
      </c>
      <c r="G137" s="79"/>
      <c r="H137" s="79" t="s">
        <v>741</v>
      </c>
      <c r="I137" s="79" t="s">
        <v>450</v>
      </c>
      <c r="J137" s="80" t="str">
        <f t="shared" si="4"/>
        <v>GoldLAIZHOU SHANDONG</v>
      </c>
      <c r="K137" s="80" t="str">
        <f t="shared" si="5"/>
        <v>GoldLAIZHOU SHANDONG</v>
      </c>
    </row>
    <row r="138" spans="1:11">
      <c r="A138" s="79" t="s">
        <v>257</v>
      </c>
      <c r="B138" s="79" t="s">
        <v>542</v>
      </c>
      <c r="C138" s="79" t="s">
        <v>542</v>
      </c>
      <c r="D138" s="79" t="s">
        <v>543</v>
      </c>
      <c r="E138" s="79" t="s">
        <v>541</v>
      </c>
      <c r="F138" s="79" t="s">
        <v>271</v>
      </c>
      <c r="G138" s="79"/>
      <c r="H138" s="79" t="s">
        <v>544</v>
      </c>
      <c r="I138" s="79" t="s">
        <v>545</v>
      </c>
      <c r="J138" s="80" t="str">
        <f t="shared" si="4"/>
        <v>GoldL'azurde Company For Jewelry</v>
      </c>
      <c r="K138" s="80" t="str">
        <f t="shared" si="5"/>
        <v>GoldL'azurde Company For Jewelry</v>
      </c>
    </row>
    <row r="139" spans="1:11">
      <c r="A139" s="79" t="s">
        <v>257</v>
      </c>
      <c r="B139" s="79" t="s">
        <v>1118</v>
      </c>
      <c r="C139" s="79" t="s">
        <v>547</v>
      </c>
      <c r="D139" s="79" t="s">
        <v>391</v>
      </c>
      <c r="E139" s="79" t="s">
        <v>546</v>
      </c>
      <c r="F139" s="79" t="s">
        <v>271</v>
      </c>
      <c r="G139" s="79"/>
      <c r="H139" s="79" t="s">
        <v>548</v>
      </c>
      <c r="I139" s="79" t="s">
        <v>549</v>
      </c>
      <c r="J139" s="80" t="str">
        <f t="shared" si="4"/>
        <v>GoldLinBao Gold Mining</v>
      </c>
      <c r="K139" s="80" t="str">
        <f t="shared" si="5"/>
        <v>GoldLinBao Gold Mining</v>
      </c>
    </row>
    <row r="140" spans="1:11">
      <c r="A140" s="79" t="s">
        <v>257</v>
      </c>
      <c r="B140" s="79" t="s">
        <v>547</v>
      </c>
      <c r="C140" s="79" t="s">
        <v>547</v>
      </c>
      <c r="D140" s="79" t="s">
        <v>391</v>
      </c>
      <c r="E140" s="79" t="s">
        <v>546</v>
      </c>
      <c r="F140" s="79" t="s">
        <v>271</v>
      </c>
      <c r="G140" s="79"/>
      <c r="H140" s="79" t="s">
        <v>548</v>
      </c>
      <c r="I140" s="79" t="s">
        <v>549</v>
      </c>
      <c r="J140" s="80" t="str">
        <f t="shared" si="4"/>
        <v>GoldLingbao Gold Co., Ltd.</v>
      </c>
      <c r="K140" s="80" t="str">
        <f t="shared" si="5"/>
        <v>GoldLingbao Gold Co., Ltd.</v>
      </c>
    </row>
    <row r="141" spans="1:11">
      <c r="A141" s="79" t="s">
        <v>257</v>
      </c>
      <c r="B141" s="79" t="s">
        <v>551</v>
      </c>
      <c r="C141" s="79" t="s">
        <v>551</v>
      </c>
      <c r="D141" s="79" t="s">
        <v>391</v>
      </c>
      <c r="E141" s="79" t="s">
        <v>550</v>
      </c>
      <c r="F141" s="79" t="s">
        <v>271</v>
      </c>
      <c r="G141" s="79"/>
      <c r="H141" s="79" t="s">
        <v>548</v>
      </c>
      <c r="I141" s="79" t="s">
        <v>549</v>
      </c>
      <c r="J141" s="80" t="str">
        <f t="shared" si="4"/>
        <v>GoldLingbao Jinyuan Tonghui Refinery Co., Ltd.</v>
      </c>
      <c r="K141" s="80" t="str">
        <f t="shared" si="5"/>
        <v>GoldLingbao Jinyuan Tonghui Refinery Co., Ltd.</v>
      </c>
    </row>
    <row r="142" spans="1:11">
      <c r="A142" s="79" t="s">
        <v>257</v>
      </c>
      <c r="B142" s="79" t="s">
        <v>553</v>
      </c>
      <c r="C142" s="79" t="s">
        <v>553</v>
      </c>
      <c r="D142" s="79" t="s">
        <v>554</v>
      </c>
      <c r="E142" s="79" t="s">
        <v>552</v>
      </c>
      <c r="F142" s="79" t="s">
        <v>271</v>
      </c>
      <c r="G142" s="79"/>
      <c r="H142" s="79" t="s">
        <v>555</v>
      </c>
      <c r="I142" s="79" t="s">
        <v>555</v>
      </c>
      <c r="J142" s="80" t="str">
        <f t="shared" si="4"/>
        <v>GoldL'Orfebre S.A.</v>
      </c>
      <c r="K142" s="80" t="str">
        <f t="shared" si="5"/>
        <v>GoldL'Orfebre S.A.</v>
      </c>
    </row>
    <row r="143" spans="1:11">
      <c r="A143" s="79" t="s">
        <v>257</v>
      </c>
      <c r="B143" s="79" t="s">
        <v>557</v>
      </c>
      <c r="C143" s="79" t="s">
        <v>557</v>
      </c>
      <c r="D143" s="79" t="s">
        <v>408</v>
      </c>
      <c r="E143" s="79" t="s">
        <v>556</v>
      </c>
      <c r="F143" s="79" t="s">
        <v>271</v>
      </c>
      <c r="G143" s="79"/>
      <c r="H143" s="79" t="s">
        <v>558</v>
      </c>
      <c r="I143" s="79" t="s">
        <v>559</v>
      </c>
      <c r="J143" s="80" t="str">
        <f t="shared" si="4"/>
        <v>GoldLS-NIKKO Copper Inc.</v>
      </c>
      <c r="K143" s="80" t="str">
        <f t="shared" si="5"/>
        <v>GoldLS-NIKKO Copper Inc.</v>
      </c>
    </row>
    <row r="144" spans="1:11">
      <c r="A144" s="79" t="s">
        <v>257</v>
      </c>
      <c r="B144" s="79" t="s">
        <v>1090</v>
      </c>
      <c r="C144" s="79" t="s">
        <v>1090</v>
      </c>
      <c r="D144" s="79" t="s">
        <v>408</v>
      </c>
      <c r="E144" s="79" t="s">
        <v>560</v>
      </c>
      <c r="F144" s="79" t="s">
        <v>271</v>
      </c>
      <c r="G144" s="79"/>
      <c r="H144" s="79" t="s">
        <v>562</v>
      </c>
      <c r="I144" s="79" t="s">
        <v>563</v>
      </c>
      <c r="J144" s="80" t="str">
        <f t="shared" si="4"/>
        <v>GoldLT Metal Ltd.</v>
      </c>
      <c r="K144" s="80" t="str">
        <f t="shared" si="5"/>
        <v>GoldLT Metal Ltd.</v>
      </c>
    </row>
    <row r="145" spans="1:11">
      <c r="A145" s="79" t="s">
        <v>257</v>
      </c>
      <c r="B145" s="79" t="s">
        <v>565</v>
      </c>
      <c r="C145" s="79" t="s">
        <v>565</v>
      </c>
      <c r="D145" s="79" t="s">
        <v>391</v>
      </c>
      <c r="E145" s="79" t="s">
        <v>564</v>
      </c>
      <c r="F145" s="79" t="s">
        <v>271</v>
      </c>
      <c r="G145" s="79"/>
      <c r="H145" s="79" t="s">
        <v>566</v>
      </c>
      <c r="I145" s="79" t="s">
        <v>549</v>
      </c>
      <c r="J145" s="80" t="str">
        <f t="shared" si="4"/>
        <v>GoldLuoyang Zijin Yinhui Gold Refinery Co., Ltd.</v>
      </c>
      <c r="K145" s="80" t="str">
        <f t="shared" si="5"/>
        <v>GoldLuoyang Zijin Yinhui Gold Refinery Co., Ltd.</v>
      </c>
    </row>
    <row r="146" spans="1:11">
      <c r="A146" s="79" t="s">
        <v>257</v>
      </c>
      <c r="B146" s="79" t="s">
        <v>1119</v>
      </c>
      <c r="C146" s="79" t="s">
        <v>565</v>
      </c>
      <c r="D146" s="79" t="s">
        <v>391</v>
      </c>
      <c r="E146" s="79" t="s">
        <v>564</v>
      </c>
      <c r="F146" s="79" t="s">
        <v>271</v>
      </c>
      <c r="G146" s="79"/>
      <c r="H146" s="79" t="s">
        <v>566</v>
      </c>
      <c r="I146" s="79" t="s">
        <v>549</v>
      </c>
      <c r="J146" s="80" t="str">
        <f t="shared" si="4"/>
        <v>GoldLuoyang Zijin Yinhui Gold Smelting</v>
      </c>
      <c r="K146" s="80" t="str">
        <f t="shared" si="5"/>
        <v>GoldLuoyang Zijin Yinhui Gold Smelting</v>
      </c>
    </row>
    <row r="147" spans="1:11">
      <c r="A147" s="79" t="s">
        <v>257</v>
      </c>
      <c r="B147" s="79" t="s">
        <v>1120</v>
      </c>
      <c r="C147" s="79" t="s">
        <v>565</v>
      </c>
      <c r="D147" s="79" t="s">
        <v>391</v>
      </c>
      <c r="E147" s="79" t="s">
        <v>564</v>
      </c>
      <c r="F147" s="79" t="s">
        <v>271</v>
      </c>
      <c r="G147" s="79"/>
      <c r="H147" s="79" t="s">
        <v>566</v>
      </c>
      <c r="I147" s="79" t="s">
        <v>549</v>
      </c>
      <c r="J147" s="80" t="str">
        <f t="shared" si="4"/>
        <v>GoldLuoyang Zijin Yinhui Metal Smelt Co Ltd</v>
      </c>
      <c r="K147" s="80" t="str">
        <f t="shared" si="5"/>
        <v>GoldLuoyang Zijin Yinhui Metal Smelt Co Ltd</v>
      </c>
    </row>
    <row r="148" spans="1:11">
      <c r="A148" s="79" t="s">
        <v>257</v>
      </c>
      <c r="B148" s="79" t="s">
        <v>568</v>
      </c>
      <c r="C148" s="79" t="s">
        <v>568</v>
      </c>
      <c r="D148" s="79" t="s">
        <v>310</v>
      </c>
      <c r="E148" s="79" t="s">
        <v>567</v>
      </c>
      <c r="F148" s="79" t="s">
        <v>271</v>
      </c>
      <c r="G148" s="79"/>
      <c r="H148" s="79" t="s">
        <v>569</v>
      </c>
      <c r="I148" s="79" t="s">
        <v>570</v>
      </c>
      <c r="J148" s="80" t="str">
        <f t="shared" si="4"/>
        <v>GoldMarsam Metals</v>
      </c>
      <c r="K148" s="80" t="str">
        <f t="shared" si="5"/>
        <v>GoldMarsam Metals</v>
      </c>
    </row>
    <row r="149" spans="1:11">
      <c r="A149" s="79" t="s">
        <v>257</v>
      </c>
      <c r="B149" s="79" t="s">
        <v>572</v>
      </c>
      <c r="C149" s="79" t="s">
        <v>572</v>
      </c>
      <c r="D149" s="79" t="s">
        <v>276</v>
      </c>
      <c r="E149" s="79" t="s">
        <v>571</v>
      </c>
      <c r="F149" s="79" t="s">
        <v>271</v>
      </c>
      <c r="G149" s="79"/>
      <c r="H149" s="79" t="s">
        <v>573</v>
      </c>
      <c r="I149" s="79" t="s">
        <v>574</v>
      </c>
      <c r="J149" s="80" t="str">
        <f t="shared" si="4"/>
        <v>GoldMaterion</v>
      </c>
      <c r="K149" s="80" t="str">
        <f t="shared" si="5"/>
        <v>GoldMaterion</v>
      </c>
    </row>
    <row r="150" spans="1:11">
      <c r="A150" s="79" t="s">
        <v>257</v>
      </c>
      <c r="B150" s="79" t="s">
        <v>576</v>
      </c>
      <c r="C150" s="79" t="s">
        <v>576</v>
      </c>
      <c r="D150" s="79" t="s">
        <v>290</v>
      </c>
      <c r="E150" s="79" t="s">
        <v>575</v>
      </c>
      <c r="F150" s="79" t="s">
        <v>271</v>
      </c>
      <c r="G150" s="79"/>
      <c r="H150" s="79" t="s">
        <v>577</v>
      </c>
      <c r="I150" s="79" t="s">
        <v>417</v>
      </c>
      <c r="J150" s="80" t="str">
        <f t="shared" si="4"/>
        <v>GoldMatsuda Sangyo Co., Ltd.</v>
      </c>
      <c r="K150" s="80" t="str">
        <f t="shared" si="5"/>
        <v>GoldMatsuda Sangyo Co., Ltd.</v>
      </c>
    </row>
    <row r="151" spans="1:11">
      <c r="A151" s="79" t="s">
        <v>257</v>
      </c>
      <c r="B151" s="79" t="s">
        <v>1121</v>
      </c>
      <c r="C151" s="79" t="s">
        <v>772</v>
      </c>
      <c r="D151" s="79" t="s">
        <v>290</v>
      </c>
      <c r="E151" s="79" t="s">
        <v>771</v>
      </c>
      <c r="F151" s="79" t="s">
        <v>271</v>
      </c>
      <c r="G151" s="79"/>
      <c r="H151" s="79" t="s">
        <v>773</v>
      </c>
      <c r="I151" s="79" t="s">
        <v>774</v>
      </c>
      <c r="J151" s="80" t="str">
        <f t="shared" si="4"/>
        <v>GoldMEM(Sumitomo Group)</v>
      </c>
      <c r="K151" s="80" t="str">
        <f t="shared" si="5"/>
        <v>GoldMEM(Sumitomo Group)</v>
      </c>
    </row>
    <row r="152" spans="1:11">
      <c r="A152" s="79" t="s">
        <v>257</v>
      </c>
      <c r="B152" s="79" t="s">
        <v>1122</v>
      </c>
      <c r="C152" s="79" t="s">
        <v>599</v>
      </c>
      <c r="D152" s="79" t="s">
        <v>367</v>
      </c>
      <c r="E152" s="79" t="s">
        <v>598</v>
      </c>
      <c r="F152" s="79" t="s">
        <v>271</v>
      </c>
      <c r="G152" s="79"/>
      <c r="H152" s="79" t="s">
        <v>600</v>
      </c>
      <c r="I152" s="79" t="s">
        <v>601</v>
      </c>
      <c r="J152" s="80" t="str">
        <f t="shared" si="4"/>
        <v>GoldMetal?rgica Met-Mex Pe?oles, S.A. de C.V</v>
      </c>
      <c r="K152" s="80" t="str">
        <f t="shared" si="5"/>
        <v>GoldMetal?rgica Met-Mex Pe?oles, S.A. de C.V</v>
      </c>
    </row>
    <row r="153" spans="1:11">
      <c r="A153" s="79" t="s">
        <v>257</v>
      </c>
      <c r="B153" s="79" t="s">
        <v>1123</v>
      </c>
      <c r="C153" s="79" t="s">
        <v>817</v>
      </c>
      <c r="D153" s="79" t="s">
        <v>797</v>
      </c>
      <c r="E153" s="79" t="s">
        <v>816</v>
      </c>
      <c r="F153" s="79" t="s">
        <v>271</v>
      </c>
      <c r="G153" s="79"/>
      <c r="H153" s="79" t="s">
        <v>818</v>
      </c>
      <c r="I153" s="79" t="s">
        <v>799</v>
      </c>
      <c r="J153" s="80" t="str">
        <f t="shared" si="4"/>
        <v>GoldMetallurgie Hoboken Overpelt</v>
      </c>
      <c r="K153" s="80" t="str">
        <f t="shared" si="5"/>
        <v>GoldMetallurgie Hoboken Overpelt</v>
      </c>
    </row>
    <row r="154" spans="1:11">
      <c r="A154" s="79" t="s">
        <v>257</v>
      </c>
      <c r="B154" s="79" t="s">
        <v>1124</v>
      </c>
      <c r="C154" s="79" t="s">
        <v>591</v>
      </c>
      <c r="D154" s="79" t="s">
        <v>315</v>
      </c>
      <c r="E154" s="79" t="s">
        <v>590</v>
      </c>
      <c r="F154" s="79" t="s">
        <v>271</v>
      </c>
      <c r="G154" s="79"/>
      <c r="H154" s="79" t="s">
        <v>592</v>
      </c>
      <c r="I154" s="79" t="s">
        <v>593</v>
      </c>
      <c r="J154" s="80" t="str">
        <f t="shared" si="4"/>
        <v>GoldMetalor Switzerland</v>
      </c>
      <c r="K154" s="80" t="str">
        <f t="shared" si="5"/>
        <v>GoldMetalor Switzerland</v>
      </c>
    </row>
    <row r="155" spans="1:11">
      <c r="A155" s="79" t="s">
        <v>257</v>
      </c>
      <c r="B155" s="79" t="s">
        <v>579</v>
      </c>
      <c r="C155" s="79" t="s">
        <v>579</v>
      </c>
      <c r="D155" s="79" t="s">
        <v>391</v>
      </c>
      <c r="E155" s="79" t="s">
        <v>578</v>
      </c>
      <c r="F155" s="79" t="s">
        <v>271</v>
      </c>
      <c r="G155" s="79"/>
      <c r="H155" s="79" t="s">
        <v>580</v>
      </c>
      <c r="I155" s="79" t="s">
        <v>460</v>
      </c>
      <c r="J155" s="80" t="str">
        <f t="shared" si="4"/>
        <v>GoldMetalor Technologies (Hong Kong) Ltd.</v>
      </c>
      <c r="K155" s="80" t="str">
        <f t="shared" si="5"/>
        <v>GoldMetalor Technologies (Hong Kong) Ltd.</v>
      </c>
    </row>
    <row r="156" spans="1:11">
      <c r="A156" s="79" t="s">
        <v>257</v>
      </c>
      <c r="B156" s="79" t="s">
        <v>582</v>
      </c>
      <c r="C156" s="79" t="s">
        <v>582</v>
      </c>
      <c r="D156" s="79" t="s">
        <v>583</v>
      </c>
      <c r="E156" s="79" t="s">
        <v>581</v>
      </c>
      <c r="F156" s="79" t="s">
        <v>271</v>
      </c>
      <c r="G156" s="79"/>
      <c r="H156" s="79" t="s">
        <v>584</v>
      </c>
      <c r="I156" s="79" t="s">
        <v>585</v>
      </c>
      <c r="J156" s="80" t="str">
        <f t="shared" si="4"/>
        <v>GoldMetalor Technologies (Singapore) Pte., Ltd.</v>
      </c>
      <c r="K156" s="80" t="str">
        <f t="shared" si="5"/>
        <v>GoldMetalor Technologies (Singapore) Pte., Ltd.</v>
      </c>
    </row>
    <row r="157" spans="1:11">
      <c r="A157" s="79" t="s">
        <v>257</v>
      </c>
      <c r="B157" s="79" t="s">
        <v>587</v>
      </c>
      <c r="C157" s="79" t="s">
        <v>587</v>
      </c>
      <c r="D157" s="79" t="s">
        <v>391</v>
      </c>
      <c r="E157" s="79" t="s">
        <v>586</v>
      </c>
      <c r="F157" s="79" t="s">
        <v>271</v>
      </c>
      <c r="G157" s="79"/>
      <c r="H157" s="79" t="s">
        <v>588</v>
      </c>
      <c r="I157" s="79" t="s">
        <v>589</v>
      </c>
      <c r="J157" s="80" t="str">
        <f t="shared" si="4"/>
        <v>GoldMetalor Technologies (Suzhou) Ltd.</v>
      </c>
      <c r="K157" s="80" t="str">
        <f t="shared" si="5"/>
        <v>GoldMetalor Technologies (Suzhou) Ltd.</v>
      </c>
    </row>
    <row r="158" spans="1:11">
      <c r="A158" s="79" t="s">
        <v>257</v>
      </c>
      <c r="B158" s="79" t="s">
        <v>591</v>
      </c>
      <c r="C158" s="79" t="s">
        <v>591</v>
      </c>
      <c r="D158" s="79" t="s">
        <v>315</v>
      </c>
      <c r="E158" s="79" t="s">
        <v>590</v>
      </c>
      <c r="F158" s="79" t="s">
        <v>271</v>
      </c>
      <c r="G158" s="79"/>
      <c r="H158" s="79" t="s">
        <v>592</v>
      </c>
      <c r="I158" s="79" t="s">
        <v>593</v>
      </c>
      <c r="J158" s="80" t="str">
        <f t="shared" si="4"/>
        <v>GoldMetalor Technologies S.A.</v>
      </c>
      <c r="K158" s="80" t="str">
        <f t="shared" si="5"/>
        <v>GoldMetalor Technologies S.A.</v>
      </c>
    </row>
    <row r="159" spans="1:11">
      <c r="A159" s="79" t="s">
        <v>257</v>
      </c>
      <c r="B159" s="79" t="s">
        <v>595</v>
      </c>
      <c r="C159" s="79" t="s">
        <v>595</v>
      </c>
      <c r="D159" s="79" t="s">
        <v>276</v>
      </c>
      <c r="E159" s="79" t="s">
        <v>594</v>
      </c>
      <c r="F159" s="79" t="s">
        <v>271</v>
      </c>
      <c r="G159" s="79"/>
      <c r="H159" s="79" t="s">
        <v>596</v>
      </c>
      <c r="I159" s="79" t="s">
        <v>597</v>
      </c>
      <c r="J159" s="80" t="str">
        <f t="shared" si="4"/>
        <v>GoldMetalor USA Refining Corporation</v>
      </c>
      <c r="K159" s="80" t="str">
        <f t="shared" si="5"/>
        <v>GoldMetalor USA Refining Corporation</v>
      </c>
    </row>
    <row r="160" spans="1:11">
      <c r="A160" s="79" t="s">
        <v>257</v>
      </c>
      <c r="B160" s="79" t="s">
        <v>599</v>
      </c>
      <c r="C160" s="79" t="s">
        <v>599</v>
      </c>
      <c r="D160" s="79" t="s">
        <v>367</v>
      </c>
      <c r="E160" s="79" t="s">
        <v>598</v>
      </c>
      <c r="F160" s="79" t="s">
        <v>271</v>
      </c>
      <c r="G160" s="79"/>
      <c r="H160" s="79" t="s">
        <v>600</v>
      </c>
      <c r="I160" s="79" t="s">
        <v>601</v>
      </c>
      <c r="J160" s="80" t="str">
        <f t="shared" si="4"/>
        <v>GoldMetalurgica Met-Mex Penoles S.A. De C.V.</v>
      </c>
      <c r="K160" s="80" t="str">
        <f t="shared" si="5"/>
        <v>GoldMetalurgica Met-Mex Penoles S.A. De C.V.</v>
      </c>
    </row>
    <row r="161" spans="1:11">
      <c r="A161" s="79" t="s">
        <v>257</v>
      </c>
      <c r="B161" s="79" t="s">
        <v>1125</v>
      </c>
      <c r="C161" s="79" t="s">
        <v>599</v>
      </c>
      <c r="D161" s="79" t="s">
        <v>367</v>
      </c>
      <c r="E161" s="79" t="s">
        <v>598</v>
      </c>
      <c r="F161" s="79" t="s">
        <v>271</v>
      </c>
      <c r="G161" s="79"/>
      <c r="H161" s="79" t="s">
        <v>600</v>
      </c>
      <c r="I161" s="79" t="s">
        <v>601</v>
      </c>
      <c r="J161" s="80" t="str">
        <f t="shared" si="4"/>
        <v>GoldMetalúrgica Met-Mex Peñoles S.A. De C.V.</v>
      </c>
      <c r="K161" s="80" t="str">
        <f t="shared" si="5"/>
        <v>GoldMetalúrgica Met-Mex Peñoles S.A. De C.V.</v>
      </c>
    </row>
    <row r="162" spans="1:11">
      <c r="A162" s="79" t="s">
        <v>257</v>
      </c>
      <c r="B162" s="79" t="s">
        <v>1126</v>
      </c>
      <c r="C162" s="79" t="s">
        <v>599</v>
      </c>
      <c r="D162" s="79" t="s">
        <v>367</v>
      </c>
      <c r="E162" s="79" t="s">
        <v>598</v>
      </c>
      <c r="F162" s="79" t="s">
        <v>271</v>
      </c>
      <c r="G162" s="79"/>
      <c r="H162" s="79" t="s">
        <v>600</v>
      </c>
      <c r="I162" s="79" t="s">
        <v>601</v>
      </c>
      <c r="J162" s="80" t="str">
        <f t="shared" si="4"/>
        <v>GoldMet-Mex Pe?oles, S.A.</v>
      </c>
      <c r="K162" s="80" t="str">
        <f t="shared" si="5"/>
        <v>GoldMet-Mex Pe?oles, S.A.</v>
      </c>
    </row>
    <row r="163" spans="1:11">
      <c r="A163" s="79" t="s">
        <v>257</v>
      </c>
      <c r="B163" s="79" t="s">
        <v>1127</v>
      </c>
      <c r="C163" s="79" t="s">
        <v>599</v>
      </c>
      <c r="D163" s="79" t="s">
        <v>367</v>
      </c>
      <c r="E163" s="79" t="s">
        <v>598</v>
      </c>
      <c r="F163" s="79" t="s">
        <v>271</v>
      </c>
      <c r="G163" s="79"/>
      <c r="H163" s="79" t="s">
        <v>600</v>
      </c>
      <c r="I163" s="79" t="s">
        <v>601</v>
      </c>
      <c r="J163" s="80" t="str">
        <f t="shared" si="4"/>
        <v>GoldMet-Mex Penoles, S.A.</v>
      </c>
      <c r="K163" s="80" t="str">
        <f t="shared" si="5"/>
        <v>GoldMet-Mex Penoles, S.A.</v>
      </c>
    </row>
    <row r="164" spans="1:11">
      <c r="A164" s="79" t="s">
        <v>257</v>
      </c>
      <c r="B164" s="79" t="s">
        <v>603</v>
      </c>
      <c r="C164" s="79" t="s">
        <v>603</v>
      </c>
      <c r="D164" s="79" t="s">
        <v>290</v>
      </c>
      <c r="E164" s="79" t="s">
        <v>602</v>
      </c>
      <c r="F164" s="79" t="s">
        <v>271</v>
      </c>
      <c r="G164" s="79"/>
      <c r="H164" s="79" t="s">
        <v>604</v>
      </c>
      <c r="I164" s="79" t="s">
        <v>605</v>
      </c>
      <c r="J164" s="80" t="str">
        <f t="shared" si="4"/>
        <v>GoldMitsubishi Materials Corporation</v>
      </c>
      <c r="K164" s="80" t="str">
        <f t="shared" si="5"/>
        <v>GoldMitsubishi Materials Corporation</v>
      </c>
    </row>
    <row r="165" spans="1:11">
      <c r="A165" s="79" t="s">
        <v>257</v>
      </c>
      <c r="B165" s="79" t="s">
        <v>1128</v>
      </c>
      <c r="C165" s="79" t="s">
        <v>607</v>
      </c>
      <c r="D165" s="79" t="s">
        <v>290</v>
      </c>
      <c r="E165" s="79" t="s">
        <v>606</v>
      </c>
      <c r="F165" s="79" t="s">
        <v>271</v>
      </c>
      <c r="G165" s="79"/>
      <c r="H165" s="79" t="s">
        <v>608</v>
      </c>
      <c r="I165" s="79" t="s">
        <v>609</v>
      </c>
      <c r="J165" s="80" t="str">
        <f t="shared" si="4"/>
        <v>GoldMitsui Kinzoku Co., Ltd.</v>
      </c>
      <c r="K165" s="80" t="str">
        <f t="shared" si="5"/>
        <v>GoldMitsui Kinzoku Co., Ltd.</v>
      </c>
    </row>
    <row r="166" spans="1:11">
      <c r="A166" s="79" t="s">
        <v>257</v>
      </c>
      <c r="B166" s="79" t="s">
        <v>607</v>
      </c>
      <c r="C166" s="79" t="s">
        <v>607</v>
      </c>
      <c r="D166" s="79" t="s">
        <v>290</v>
      </c>
      <c r="E166" s="79" t="s">
        <v>606</v>
      </c>
      <c r="F166" s="79" t="s">
        <v>271</v>
      </c>
      <c r="G166" s="79"/>
      <c r="H166" s="79" t="s">
        <v>608</v>
      </c>
      <c r="I166" s="79" t="s">
        <v>609</v>
      </c>
      <c r="J166" s="80" t="str">
        <f t="shared" si="4"/>
        <v>GoldMitsui Mining and Smelting Co., Ltd.</v>
      </c>
      <c r="K166" s="80" t="str">
        <f t="shared" si="5"/>
        <v>GoldMitsui Mining and Smelting Co., Ltd.</v>
      </c>
    </row>
    <row r="167" spans="1:11">
      <c r="A167" s="79" t="s">
        <v>257</v>
      </c>
      <c r="B167" s="79" t="s">
        <v>611</v>
      </c>
      <c r="C167" s="79" t="s">
        <v>611</v>
      </c>
      <c r="D167" s="79" t="s">
        <v>350</v>
      </c>
      <c r="E167" s="79" t="s">
        <v>610</v>
      </c>
      <c r="F167" s="79" t="s">
        <v>271</v>
      </c>
      <c r="G167" s="79"/>
      <c r="H167" s="79" t="s">
        <v>612</v>
      </c>
      <c r="I167" s="79" t="s">
        <v>613</v>
      </c>
      <c r="J167" s="80" t="str">
        <f t="shared" si="4"/>
        <v>GoldMMTC-PAMP India Pvt., Ltd.</v>
      </c>
      <c r="K167" s="80" t="str">
        <f t="shared" si="5"/>
        <v>GoldMMTC-PAMP India Pvt., Ltd.</v>
      </c>
    </row>
    <row r="168" spans="1:11">
      <c r="A168" s="79" t="s">
        <v>257</v>
      </c>
      <c r="B168" s="79" t="s">
        <v>615</v>
      </c>
      <c r="C168" s="79" t="s">
        <v>615</v>
      </c>
      <c r="D168" s="79" t="s">
        <v>616</v>
      </c>
      <c r="E168" s="79" t="s">
        <v>614</v>
      </c>
      <c r="F168" s="79" t="s">
        <v>271</v>
      </c>
      <c r="G168" s="79"/>
      <c r="H168" s="79" t="s">
        <v>617</v>
      </c>
      <c r="I168" s="79" t="s">
        <v>618</v>
      </c>
      <c r="J168" s="80" t="str">
        <f t="shared" si="4"/>
        <v>GoldModeltech Sdn Bhd</v>
      </c>
      <c r="K168" s="80" t="str">
        <f t="shared" si="5"/>
        <v>GoldModeltech Sdn Bhd</v>
      </c>
    </row>
    <row r="169" spans="1:11">
      <c r="A169" s="79" t="s">
        <v>257</v>
      </c>
      <c r="B169" s="79" t="s">
        <v>620</v>
      </c>
      <c r="C169" s="79" t="s">
        <v>620</v>
      </c>
      <c r="D169" s="79" t="s">
        <v>621</v>
      </c>
      <c r="E169" s="79" t="s">
        <v>619</v>
      </c>
      <c r="F169" s="79" t="s">
        <v>271</v>
      </c>
      <c r="G169" s="79"/>
      <c r="H169" s="79" t="s">
        <v>622</v>
      </c>
      <c r="I169" s="79" t="s">
        <v>623</v>
      </c>
      <c r="J169" s="80" t="str">
        <f t="shared" si="4"/>
        <v>GoldMorris and Watson</v>
      </c>
      <c r="K169" s="80" t="str">
        <f t="shared" si="5"/>
        <v>GoldMorris and Watson</v>
      </c>
    </row>
    <row r="170" spans="1:11">
      <c r="A170" s="79" t="s">
        <v>257</v>
      </c>
      <c r="B170" s="79" t="s">
        <v>625</v>
      </c>
      <c r="C170" s="79" t="s">
        <v>625</v>
      </c>
      <c r="D170" s="79" t="s">
        <v>498</v>
      </c>
      <c r="E170" s="79" t="s">
        <v>624</v>
      </c>
      <c r="F170" s="79" t="s">
        <v>271</v>
      </c>
      <c r="G170" s="79"/>
      <c r="H170" s="79" t="s">
        <v>626</v>
      </c>
      <c r="I170" s="79" t="s">
        <v>627</v>
      </c>
      <c r="J170" s="80" t="str">
        <f t="shared" si="4"/>
        <v>GoldMoscow Special Alloys Processing Plant</v>
      </c>
      <c r="K170" s="80" t="str">
        <f t="shared" si="5"/>
        <v>GoldMoscow Special Alloys Processing Plant</v>
      </c>
    </row>
    <row r="171" spans="1:11">
      <c r="A171" s="79" t="s">
        <v>257</v>
      </c>
      <c r="B171" s="79" t="s">
        <v>629</v>
      </c>
      <c r="C171" s="79" t="s">
        <v>629</v>
      </c>
      <c r="D171" s="79" t="s">
        <v>337</v>
      </c>
      <c r="E171" s="79" t="s">
        <v>628</v>
      </c>
      <c r="F171" s="79" t="s">
        <v>271</v>
      </c>
      <c r="G171" s="79"/>
      <c r="H171" s="79" t="s">
        <v>630</v>
      </c>
      <c r="I171" s="79" t="s">
        <v>339</v>
      </c>
      <c r="J171" s="80" t="str">
        <f t="shared" si="4"/>
        <v>GoldNadir Metal Rafineri San. Ve Tic. A.S.</v>
      </c>
      <c r="K171" s="80" t="str">
        <f t="shared" si="5"/>
        <v>GoldNadir Metal Rafineri San. Ve Tic. A.S.</v>
      </c>
    </row>
    <row r="172" spans="1:11">
      <c r="A172" s="79" t="s">
        <v>257</v>
      </c>
      <c r="B172" s="79" t="s">
        <v>1129</v>
      </c>
      <c r="C172" s="79" t="s">
        <v>629</v>
      </c>
      <c r="D172" s="79" t="s">
        <v>337</v>
      </c>
      <c r="E172" s="79" t="s">
        <v>628</v>
      </c>
      <c r="F172" s="79" t="s">
        <v>271</v>
      </c>
      <c r="G172" s="79"/>
      <c r="H172" s="79" t="s">
        <v>630</v>
      </c>
      <c r="I172" s="79" t="s">
        <v>339</v>
      </c>
      <c r="J172" s="80" t="str">
        <f t="shared" si="4"/>
        <v>GoldNadir Metal Rafineri San. Ve Tic. A.Ş.</v>
      </c>
      <c r="K172" s="80" t="str">
        <f t="shared" si="5"/>
        <v>GoldNadir Metal Rafineri San. Ve Tic. A.Ş.</v>
      </c>
    </row>
    <row r="173" spans="1:11">
      <c r="A173" s="79" t="s">
        <v>257</v>
      </c>
      <c r="B173" s="79" t="s">
        <v>632</v>
      </c>
      <c r="C173" s="79" t="s">
        <v>632</v>
      </c>
      <c r="D173" s="79" t="s">
        <v>305</v>
      </c>
      <c r="E173" s="79" t="s">
        <v>631</v>
      </c>
      <c r="F173" s="79" t="s">
        <v>271</v>
      </c>
      <c r="G173" s="79"/>
      <c r="H173" s="79" t="s">
        <v>633</v>
      </c>
      <c r="I173" s="79" t="s">
        <v>634</v>
      </c>
      <c r="J173" s="80" t="str">
        <f t="shared" si="4"/>
        <v>GoldNavoi Mining and Metallurgical Combinat</v>
      </c>
      <c r="K173" s="80" t="str">
        <f t="shared" si="5"/>
        <v>GoldNavoi Mining and Metallurgical Combinat</v>
      </c>
    </row>
    <row r="174" spans="1:11">
      <c r="A174" s="79" t="s">
        <v>257</v>
      </c>
      <c r="B174" s="79" t="s">
        <v>636</v>
      </c>
      <c r="C174" s="79" t="s">
        <v>636</v>
      </c>
      <c r="D174" s="79" t="s">
        <v>408</v>
      </c>
      <c r="E174" s="79" t="s">
        <v>635</v>
      </c>
      <c r="F174" s="79" t="s">
        <v>271</v>
      </c>
      <c r="G174" s="79"/>
      <c r="H174" s="79" t="s">
        <v>637</v>
      </c>
      <c r="I174" s="79" t="s">
        <v>414</v>
      </c>
      <c r="J174" s="80" t="str">
        <f t="shared" si="4"/>
        <v>GoldNH Recytech Company</v>
      </c>
      <c r="K174" s="80" t="str">
        <f t="shared" si="5"/>
        <v>GoldNH Recytech Company</v>
      </c>
    </row>
    <row r="175" spans="1:11">
      <c r="A175" s="79" t="s">
        <v>257</v>
      </c>
      <c r="B175" s="79" t="s">
        <v>639</v>
      </c>
      <c r="C175" s="79" t="s">
        <v>639</v>
      </c>
      <c r="D175" s="79" t="s">
        <v>290</v>
      </c>
      <c r="E175" s="79" t="s">
        <v>638</v>
      </c>
      <c r="F175" s="79" t="s">
        <v>271</v>
      </c>
      <c r="G175" s="79"/>
      <c r="H175" s="79" t="s">
        <v>640</v>
      </c>
      <c r="I175" s="79" t="s">
        <v>641</v>
      </c>
      <c r="J175" s="80" t="str">
        <f t="shared" si="4"/>
        <v>GoldNihon Material Co., Ltd.</v>
      </c>
      <c r="K175" s="80" t="str">
        <f t="shared" si="5"/>
        <v>GoldNihon Material Co., Ltd.</v>
      </c>
    </row>
    <row r="176" spans="1:11">
      <c r="A176" s="79" t="s">
        <v>257</v>
      </c>
      <c r="B176" s="79" t="s">
        <v>1130</v>
      </c>
      <c r="C176" s="79" t="s">
        <v>772</v>
      </c>
      <c r="D176" s="79" t="s">
        <v>290</v>
      </c>
      <c r="E176" s="79" t="s">
        <v>771</v>
      </c>
      <c r="F176" s="79" t="s">
        <v>271</v>
      </c>
      <c r="G176" s="79"/>
      <c r="H176" s="79" t="s">
        <v>773</v>
      </c>
      <c r="I176" s="79" t="s">
        <v>774</v>
      </c>
      <c r="J176" s="80" t="str">
        <f t="shared" si="4"/>
        <v>GoldNiihama Toyo Smelter &amp; Refinery</v>
      </c>
      <c r="K176" s="80" t="str">
        <f t="shared" si="5"/>
        <v>GoldNiihama Toyo Smelter &amp; Refinery</v>
      </c>
    </row>
    <row r="177" spans="1:11">
      <c r="A177" s="79" t="s">
        <v>257</v>
      </c>
      <c r="B177" s="79" t="s">
        <v>1131</v>
      </c>
      <c r="C177" s="79" t="s">
        <v>346</v>
      </c>
      <c r="D177" s="79" t="s">
        <v>300</v>
      </c>
      <c r="E177" s="79" t="s">
        <v>345</v>
      </c>
      <c r="F177" s="79" t="s">
        <v>271</v>
      </c>
      <c r="G177" s="79"/>
      <c r="H177" s="79" t="s">
        <v>347</v>
      </c>
      <c r="I177" s="79" t="s">
        <v>347</v>
      </c>
      <c r="J177" s="80" t="str">
        <f t="shared" si="4"/>
        <v>GoldNorddeutsche Affinererie AG</v>
      </c>
      <c r="K177" s="80" t="str">
        <f t="shared" si="5"/>
        <v>GoldNorddeutsche Affinererie AG</v>
      </c>
    </row>
    <row r="178" spans="1:11">
      <c r="A178" s="79" t="s">
        <v>257</v>
      </c>
      <c r="B178" s="79" t="s">
        <v>643</v>
      </c>
      <c r="C178" s="79" t="s">
        <v>643</v>
      </c>
      <c r="D178" s="79" t="s">
        <v>644</v>
      </c>
      <c r="E178" s="79" t="s">
        <v>642</v>
      </c>
      <c r="F178" s="79" t="s">
        <v>271</v>
      </c>
      <c r="G178" s="79"/>
      <c r="H178" s="79" t="s">
        <v>645</v>
      </c>
      <c r="I178" s="79" t="s">
        <v>646</v>
      </c>
      <c r="J178" s="80" t="str">
        <f t="shared" si="4"/>
        <v>GoldOgussa Osterreichische Gold- und Silber-Scheideanstalt GmbH</v>
      </c>
      <c r="K178" s="80" t="str">
        <f t="shared" si="5"/>
        <v>GoldOgussa Osterreichische Gold- und Silber-Scheideanstalt GmbH</v>
      </c>
    </row>
    <row r="179" spans="1:11">
      <c r="A179" s="79" t="s">
        <v>257</v>
      </c>
      <c r="B179" s="79" t="s">
        <v>1132</v>
      </c>
      <c r="C179" s="79" t="s">
        <v>643</v>
      </c>
      <c r="D179" s="79" t="s">
        <v>644</v>
      </c>
      <c r="E179" s="79" t="s">
        <v>642</v>
      </c>
      <c r="F179" s="79" t="s">
        <v>271</v>
      </c>
      <c r="G179" s="79"/>
      <c r="H179" s="79" t="s">
        <v>645</v>
      </c>
      <c r="I179" s="79" t="s">
        <v>646</v>
      </c>
      <c r="J179" s="80" t="str">
        <f t="shared" si="4"/>
        <v>GoldÖgussa Österreichische Gold- und Silber-Scheideanstalt GmbH</v>
      </c>
      <c r="K179" s="80" t="str">
        <f t="shared" si="5"/>
        <v>GoldÖgussa Österreichische Gold- und Silber-Scheideanstalt GmbH</v>
      </c>
    </row>
    <row r="180" spans="1:11">
      <c r="A180" s="79" t="s">
        <v>257</v>
      </c>
      <c r="B180" s="79" t="s">
        <v>648</v>
      </c>
      <c r="C180" s="79" t="s">
        <v>648</v>
      </c>
      <c r="D180" s="79" t="s">
        <v>290</v>
      </c>
      <c r="E180" s="79" t="s">
        <v>647</v>
      </c>
      <c r="F180" s="79" t="s">
        <v>271</v>
      </c>
      <c r="G180" s="79"/>
      <c r="H180" s="79" t="s">
        <v>649</v>
      </c>
      <c r="I180" s="79" t="s">
        <v>650</v>
      </c>
      <c r="J180" s="80" t="str">
        <f t="shared" si="4"/>
        <v>GoldOhura Precious Metal Industry Co., Ltd.</v>
      </c>
      <c r="K180" s="80" t="str">
        <f t="shared" si="5"/>
        <v>GoldOhura Precious Metal Industry Co., Ltd.</v>
      </c>
    </row>
    <row r="181" spans="1:11">
      <c r="A181" s="79" t="s">
        <v>257</v>
      </c>
      <c r="B181" s="79" t="s">
        <v>652</v>
      </c>
      <c r="C181" s="79" t="s">
        <v>652</v>
      </c>
      <c r="D181" s="79" t="s">
        <v>498</v>
      </c>
      <c r="E181" s="79" t="s">
        <v>651</v>
      </c>
      <c r="F181" s="79" t="s">
        <v>271</v>
      </c>
      <c r="G181" s="79"/>
      <c r="H181" s="79" t="s">
        <v>653</v>
      </c>
      <c r="I181" s="79" t="s">
        <v>654</v>
      </c>
      <c r="J181" s="80" t="str">
        <f t="shared" si="4"/>
        <v>GoldOJSC "The Gulidov Krasnoyarsk Non-Ferrous Metals Plant" (OJSC Krastsvetmet)</v>
      </c>
      <c r="K181" s="80" t="str">
        <f t="shared" si="5"/>
        <v>GoldOJSC "The Gulidov Krasnoyarsk Non-Ferrous Metals Plant" (OJSC Krastsvetmet)</v>
      </c>
    </row>
    <row r="182" spans="1:11">
      <c r="A182" s="79" t="s">
        <v>257</v>
      </c>
      <c r="B182" s="79" t="s">
        <v>1133</v>
      </c>
      <c r="C182" s="79" t="s">
        <v>652</v>
      </c>
      <c r="D182" s="79" t="s">
        <v>498</v>
      </c>
      <c r="E182" s="79" t="s">
        <v>651</v>
      </c>
      <c r="F182" s="79" t="s">
        <v>271</v>
      </c>
      <c r="G182" s="79"/>
      <c r="H182" s="79" t="s">
        <v>653</v>
      </c>
      <c r="I182" s="79" t="s">
        <v>654</v>
      </c>
      <c r="J182" s="80" t="str">
        <f t="shared" si="4"/>
        <v>GoldOJSC Krastsvetmet</v>
      </c>
      <c r="K182" s="80" t="str">
        <f t="shared" si="5"/>
        <v>GoldOJSC Krastsvetmet</v>
      </c>
    </row>
    <row r="183" spans="1:11">
      <c r="A183" s="79" t="s">
        <v>257</v>
      </c>
      <c r="B183" s="79" t="s">
        <v>656</v>
      </c>
      <c r="C183" s="79" t="s">
        <v>656</v>
      </c>
      <c r="D183" s="79" t="s">
        <v>498</v>
      </c>
      <c r="E183" s="79" t="s">
        <v>655</v>
      </c>
      <c r="F183" s="79" t="s">
        <v>271</v>
      </c>
      <c r="G183" s="79"/>
      <c r="H183" s="79" t="s">
        <v>657</v>
      </c>
      <c r="I183" s="79" t="s">
        <v>658</v>
      </c>
      <c r="J183" s="80" t="str">
        <f t="shared" si="4"/>
        <v>GoldOJSC Novosibirsk Refinery</v>
      </c>
      <c r="K183" s="80" t="str">
        <f t="shared" si="5"/>
        <v>GoldOJSC Novosibirsk Refinery</v>
      </c>
    </row>
    <row r="184" spans="1:11">
      <c r="A184" s="79" t="s">
        <v>257</v>
      </c>
      <c r="B184" s="79" t="s">
        <v>660</v>
      </c>
      <c r="C184" s="79" t="s">
        <v>660</v>
      </c>
      <c r="D184" s="79" t="s">
        <v>315</v>
      </c>
      <c r="E184" s="79" t="s">
        <v>659</v>
      </c>
      <c r="F184" s="79" t="s">
        <v>271</v>
      </c>
      <c r="G184" s="79"/>
      <c r="H184" s="79" t="s">
        <v>661</v>
      </c>
      <c r="I184" s="79" t="s">
        <v>317</v>
      </c>
      <c r="J184" s="80" t="str">
        <f t="shared" si="4"/>
        <v>GoldPAMP S.A.</v>
      </c>
      <c r="K184" s="80" t="str">
        <f t="shared" si="5"/>
        <v>GoldPAMP S.A.</v>
      </c>
    </row>
    <row r="185" spans="1:11">
      <c r="A185" s="79" t="s">
        <v>257</v>
      </c>
      <c r="B185" s="79" t="s">
        <v>1134</v>
      </c>
      <c r="C185" s="79" t="s">
        <v>504</v>
      </c>
      <c r="D185" s="79" t="s">
        <v>290</v>
      </c>
      <c r="E185" s="79" t="s">
        <v>503</v>
      </c>
      <c r="F185" s="79" t="s">
        <v>271</v>
      </c>
      <c r="G185" s="79"/>
      <c r="H185" s="79" t="s">
        <v>505</v>
      </c>
      <c r="I185" s="79" t="s">
        <v>506</v>
      </c>
      <c r="J185" s="80" t="str">
        <f t="shared" si="4"/>
        <v>GoldPan Pacific Copper Co Ltd.</v>
      </c>
      <c r="K185" s="80" t="str">
        <f t="shared" si="5"/>
        <v>GoldPan Pacific Copper Co Ltd.</v>
      </c>
    </row>
    <row r="186" spans="1:11">
      <c r="A186" s="79" t="s">
        <v>257</v>
      </c>
      <c r="B186" s="79" t="s">
        <v>663</v>
      </c>
      <c r="C186" s="79" t="s">
        <v>663</v>
      </c>
      <c r="D186" s="79" t="s">
        <v>276</v>
      </c>
      <c r="E186" s="79" t="s">
        <v>662</v>
      </c>
      <c r="F186" s="79" t="s">
        <v>271</v>
      </c>
      <c r="G186" s="79"/>
      <c r="H186" s="79" t="s">
        <v>281</v>
      </c>
      <c r="I186" s="79" t="s">
        <v>282</v>
      </c>
      <c r="J186" s="80" t="str">
        <f t="shared" si="4"/>
        <v>GoldPease &amp; Curren</v>
      </c>
      <c r="K186" s="80" t="str">
        <f t="shared" si="5"/>
        <v>GoldPease &amp; Curren</v>
      </c>
    </row>
    <row r="187" spans="1:11">
      <c r="A187" s="79" t="s">
        <v>257</v>
      </c>
      <c r="B187" s="79" t="s">
        <v>665</v>
      </c>
      <c r="C187" s="79" t="s">
        <v>665</v>
      </c>
      <c r="D187" s="79" t="s">
        <v>391</v>
      </c>
      <c r="E187" s="79" t="s">
        <v>664</v>
      </c>
      <c r="F187" s="79" t="s">
        <v>271</v>
      </c>
      <c r="G187" s="79"/>
      <c r="H187" s="79" t="s">
        <v>666</v>
      </c>
      <c r="I187" s="79" t="s">
        <v>450</v>
      </c>
      <c r="J187" s="80" t="str">
        <f t="shared" si="4"/>
        <v>GoldPenglai Penggang Gold Industry Co., Ltd.</v>
      </c>
      <c r="K187" s="80" t="str">
        <f t="shared" si="5"/>
        <v>GoldPenglai Penggang Gold Industry Co., Ltd.</v>
      </c>
    </row>
    <row r="188" spans="1:11">
      <c r="A188" s="79" t="s">
        <v>257</v>
      </c>
      <c r="B188" s="79" t="s">
        <v>1135</v>
      </c>
      <c r="C188" s="79" t="s">
        <v>826</v>
      </c>
      <c r="D188" s="79" t="s">
        <v>827</v>
      </c>
      <c r="E188" s="79" t="s">
        <v>825</v>
      </c>
      <c r="F188" s="79" t="s">
        <v>271</v>
      </c>
      <c r="G188" s="79"/>
      <c r="H188" s="79" t="s">
        <v>828</v>
      </c>
      <c r="I188" s="79" t="s">
        <v>829</v>
      </c>
      <c r="J188" s="80" t="str">
        <f t="shared" si="4"/>
        <v>GoldPerth Mint</v>
      </c>
      <c r="K188" s="80" t="str">
        <f t="shared" si="5"/>
        <v>GoldPerth Mint</v>
      </c>
    </row>
    <row r="189" spans="1:11">
      <c r="A189" s="79" t="s">
        <v>257</v>
      </c>
      <c r="B189" s="79" t="s">
        <v>1136</v>
      </c>
      <c r="C189" s="79" t="s">
        <v>826</v>
      </c>
      <c r="D189" s="79" t="s">
        <v>827</v>
      </c>
      <c r="E189" s="79" t="s">
        <v>825</v>
      </c>
      <c r="F189" s="79" t="s">
        <v>271</v>
      </c>
      <c r="G189" s="79"/>
      <c r="H189" s="79" t="s">
        <v>828</v>
      </c>
      <c r="I189" s="79" t="s">
        <v>829</v>
      </c>
      <c r="J189" s="80" t="str">
        <f t="shared" si="4"/>
        <v>GoldPerth Mint (ANZ)</v>
      </c>
      <c r="K189" s="80" t="str">
        <f t="shared" si="5"/>
        <v>GoldPerth Mint (ANZ)</v>
      </c>
    </row>
    <row r="190" spans="1:11">
      <c r="A190" s="79" t="s">
        <v>257</v>
      </c>
      <c r="B190" s="79" t="s">
        <v>668</v>
      </c>
      <c r="C190" s="79" t="s">
        <v>668</v>
      </c>
      <c r="D190" s="79" t="s">
        <v>669</v>
      </c>
      <c r="E190" s="79" t="s">
        <v>667</v>
      </c>
      <c r="F190" s="79" t="s">
        <v>271</v>
      </c>
      <c r="G190" s="79"/>
      <c r="H190" s="79" t="s">
        <v>670</v>
      </c>
      <c r="I190" s="79" t="s">
        <v>671</v>
      </c>
      <c r="J190" s="80" t="str">
        <f t="shared" si="4"/>
        <v>GoldPlanta Recuperadora de Metales SpA</v>
      </c>
      <c r="K190" s="80" t="str">
        <f t="shared" si="5"/>
        <v>GoldPlanta Recuperadora de Metales SpA</v>
      </c>
    </row>
    <row r="191" spans="1:11">
      <c r="A191" s="79" t="s">
        <v>257</v>
      </c>
      <c r="B191" s="79" t="s">
        <v>673</v>
      </c>
      <c r="C191" s="79" t="s">
        <v>673</v>
      </c>
      <c r="D191" s="79" t="s">
        <v>498</v>
      </c>
      <c r="E191" s="79" t="s">
        <v>672</v>
      </c>
      <c r="F191" s="79" t="s">
        <v>271</v>
      </c>
      <c r="G191" s="79"/>
      <c r="H191" s="79" t="s">
        <v>674</v>
      </c>
      <c r="I191" s="79" t="s">
        <v>675</v>
      </c>
      <c r="J191" s="80" t="str">
        <f t="shared" si="4"/>
        <v>GoldPrioksky Plant of Non-Ferrous Metals</v>
      </c>
      <c r="K191" s="80" t="str">
        <f t="shared" si="5"/>
        <v>GoldPrioksky Plant of Non-Ferrous Metals</v>
      </c>
    </row>
    <row r="192" spans="1:11">
      <c r="A192" s="79" t="s">
        <v>257</v>
      </c>
      <c r="B192" s="79" t="s">
        <v>1137</v>
      </c>
      <c r="C192" s="79" t="s">
        <v>660</v>
      </c>
      <c r="D192" s="79" t="s">
        <v>315</v>
      </c>
      <c r="E192" s="79" t="s">
        <v>659</v>
      </c>
      <c r="F192" s="79" t="s">
        <v>271</v>
      </c>
      <c r="G192" s="79"/>
      <c r="H192" s="79" t="s">
        <v>661</v>
      </c>
      <c r="I192" s="79" t="s">
        <v>317</v>
      </c>
      <c r="J192" s="80" t="str">
        <f t="shared" si="4"/>
        <v>GoldProduits Artistiques de Métaux</v>
      </c>
      <c r="K192" s="80" t="str">
        <f t="shared" si="5"/>
        <v>GoldProduits Artistiques de Métaux</v>
      </c>
    </row>
    <row r="193" spans="1:11">
      <c r="A193" s="79" t="s">
        <v>257</v>
      </c>
      <c r="B193" s="79" t="s">
        <v>677</v>
      </c>
      <c r="C193" s="79" t="s">
        <v>677</v>
      </c>
      <c r="D193" s="79" t="s">
        <v>678</v>
      </c>
      <c r="E193" s="79" t="s">
        <v>676</v>
      </c>
      <c r="F193" s="79" t="s">
        <v>271</v>
      </c>
      <c r="G193" s="79"/>
      <c r="H193" s="79" t="s">
        <v>679</v>
      </c>
      <c r="I193" s="79" t="s">
        <v>680</v>
      </c>
      <c r="J193" s="80" t="str">
        <f t="shared" si="4"/>
        <v>GoldPT Aneka Tambang (Persero) Tbk</v>
      </c>
      <c r="K193" s="80" t="str">
        <f t="shared" si="5"/>
        <v>GoldPT Aneka Tambang (Persero) Tbk</v>
      </c>
    </row>
    <row r="194" spans="1:11">
      <c r="A194" s="79" t="s">
        <v>257</v>
      </c>
      <c r="B194" s="79" t="s">
        <v>682</v>
      </c>
      <c r="C194" s="79" t="s">
        <v>682</v>
      </c>
      <c r="D194" s="79" t="s">
        <v>315</v>
      </c>
      <c r="E194" s="79" t="s">
        <v>681</v>
      </c>
      <c r="F194" s="79" t="s">
        <v>271</v>
      </c>
      <c r="G194" s="79"/>
      <c r="H194" s="79" t="s">
        <v>683</v>
      </c>
      <c r="I194" s="79" t="s">
        <v>593</v>
      </c>
      <c r="J194" s="80" t="str">
        <f t="shared" si="4"/>
        <v>GoldPX Precinox S.A.</v>
      </c>
      <c r="K194" s="80" t="str">
        <f t="shared" si="5"/>
        <v>GoldPX Precinox S.A.</v>
      </c>
    </row>
    <row r="195" spans="1:11">
      <c r="A195" s="79" t="s">
        <v>257</v>
      </c>
      <c r="B195" s="79" t="s">
        <v>1138</v>
      </c>
      <c r="C195" s="79" t="s">
        <v>682</v>
      </c>
      <c r="D195" s="79" t="s">
        <v>315</v>
      </c>
      <c r="E195" s="79" t="s">
        <v>681</v>
      </c>
      <c r="F195" s="79" t="s">
        <v>271</v>
      </c>
      <c r="G195" s="79"/>
      <c r="H195" s="79" t="s">
        <v>683</v>
      </c>
      <c r="I195" s="79" t="s">
        <v>593</v>
      </c>
      <c r="J195" s="80" t="str">
        <f t="shared" si="4"/>
        <v>GoldPX Précinox S.A.</v>
      </c>
      <c r="K195" s="80" t="str">
        <f t="shared" si="5"/>
        <v>GoldPX Précinox S.A.</v>
      </c>
    </row>
    <row r="196" spans="1:11">
      <c r="A196" s="79" t="s">
        <v>257</v>
      </c>
      <c r="B196" s="79" t="s">
        <v>685</v>
      </c>
      <c r="C196" s="79" t="s">
        <v>685</v>
      </c>
      <c r="D196" s="79" t="s">
        <v>276</v>
      </c>
      <c r="E196" s="79" t="s">
        <v>684</v>
      </c>
      <c r="F196" s="79" t="s">
        <v>271</v>
      </c>
      <c r="G196" s="79"/>
      <c r="H196" s="79" t="s">
        <v>686</v>
      </c>
      <c r="I196" s="79" t="s">
        <v>687</v>
      </c>
      <c r="J196" s="80" t="str">
        <f t="shared" si="4"/>
        <v>GoldQG Refining, LLC</v>
      </c>
      <c r="K196" s="80" t="str">
        <f t="shared" si="5"/>
        <v>GoldQG Refining, LLC</v>
      </c>
    </row>
    <row r="197" spans="1:11">
      <c r="A197" s="79" t="s">
        <v>257</v>
      </c>
      <c r="B197" s="79" t="s">
        <v>689</v>
      </c>
      <c r="C197" s="79" t="s">
        <v>689</v>
      </c>
      <c r="D197" s="79" t="s">
        <v>342</v>
      </c>
      <c r="E197" s="79" t="s">
        <v>688</v>
      </c>
      <c r="F197" s="79" t="s">
        <v>271</v>
      </c>
      <c r="G197" s="79"/>
      <c r="H197" s="79" t="s">
        <v>690</v>
      </c>
      <c r="I197" s="79" t="s">
        <v>344</v>
      </c>
      <c r="J197" s="80" t="str">
        <f t="shared" ref="J197:J260" si="6">A197&amp;B197</f>
        <v>GoldRand Refinery (Pty) Ltd.</v>
      </c>
      <c r="K197" s="80" t="str">
        <f t="shared" si="5"/>
        <v>GoldRand Refinery (Pty) Ltd.</v>
      </c>
    </row>
    <row r="198" spans="1:11">
      <c r="A198" s="79" t="s">
        <v>257</v>
      </c>
      <c r="B198" s="79" t="s">
        <v>1139</v>
      </c>
      <c r="C198" s="79" t="s">
        <v>557</v>
      </c>
      <c r="D198" s="79" t="s">
        <v>408</v>
      </c>
      <c r="E198" s="79" t="s">
        <v>556</v>
      </c>
      <c r="F198" s="79" t="s">
        <v>271</v>
      </c>
      <c r="G198" s="79"/>
      <c r="H198" s="79" t="s">
        <v>558</v>
      </c>
      <c r="I198" s="79" t="s">
        <v>559</v>
      </c>
      <c r="J198" s="80" t="str">
        <f t="shared" si="6"/>
        <v>GoldRefinery LS-Nikko Copper Inc.</v>
      </c>
      <c r="K198" s="80" t="str">
        <f t="shared" ref="K198:K261" si="7">A198&amp;B198</f>
        <v>GoldRefinery LS-Nikko Copper Inc.</v>
      </c>
    </row>
    <row r="199" spans="1:11">
      <c r="A199" s="79" t="s">
        <v>257</v>
      </c>
      <c r="B199" s="79" t="s">
        <v>692</v>
      </c>
      <c r="C199" s="79" t="s">
        <v>692</v>
      </c>
      <c r="D199" s="79" t="s">
        <v>391</v>
      </c>
      <c r="E199" s="79" t="s">
        <v>691</v>
      </c>
      <c r="F199" s="79" t="s">
        <v>271</v>
      </c>
      <c r="G199" s="79"/>
      <c r="H199" s="79" t="s">
        <v>693</v>
      </c>
      <c r="I199" s="79" t="s">
        <v>694</v>
      </c>
      <c r="J199" s="80" t="str">
        <f t="shared" si="6"/>
        <v>GoldRefinery of Seemine Gold Co., Ltd.</v>
      </c>
      <c r="K199" s="80" t="str">
        <f t="shared" si="7"/>
        <v>GoldRefinery of Seemine Gold Co., Ltd.</v>
      </c>
    </row>
    <row r="200" spans="1:11">
      <c r="A200" s="79" t="s">
        <v>257</v>
      </c>
      <c r="B200" s="79" t="s">
        <v>1140</v>
      </c>
      <c r="C200" s="79" t="s">
        <v>696</v>
      </c>
      <c r="D200" s="79" t="s">
        <v>697</v>
      </c>
      <c r="E200" s="79" t="s">
        <v>695</v>
      </c>
      <c r="F200" s="79" t="s">
        <v>271</v>
      </c>
      <c r="G200" s="79"/>
      <c r="H200" s="79" t="s">
        <v>698</v>
      </c>
      <c r="I200" s="79" t="s">
        <v>699</v>
      </c>
      <c r="J200" s="80" t="str">
        <f t="shared" si="6"/>
        <v>GoldRemondis Argentia B.V.</v>
      </c>
      <c r="K200" s="80" t="str">
        <f t="shared" si="7"/>
        <v>GoldRemondis Argentia B.V.</v>
      </c>
    </row>
    <row r="201" spans="1:11">
      <c r="A201" s="79" t="s">
        <v>257</v>
      </c>
      <c r="B201" s="79" t="s">
        <v>696</v>
      </c>
      <c r="C201" s="79" t="s">
        <v>696</v>
      </c>
      <c r="D201" s="79" t="s">
        <v>697</v>
      </c>
      <c r="E201" s="79" t="s">
        <v>695</v>
      </c>
      <c r="F201" s="79" t="s">
        <v>271</v>
      </c>
      <c r="G201" s="79"/>
      <c r="H201" s="79" t="s">
        <v>698</v>
      </c>
      <c r="I201" s="79" t="s">
        <v>699</v>
      </c>
      <c r="J201" s="80" t="str">
        <f t="shared" si="6"/>
        <v>GoldREMONDIS PMR B.V.</v>
      </c>
      <c r="K201" s="80" t="str">
        <f t="shared" si="7"/>
        <v>GoldREMONDIS PMR B.V.</v>
      </c>
    </row>
    <row r="202" spans="1:11">
      <c r="A202" s="79" t="s">
        <v>257</v>
      </c>
      <c r="B202" s="79" t="s">
        <v>701</v>
      </c>
      <c r="C202" s="79" t="s">
        <v>701</v>
      </c>
      <c r="D202" s="79" t="s">
        <v>324</v>
      </c>
      <c r="E202" s="79" t="s">
        <v>700</v>
      </c>
      <c r="F202" s="79" t="s">
        <v>271</v>
      </c>
      <c r="G202" s="79"/>
      <c r="H202" s="79" t="s">
        <v>702</v>
      </c>
      <c r="I202" s="79" t="s">
        <v>326</v>
      </c>
      <c r="J202" s="80" t="str">
        <f t="shared" si="6"/>
        <v>GoldRoyal Canadian Mint</v>
      </c>
      <c r="K202" s="80" t="str">
        <f t="shared" si="7"/>
        <v>GoldRoyal Canadian Mint</v>
      </c>
    </row>
    <row r="203" spans="1:11">
      <c r="A203" s="79" t="s">
        <v>257</v>
      </c>
      <c r="B203" s="79" t="s">
        <v>704</v>
      </c>
      <c r="C203" s="79" t="s">
        <v>704</v>
      </c>
      <c r="D203" s="79" t="s">
        <v>705</v>
      </c>
      <c r="E203" s="79" t="s">
        <v>703</v>
      </c>
      <c r="F203" s="79" t="s">
        <v>271</v>
      </c>
      <c r="G203" s="79"/>
      <c r="H203" s="79" t="s">
        <v>706</v>
      </c>
      <c r="I203" s="79" t="s">
        <v>707</v>
      </c>
      <c r="J203" s="80" t="str">
        <f t="shared" si="6"/>
        <v>GoldSAAMP</v>
      </c>
      <c r="K203" s="80" t="str">
        <f t="shared" si="7"/>
        <v>GoldSAAMP</v>
      </c>
    </row>
    <row r="204" spans="1:11">
      <c r="A204" s="79" t="s">
        <v>257</v>
      </c>
      <c r="B204" s="79" t="s">
        <v>709</v>
      </c>
      <c r="C204" s="79" t="s">
        <v>709</v>
      </c>
      <c r="D204" s="79" t="s">
        <v>276</v>
      </c>
      <c r="E204" s="79" t="s">
        <v>708</v>
      </c>
      <c r="F204" s="79" t="s">
        <v>271</v>
      </c>
      <c r="G204" s="79"/>
      <c r="H204" s="79" t="s">
        <v>710</v>
      </c>
      <c r="I204" s="79" t="s">
        <v>711</v>
      </c>
      <c r="J204" s="80" t="str">
        <f t="shared" si="6"/>
        <v>GoldSabin Metal Corp.</v>
      </c>
      <c r="K204" s="80" t="str">
        <f t="shared" si="7"/>
        <v>GoldSabin Metal Corp.</v>
      </c>
    </row>
    <row r="205" spans="1:11">
      <c r="A205" s="79" t="s">
        <v>257</v>
      </c>
      <c r="B205" s="79" t="s">
        <v>713</v>
      </c>
      <c r="C205" s="79" t="s">
        <v>713</v>
      </c>
      <c r="D205" s="79" t="s">
        <v>270</v>
      </c>
      <c r="E205" s="79" t="s">
        <v>712</v>
      </c>
      <c r="F205" s="79" t="s">
        <v>271</v>
      </c>
      <c r="G205" s="79"/>
      <c r="H205" s="79" t="s">
        <v>384</v>
      </c>
      <c r="I205" s="79" t="s">
        <v>385</v>
      </c>
      <c r="J205" s="80" t="str">
        <f t="shared" si="6"/>
        <v>GoldSafimet S.p.A</v>
      </c>
      <c r="K205" s="80" t="str">
        <f t="shared" si="7"/>
        <v>GoldSafimet S.p.A</v>
      </c>
    </row>
    <row r="206" spans="1:11">
      <c r="A206" s="79" t="s">
        <v>257</v>
      </c>
      <c r="B206" s="79" t="s">
        <v>715</v>
      </c>
      <c r="C206" s="79" t="s">
        <v>715</v>
      </c>
      <c r="D206" s="79" t="s">
        <v>716</v>
      </c>
      <c r="E206" s="79" t="s">
        <v>714</v>
      </c>
      <c r="F206" s="79" t="s">
        <v>271</v>
      </c>
      <c r="G206" s="79"/>
      <c r="H206" s="79" t="s">
        <v>717</v>
      </c>
      <c r="I206" s="79" t="s">
        <v>718</v>
      </c>
      <c r="J206" s="80" t="str">
        <f t="shared" si="6"/>
        <v>GoldSAFINA A.S.</v>
      </c>
      <c r="K206" s="80" t="str">
        <f t="shared" si="7"/>
        <v>GoldSAFINA A.S.</v>
      </c>
    </row>
    <row r="207" spans="1:11">
      <c r="A207" s="79" t="s">
        <v>257</v>
      </c>
      <c r="B207" s="79" t="s">
        <v>1141</v>
      </c>
      <c r="C207" s="79" t="s">
        <v>504</v>
      </c>
      <c r="D207" s="79" t="s">
        <v>290</v>
      </c>
      <c r="E207" s="79" t="s">
        <v>503</v>
      </c>
      <c r="F207" s="79" t="s">
        <v>271</v>
      </c>
      <c r="G207" s="79"/>
      <c r="H207" s="79" t="s">
        <v>505</v>
      </c>
      <c r="I207" s="79" t="s">
        <v>506</v>
      </c>
      <c r="J207" s="80" t="str">
        <f t="shared" si="6"/>
        <v>GoldSaganoseki Smelter &amp; Refinery</v>
      </c>
      <c r="K207" s="80" t="str">
        <f t="shared" si="7"/>
        <v>GoldSaganoseki Smelter &amp; Refinery</v>
      </c>
    </row>
    <row r="208" spans="1:11">
      <c r="A208" s="79" t="s">
        <v>257</v>
      </c>
      <c r="B208" s="79" t="s">
        <v>720</v>
      </c>
      <c r="C208" s="79" t="s">
        <v>720</v>
      </c>
      <c r="D208" s="79" t="s">
        <v>350</v>
      </c>
      <c r="E208" s="79" t="s">
        <v>719</v>
      </c>
      <c r="F208" s="79" t="s">
        <v>271</v>
      </c>
      <c r="G208" s="79"/>
      <c r="H208" s="79" t="s">
        <v>721</v>
      </c>
      <c r="I208" s="79" t="s">
        <v>722</v>
      </c>
      <c r="J208" s="80" t="str">
        <f t="shared" si="6"/>
        <v>GoldSai Refinery</v>
      </c>
      <c r="K208" s="80" t="str">
        <f t="shared" si="7"/>
        <v>GoldSai Refinery</v>
      </c>
    </row>
    <row r="209" spans="1:11">
      <c r="A209" s="79" t="s">
        <v>257</v>
      </c>
      <c r="B209" s="79" t="s">
        <v>1142</v>
      </c>
      <c r="C209" s="79" t="s">
        <v>724</v>
      </c>
      <c r="D209" s="79" t="s">
        <v>408</v>
      </c>
      <c r="E209" s="79" t="s">
        <v>723</v>
      </c>
      <c r="F209" s="79" t="s">
        <v>271</v>
      </c>
      <c r="G209" s="79"/>
      <c r="H209" s="79" t="s">
        <v>725</v>
      </c>
      <c r="I209" s="79" t="s">
        <v>563</v>
      </c>
      <c r="J209" s="80" t="str">
        <f t="shared" si="6"/>
        <v>GoldSamdok Metal</v>
      </c>
      <c r="K209" s="80" t="str">
        <f t="shared" si="7"/>
        <v>GoldSamdok Metal</v>
      </c>
    </row>
    <row r="210" spans="1:11">
      <c r="A210" s="79" t="s">
        <v>257</v>
      </c>
      <c r="B210" s="79" t="s">
        <v>724</v>
      </c>
      <c r="C210" s="79" t="s">
        <v>724</v>
      </c>
      <c r="D210" s="79" t="s">
        <v>408</v>
      </c>
      <c r="E210" s="79" t="s">
        <v>723</v>
      </c>
      <c r="F210" s="79" t="s">
        <v>271</v>
      </c>
      <c r="G210" s="79"/>
      <c r="H210" s="79" t="s">
        <v>725</v>
      </c>
      <c r="I210" s="79" t="s">
        <v>563</v>
      </c>
      <c r="J210" s="80" t="str">
        <f t="shared" si="6"/>
        <v>GoldSamduck Precious Metals</v>
      </c>
      <c r="K210" s="80" t="str">
        <f t="shared" si="7"/>
        <v>GoldSamduck Precious Metals</v>
      </c>
    </row>
    <row r="211" spans="1:11">
      <c r="A211" s="79" t="s">
        <v>257</v>
      </c>
      <c r="B211" s="79" t="s">
        <v>727</v>
      </c>
      <c r="C211" s="79" t="s">
        <v>727</v>
      </c>
      <c r="D211" s="79" t="s">
        <v>408</v>
      </c>
      <c r="E211" s="79" t="s">
        <v>726</v>
      </c>
      <c r="F211" s="79" t="s">
        <v>271</v>
      </c>
      <c r="G211" s="79"/>
      <c r="H211" s="79" t="s">
        <v>728</v>
      </c>
      <c r="I211" s="79" t="s">
        <v>729</v>
      </c>
      <c r="J211" s="80" t="str">
        <f t="shared" si="6"/>
        <v>GoldSamwon Metals Corp.</v>
      </c>
      <c r="K211" s="80" t="str">
        <f t="shared" si="7"/>
        <v>GoldSamwon Metals Corp.</v>
      </c>
    </row>
    <row r="212" spans="1:11">
      <c r="A212" s="79" t="s">
        <v>257</v>
      </c>
      <c r="B212" s="79" t="s">
        <v>731</v>
      </c>
      <c r="C212" s="79" t="s">
        <v>731</v>
      </c>
      <c r="D212" s="79" t="s">
        <v>300</v>
      </c>
      <c r="E212" s="79" t="s">
        <v>730</v>
      </c>
      <c r="F212" s="79" t="s">
        <v>271</v>
      </c>
      <c r="G212" s="79"/>
      <c r="H212" s="79" t="s">
        <v>732</v>
      </c>
      <c r="I212" s="79" t="s">
        <v>733</v>
      </c>
      <c r="J212" s="80" t="str">
        <f t="shared" si="6"/>
        <v>GoldSAXONIA Edelmetalle GmbH</v>
      </c>
      <c r="K212" s="80" t="str">
        <f t="shared" si="7"/>
        <v>GoldSAXONIA Edelmetalle GmbH</v>
      </c>
    </row>
    <row r="213" spans="1:11">
      <c r="A213" s="79" t="s">
        <v>257</v>
      </c>
      <c r="B213" s="79" t="s">
        <v>1143</v>
      </c>
      <c r="C213" s="79" t="s">
        <v>724</v>
      </c>
      <c r="D213" s="79" t="s">
        <v>408</v>
      </c>
      <c r="E213" s="79" t="s">
        <v>723</v>
      </c>
      <c r="F213" s="79" t="s">
        <v>271</v>
      </c>
      <c r="G213" s="79"/>
      <c r="H213" s="79" t="s">
        <v>725</v>
      </c>
      <c r="I213" s="79" t="s">
        <v>563</v>
      </c>
      <c r="J213" s="80" t="str">
        <f t="shared" si="6"/>
        <v>GoldSD (Samdok) Metal</v>
      </c>
      <c r="K213" s="80" t="str">
        <f t="shared" si="7"/>
        <v>GoldSD (Samdok) Metal</v>
      </c>
    </row>
    <row r="214" spans="1:11">
      <c r="A214" s="79" t="s">
        <v>257</v>
      </c>
      <c r="B214" s="79" t="s">
        <v>735</v>
      </c>
      <c r="C214" s="79" t="s">
        <v>735</v>
      </c>
      <c r="D214" s="79" t="s">
        <v>736</v>
      </c>
      <c r="E214" s="79" t="s">
        <v>734</v>
      </c>
      <c r="F214" s="79" t="s">
        <v>271</v>
      </c>
      <c r="G214" s="79"/>
      <c r="H214" s="79" t="s">
        <v>737</v>
      </c>
      <c r="I214" s="79" t="s">
        <v>738</v>
      </c>
      <c r="J214" s="80" t="str">
        <f t="shared" si="6"/>
        <v>GoldSEMPSA Joyeria Plateria S.A.</v>
      </c>
      <c r="K214" s="80" t="str">
        <f t="shared" si="7"/>
        <v>GoldSEMPSA Joyeria Plateria S.A.</v>
      </c>
    </row>
    <row r="215" spans="1:11">
      <c r="A215" s="79" t="s">
        <v>257</v>
      </c>
      <c r="B215" s="79" t="s">
        <v>1144</v>
      </c>
      <c r="C215" s="79" t="s">
        <v>735</v>
      </c>
      <c r="D215" s="79" t="s">
        <v>736</v>
      </c>
      <c r="E215" s="79" t="s">
        <v>734</v>
      </c>
      <c r="F215" s="79" t="s">
        <v>271</v>
      </c>
      <c r="G215" s="79"/>
      <c r="H215" s="79" t="s">
        <v>737</v>
      </c>
      <c r="I215" s="79" t="s">
        <v>738</v>
      </c>
      <c r="J215" s="80" t="str">
        <f t="shared" si="6"/>
        <v>GoldSEMPSA Joyería Platería S.A.</v>
      </c>
      <c r="K215" s="80" t="str">
        <f t="shared" si="7"/>
        <v>GoldSEMPSA Joyería Platería S.A.</v>
      </c>
    </row>
    <row r="216" spans="1:11">
      <c r="A216" s="79" t="s">
        <v>257</v>
      </c>
      <c r="B216" s="79" t="s">
        <v>1145</v>
      </c>
      <c r="C216" s="79" t="s">
        <v>735</v>
      </c>
      <c r="D216" s="79" t="s">
        <v>736</v>
      </c>
      <c r="E216" s="79" t="s">
        <v>734</v>
      </c>
      <c r="F216" s="79" t="s">
        <v>271</v>
      </c>
      <c r="G216" s="79"/>
      <c r="H216" s="79" t="s">
        <v>737</v>
      </c>
      <c r="I216" s="79" t="s">
        <v>738</v>
      </c>
      <c r="J216" s="80" t="str">
        <f t="shared" si="6"/>
        <v>GoldSempsa JP (Cookson Sempsa)</v>
      </c>
      <c r="K216" s="80" t="str">
        <f t="shared" si="7"/>
        <v>GoldSempsa JP (Cookson Sempsa)</v>
      </c>
    </row>
    <row r="217" spans="1:11">
      <c r="A217" s="79" t="s">
        <v>257</v>
      </c>
      <c r="B217" s="79" t="s">
        <v>1146</v>
      </c>
      <c r="C217" s="79" t="s">
        <v>787</v>
      </c>
      <c r="D217" s="79" t="s">
        <v>391</v>
      </c>
      <c r="E217" s="79" t="s">
        <v>786</v>
      </c>
      <c r="F217" s="79" t="s">
        <v>271</v>
      </c>
      <c r="G217" s="79"/>
      <c r="H217" s="79" t="s">
        <v>741</v>
      </c>
      <c r="I217" s="79" t="s">
        <v>450</v>
      </c>
      <c r="J217" s="80" t="str">
        <f t="shared" si="6"/>
        <v>GoldShandong Gold Mine(Laizhou) Smelter Co., Ltd.</v>
      </c>
      <c r="K217" s="80" t="str">
        <f t="shared" si="7"/>
        <v>GoldShandong Gold Mine(Laizhou) Smelter Co., Ltd.</v>
      </c>
    </row>
    <row r="218" spans="1:11">
      <c r="A218" s="79" t="s">
        <v>257</v>
      </c>
      <c r="B218" s="79" t="s">
        <v>1147</v>
      </c>
      <c r="C218" s="79" t="s">
        <v>448</v>
      </c>
      <c r="D218" s="79" t="s">
        <v>391</v>
      </c>
      <c r="E218" s="79" t="s">
        <v>447</v>
      </c>
      <c r="F218" s="79" t="s">
        <v>271</v>
      </c>
      <c r="G218" s="79"/>
      <c r="H218" s="79" t="s">
        <v>449</v>
      </c>
      <c r="I218" s="79" t="s">
        <v>450</v>
      </c>
      <c r="J218" s="80" t="str">
        <f t="shared" si="6"/>
        <v>GoldShandong Guoda Gold Co., Ltd.</v>
      </c>
      <c r="K218" s="80" t="str">
        <f t="shared" si="7"/>
        <v>GoldShandong Guoda Gold Co., Ltd.</v>
      </c>
    </row>
    <row r="219" spans="1:11">
      <c r="A219" s="79" t="s">
        <v>257</v>
      </c>
      <c r="B219" s="79" t="s">
        <v>740</v>
      </c>
      <c r="C219" s="79" t="s">
        <v>740</v>
      </c>
      <c r="D219" s="79" t="s">
        <v>391</v>
      </c>
      <c r="E219" s="79" t="s">
        <v>739</v>
      </c>
      <c r="F219" s="79" t="s">
        <v>271</v>
      </c>
      <c r="G219" s="79"/>
      <c r="H219" s="79" t="s">
        <v>741</v>
      </c>
      <c r="I219" s="79" t="s">
        <v>450</v>
      </c>
      <c r="J219" s="80" t="str">
        <f t="shared" si="6"/>
        <v>GoldShandong Humon Smelting Co., Ltd.</v>
      </c>
      <c r="K219" s="80" t="str">
        <f t="shared" si="7"/>
        <v>GoldShandong Humon Smelting Co., Ltd.</v>
      </c>
    </row>
    <row r="220" spans="1:11">
      <c r="A220" s="79" t="s">
        <v>257</v>
      </c>
      <c r="B220" s="79" t="s">
        <v>1148</v>
      </c>
      <c r="C220" s="79" t="s">
        <v>787</v>
      </c>
      <c r="D220" s="79" t="s">
        <v>391</v>
      </c>
      <c r="E220" s="79" t="s">
        <v>786</v>
      </c>
      <c r="F220" s="79" t="s">
        <v>271</v>
      </c>
      <c r="G220" s="79"/>
      <c r="H220" s="79" t="s">
        <v>741</v>
      </c>
      <c r="I220" s="79" t="s">
        <v>450</v>
      </c>
      <c r="J220" s="80" t="str">
        <f t="shared" si="6"/>
        <v>GoldShandong middlings JinYe group Co., LTD</v>
      </c>
      <c r="K220" s="80" t="str">
        <f t="shared" si="7"/>
        <v>GoldShandong middlings JinYe group Co., LTD</v>
      </c>
    </row>
    <row r="221" spans="1:11">
      <c r="A221" s="79" t="s">
        <v>257</v>
      </c>
      <c r="B221" s="79" t="s">
        <v>1149</v>
      </c>
      <c r="C221" s="79" t="s">
        <v>743</v>
      </c>
      <c r="D221" s="79" t="s">
        <v>391</v>
      </c>
      <c r="E221" s="79" t="s">
        <v>742</v>
      </c>
      <c r="F221" s="79" t="s">
        <v>271</v>
      </c>
      <c r="G221" s="79"/>
      <c r="H221" s="79" t="s">
        <v>741</v>
      </c>
      <c r="I221" s="79" t="s">
        <v>450</v>
      </c>
      <c r="J221" s="80" t="str">
        <f t="shared" si="6"/>
        <v>GoldShandong Tarzan Bio-Gold Industry Co., Ltd.</v>
      </c>
      <c r="K221" s="80" t="str">
        <f t="shared" si="7"/>
        <v>GoldShandong Tarzan Bio-Gold Industry Co., Ltd.</v>
      </c>
    </row>
    <row r="222" spans="1:11">
      <c r="A222" s="79" t="s">
        <v>257</v>
      </c>
      <c r="B222" s="79" t="s">
        <v>743</v>
      </c>
      <c r="C222" s="79" t="s">
        <v>743</v>
      </c>
      <c r="D222" s="79" t="s">
        <v>391</v>
      </c>
      <c r="E222" s="79" t="s">
        <v>742</v>
      </c>
      <c r="F222" s="79" t="s">
        <v>271</v>
      </c>
      <c r="G222" s="79"/>
      <c r="H222" s="79" t="s">
        <v>741</v>
      </c>
      <c r="I222" s="79" t="s">
        <v>450</v>
      </c>
      <c r="J222" s="80" t="str">
        <f t="shared" si="6"/>
        <v>GoldShandong Tiancheng Biological Gold Industrial Co., Ltd.</v>
      </c>
      <c r="K222" s="80" t="str">
        <f t="shared" si="7"/>
        <v>GoldShandong Tiancheng Biological Gold Industrial Co., Ltd.</v>
      </c>
    </row>
    <row r="223" spans="1:11">
      <c r="A223" s="79" t="s">
        <v>257</v>
      </c>
      <c r="B223" s="79" t="s">
        <v>745</v>
      </c>
      <c r="C223" s="79" t="s">
        <v>745</v>
      </c>
      <c r="D223" s="79" t="s">
        <v>391</v>
      </c>
      <c r="E223" s="79" t="s">
        <v>744</v>
      </c>
      <c r="F223" s="79" t="s">
        <v>271</v>
      </c>
      <c r="G223" s="79"/>
      <c r="H223" s="79" t="s">
        <v>449</v>
      </c>
      <c r="I223" s="79" t="s">
        <v>450</v>
      </c>
      <c r="J223" s="80" t="str">
        <f t="shared" si="6"/>
        <v>GoldShandong Zhaojin Gold &amp; Silver Refinery Co., Ltd.</v>
      </c>
      <c r="K223" s="80" t="str">
        <f t="shared" si="7"/>
        <v>GoldShandong Zhaojin Gold &amp; Silver Refinery Co., Ltd.</v>
      </c>
    </row>
    <row r="224" spans="1:11">
      <c r="A224" s="79" t="s">
        <v>257</v>
      </c>
      <c r="B224" s="79" t="s">
        <v>1150</v>
      </c>
      <c r="C224" s="79" t="s">
        <v>787</v>
      </c>
      <c r="D224" s="79" t="s">
        <v>391</v>
      </c>
      <c r="E224" s="79" t="s">
        <v>786</v>
      </c>
      <c r="F224" s="79" t="s">
        <v>271</v>
      </c>
      <c r="G224" s="79"/>
      <c r="H224" s="79" t="s">
        <v>741</v>
      </c>
      <c r="I224" s="79" t="s">
        <v>450</v>
      </c>
      <c r="J224" s="80" t="str">
        <f t="shared" si="6"/>
        <v>GoldShangdong Gold (Laizhou)</v>
      </c>
      <c r="K224" s="80" t="str">
        <f t="shared" si="7"/>
        <v>GoldShangdong Gold (Laizhou)</v>
      </c>
    </row>
    <row r="225" spans="1:11">
      <c r="A225" s="79" t="s">
        <v>257</v>
      </c>
      <c r="B225" s="79" t="s">
        <v>1151</v>
      </c>
      <c r="C225" s="79" t="s">
        <v>1151</v>
      </c>
      <c r="D225" s="79" t="s">
        <v>350</v>
      </c>
      <c r="E225" s="79" t="s">
        <v>1152</v>
      </c>
      <c r="F225" s="79" t="s">
        <v>271</v>
      </c>
      <c r="G225" s="79"/>
      <c r="H225" s="79" t="s">
        <v>1047</v>
      </c>
      <c r="I225" s="79" t="s">
        <v>1048</v>
      </c>
      <c r="J225" s="80" t="str">
        <f t="shared" si="6"/>
        <v>GoldShirpur Gold Refinery Ltd.</v>
      </c>
      <c r="K225" s="80" t="str">
        <f t="shared" si="7"/>
        <v>GoldShirpur Gold Refinery Ltd.</v>
      </c>
    </row>
    <row r="226" spans="1:11">
      <c r="A226" s="79" t="s">
        <v>257</v>
      </c>
      <c r="B226" s="79" t="s">
        <v>1153</v>
      </c>
      <c r="C226" s="79" t="s">
        <v>783</v>
      </c>
      <c r="D226" s="79" t="s">
        <v>290</v>
      </c>
      <c r="E226" s="79" t="s">
        <v>782</v>
      </c>
      <c r="F226" s="79" t="s">
        <v>271</v>
      </c>
      <c r="G226" s="79"/>
      <c r="H226" s="79" t="s">
        <v>784</v>
      </c>
      <c r="I226" s="79" t="s">
        <v>785</v>
      </c>
      <c r="J226" s="80" t="str">
        <f t="shared" si="6"/>
        <v>GoldShonan Plant Tanaka Kikinzoku</v>
      </c>
      <c r="K226" s="80" t="str">
        <f t="shared" si="7"/>
        <v>GoldShonan Plant Tanaka Kikinzoku</v>
      </c>
    </row>
    <row r="227" spans="1:11">
      <c r="A227" s="79" t="s">
        <v>257</v>
      </c>
      <c r="B227" s="79" t="s">
        <v>1154</v>
      </c>
      <c r="C227" s="79" t="s">
        <v>754</v>
      </c>
      <c r="D227" s="79" t="s">
        <v>498</v>
      </c>
      <c r="E227" s="79" t="s">
        <v>753</v>
      </c>
      <c r="F227" s="79" t="s">
        <v>271</v>
      </c>
      <c r="G227" s="79"/>
      <c r="H227" s="79" t="s">
        <v>755</v>
      </c>
      <c r="I227" s="79" t="s">
        <v>756</v>
      </c>
      <c r="J227" s="80" t="str">
        <f t="shared" si="6"/>
        <v>GoldShyolkovsky</v>
      </c>
      <c r="K227" s="80" t="str">
        <f t="shared" si="7"/>
        <v>GoldShyolkovsky</v>
      </c>
    </row>
    <row r="228" spans="1:11">
      <c r="A228" s="79" t="s">
        <v>257</v>
      </c>
      <c r="B228" s="79" t="s">
        <v>747</v>
      </c>
      <c r="C228" s="79" t="s">
        <v>747</v>
      </c>
      <c r="D228" s="79" t="s">
        <v>391</v>
      </c>
      <c r="E228" s="79" t="s">
        <v>746</v>
      </c>
      <c r="F228" s="79" t="s">
        <v>271</v>
      </c>
      <c r="G228" s="79"/>
      <c r="H228" s="79" t="s">
        <v>441</v>
      </c>
      <c r="I228" s="79" t="s">
        <v>442</v>
      </c>
      <c r="J228" s="80" t="str">
        <f t="shared" si="6"/>
        <v>GoldSichuan Tianze Precious Metals Co., Ltd.</v>
      </c>
      <c r="K228" s="80" t="str">
        <f t="shared" si="7"/>
        <v>GoldSichuan Tianze Precious Metals Co., Ltd.</v>
      </c>
    </row>
    <row r="229" spans="1:11">
      <c r="A229" s="79" t="s">
        <v>257</v>
      </c>
      <c r="B229" s="79" t="s">
        <v>1155</v>
      </c>
      <c r="C229" s="79" t="s">
        <v>783</v>
      </c>
      <c r="D229" s="79" t="s">
        <v>290</v>
      </c>
      <c r="E229" s="79" t="s">
        <v>782</v>
      </c>
      <c r="F229" s="79" t="s">
        <v>271</v>
      </c>
      <c r="G229" s="79"/>
      <c r="H229" s="79" t="s">
        <v>784</v>
      </c>
      <c r="I229" s="79" t="s">
        <v>785</v>
      </c>
      <c r="J229" s="80" t="str">
        <f t="shared" si="6"/>
        <v>GoldSingapore Tanaka</v>
      </c>
      <c r="K229" s="80" t="str">
        <f t="shared" si="7"/>
        <v>GoldSingapore Tanaka</v>
      </c>
    </row>
    <row r="230" spans="1:11">
      <c r="A230" s="79" t="s">
        <v>257</v>
      </c>
      <c r="B230" s="79" t="s">
        <v>749</v>
      </c>
      <c r="C230" s="79" t="s">
        <v>749</v>
      </c>
      <c r="D230" s="79" t="s">
        <v>750</v>
      </c>
      <c r="E230" s="79" t="s">
        <v>748</v>
      </c>
      <c r="F230" s="79" t="s">
        <v>271</v>
      </c>
      <c r="G230" s="79"/>
      <c r="H230" s="79" t="s">
        <v>751</v>
      </c>
      <c r="I230" s="79" t="s">
        <v>752</v>
      </c>
      <c r="J230" s="80" t="str">
        <f t="shared" si="6"/>
        <v>GoldSingway Technology Co., Ltd.</v>
      </c>
      <c r="K230" s="80" t="str">
        <f t="shared" si="7"/>
        <v>GoldSingway Technology Co., Ltd.</v>
      </c>
    </row>
    <row r="231" spans="1:11">
      <c r="A231" s="79" t="s">
        <v>257</v>
      </c>
      <c r="B231" s="79" t="s">
        <v>1156</v>
      </c>
      <c r="C231" s="79" t="s">
        <v>772</v>
      </c>
      <c r="D231" s="79" t="s">
        <v>290</v>
      </c>
      <c r="E231" s="79" t="s">
        <v>771</v>
      </c>
      <c r="F231" s="79" t="s">
        <v>271</v>
      </c>
      <c r="G231" s="79"/>
      <c r="H231" s="79" t="s">
        <v>773</v>
      </c>
      <c r="I231" s="79" t="s">
        <v>774</v>
      </c>
      <c r="J231" s="80" t="str">
        <f t="shared" si="6"/>
        <v>GoldSMM</v>
      </c>
      <c r="K231" s="80" t="str">
        <f t="shared" si="7"/>
        <v>GoldSMM</v>
      </c>
    </row>
    <row r="232" spans="1:11">
      <c r="A232" s="79" t="s">
        <v>257</v>
      </c>
      <c r="B232" s="79" t="s">
        <v>754</v>
      </c>
      <c r="C232" s="79" t="s">
        <v>754</v>
      </c>
      <c r="D232" s="79" t="s">
        <v>498</v>
      </c>
      <c r="E232" s="79" t="s">
        <v>753</v>
      </c>
      <c r="F232" s="79" t="s">
        <v>271</v>
      </c>
      <c r="G232" s="79"/>
      <c r="H232" s="79" t="s">
        <v>755</v>
      </c>
      <c r="I232" s="79" t="s">
        <v>756</v>
      </c>
      <c r="J232" s="80" t="str">
        <f t="shared" si="6"/>
        <v>GoldSOE Shyolkovsky Factory of Secondary Precious Metals</v>
      </c>
      <c r="K232" s="80" t="str">
        <f t="shared" si="7"/>
        <v>GoldSOE Shyolkovsky Factory of Secondary Precious Metals</v>
      </c>
    </row>
    <row r="233" spans="1:11">
      <c r="A233" s="79" t="s">
        <v>257</v>
      </c>
      <c r="B233" s="79" t="s">
        <v>758</v>
      </c>
      <c r="C233" s="79" t="s">
        <v>758</v>
      </c>
      <c r="D233" s="79" t="s">
        <v>750</v>
      </c>
      <c r="E233" s="79" t="s">
        <v>757</v>
      </c>
      <c r="F233" s="79" t="s">
        <v>271</v>
      </c>
      <c r="G233" s="79"/>
      <c r="H233" s="79" t="s">
        <v>759</v>
      </c>
      <c r="I233" s="79" t="s">
        <v>760</v>
      </c>
      <c r="J233" s="80" t="str">
        <f t="shared" si="6"/>
        <v>GoldSolar Applied Materials Technology Corp.</v>
      </c>
      <c r="K233" s="80" t="str">
        <f t="shared" si="7"/>
        <v>GoldSolar Applied Materials Technology Corp.</v>
      </c>
    </row>
    <row r="234" spans="1:11">
      <c r="A234" s="79" t="s">
        <v>257</v>
      </c>
      <c r="B234" s="79" t="s">
        <v>1157</v>
      </c>
      <c r="C234" s="79" t="s">
        <v>758</v>
      </c>
      <c r="D234" s="79" t="s">
        <v>750</v>
      </c>
      <c r="E234" s="79" t="s">
        <v>757</v>
      </c>
      <c r="F234" s="79" t="s">
        <v>271</v>
      </c>
      <c r="G234" s="79"/>
      <c r="H234" s="79" t="s">
        <v>759</v>
      </c>
      <c r="I234" s="79" t="s">
        <v>760</v>
      </c>
      <c r="J234" s="80" t="str">
        <f t="shared" si="6"/>
        <v>GoldSOLAR CHEMICALAPPLIED MATERIALS TECHNOLOGY (KUN SHAN)</v>
      </c>
      <c r="K234" s="80" t="str">
        <f t="shared" si="7"/>
        <v>GoldSOLAR CHEMICALAPPLIED MATERIALS TECHNOLOGY (KUN SHAN)</v>
      </c>
    </row>
    <row r="235" spans="1:11">
      <c r="A235" s="79" t="s">
        <v>257</v>
      </c>
      <c r="B235" s="79" t="s">
        <v>1158</v>
      </c>
      <c r="C235" s="79" t="s">
        <v>758</v>
      </c>
      <c r="D235" s="79" t="s">
        <v>750</v>
      </c>
      <c r="E235" s="79" t="s">
        <v>757</v>
      </c>
      <c r="F235" s="79" t="s">
        <v>271</v>
      </c>
      <c r="G235" s="79"/>
      <c r="H235" s="79" t="s">
        <v>759</v>
      </c>
      <c r="I235" s="79" t="s">
        <v>760</v>
      </c>
      <c r="J235" s="80" t="str">
        <f t="shared" si="6"/>
        <v>GoldSolartech</v>
      </c>
      <c r="K235" s="80" t="str">
        <f t="shared" si="7"/>
        <v>GoldSolartech</v>
      </c>
    </row>
    <row r="236" spans="1:11">
      <c r="A236" s="79" t="s">
        <v>257</v>
      </c>
      <c r="B236" s="79" t="s">
        <v>762</v>
      </c>
      <c r="C236" s="79" t="s">
        <v>762</v>
      </c>
      <c r="D236" s="79" t="s">
        <v>350</v>
      </c>
      <c r="E236" s="79" t="s">
        <v>761</v>
      </c>
      <c r="F236" s="79" t="s">
        <v>271</v>
      </c>
      <c r="G236" s="79"/>
      <c r="H236" s="79"/>
      <c r="I236" s="79" t="s">
        <v>432</v>
      </c>
      <c r="J236" s="80" t="str">
        <f t="shared" si="6"/>
        <v>GoldSovereign Metals</v>
      </c>
      <c r="K236" s="80" t="str">
        <f t="shared" si="7"/>
        <v>GoldSovereign Metals</v>
      </c>
    </row>
    <row r="237" spans="1:11">
      <c r="A237" s="79" t="s">
        <v>257</v>
      </c>
      <c r="B237" s="79" t="s">
        <v>764</v>
      </c>
      <c r="C237" s="79" t="s">
        <v>764</v>
      </c>
      <c r="D237" s="79" t="s">
        <v>765</v>
      </c>
      <c r="E237" s="79" t="s">
        <v>763</v>
      </c>
      <c r="F237" s="79" t="s">
        <v>271</v>
      </c>
      <c r="G237" s="79"/>
      <c r="H237" s="79" t="s">
        <v>766</v>
      </c>
      <c r="I237" s="79" t="s">
        <v>766</v>
      </c>
      <c r="J237" s="80" t="str">
        <f t="shared" si="6"/>
        <v>GoldState Research Institute Center for Physical Sciences and Technology</v>
      </c>
      <c r="K237" s="80" t="str">
        <f t="shared" si="7"/>
        <v>GoldState Research Institute Center for Physical Sciences and Technology</v>
      </c>
    </row>
    <row r="238" spans="1:11">
      <c r="A238" s="79" t="s">
        <v>257</v>
      </c>
      <c r="B238" s="79" t="s">
        <v>768</v>
      </c>
      <c r="C238" s="79" t="s">
        <v>768</v>
      </c>
      <c r="D238" s="79" t="s">
        <v>769</v>
      </c>
      <c r="E238" s="79" t="s">
        <v>767</v>
      </c>
      <c r="F238" s="79" t="s">
        <v>271</v>
      </c>
      <c r="G238" s="79"/>
      <c r="H238" s="79" t="s">
        <v>770</v>
      </c>
      <c r="I238" s="79" t="s">
        <v>770</v>
      </c>
      <c r="J238" s="80" t="str">
        <f t="shared" si="6"/>
        <v>GoldSudan Gold Refinery</v>
      </c>
      <c r="K238" s="80" t="str">
        <f t="shared" si="7"/>
        <v>GoldSudan Gold Refinery</v>
      </c>
    </row>
    <row r="239" spans="1:11">
      <c r="A239" s="79" t="s">
        <v>257</v>
      </c>
      <c r="B239" s="79" t="s">
        <v>1159</v>
      </c>
      <c r="C239" s="79" t="s">
        <v>772</v>
      </c>
      <c r="D239" s="79" t="s">
        <v>290</v>
      </c>
      <c r="E239" s="79" t="s">
        <v>771</v>
      </c>
      <c r="F239" s="79" t="s">
        <v>271</v>
      </c>
      <c r="G239" s="79"/>
      <c r="H239" s="79" t="s">
        <v>773</v>
      </c>
      <c r="I239" s="79" t="s">
        <v>774</v>
      </c>
      <c r="J239" s="80" t="str">
        <f t="shared" si="6"/>
        <v>GoldSumitomo Kinzoku Kozan K.K.</v>
      </c>
      <c r="K239" s="80" t="str">
        <f t="shared" si="7"/>
        <v>GoldSumitomo Kinzoku Kozan K.K.</v>
      </c>
    </row>
    <row r="240" spans="1:11">
      <c r="A240" s="79" t="s">
        <v>257</v>
      </c>
      <c r="B240" s="79" t="s">
        <v>772</v>
      </c>
      <c r="C240" s="79" t="s">
        <v>772</v>
      </c>
      <c r="D240" s="79" t="s">
        <v>290</v>
      </c>
      <c r="E240" s="79" t="s">
        <v>771</v>
      </c>
      <c r="F240" s="79" t="s">
        <v>271</v>
      </c>
      <c r="G240" s="79"/>
      <c r="H240" s="79" t="s">
        <v>773</v>
      </c>
      <c r="I240" s="79" t="s">
        <v>774</v>
      </c>
      <c r="J240" s="80" t="str">
        <f t="shared" si="6"/>
        <v>GoldSumitomo Metal Mining Co., Ltd.</v>
      </c>
      <c r="K240" s="80" t="str">
        <f t="shared" si="7"/>
        <v>GoldSumitomo Metal Mining Co., Ltd.</v>
      </c>
    </row>
    <row r="241" spans="1:11">
      <c r="A241" s="79" t="s">
        <v>257</v>
      </c>
      <c r="B241" s="79" t="s">
        <v>776</v>
      </c>
      <c r="C241" s="79" t="s">
        <v>776</v>
      </c>
      <c r="D241" s="79" t="s">
        <v>408</v>
      </c>
      <c r="E241" s="79" t="s">
        <v>775</v>
      </c>
      <c r="F241" s="79" t="s">
        <v>271</v>
      </c>
      <c r="G241" s="79"/>
      <c r="H241" s="79" t="s">
        <v>777</v>
      </c>
      <c r="I241" s="79" t="s">
        <v>778</v>
      </c>
      <c r="J241" s="80" t="str">
        <f t="shared" si="6"/>
        <v>GoldSungEel HiMetal Co., Ltd.</v>
      </c>
      <c r="K241" s="80" t="str">
        <f t="shared" si="7"/>
        <v>GoldSungEel HiMetal Co., Ltd.</v>
      </c>
    </row>
    <row r="242" spans="1:11">
      <c r="A242" s="79" t="s">
        <v>257</v>
      </c>
      <c r="B242" s="79" t="s">
        <v>1160</v>
      </c>
      <c r="C242" s="79" t="s">
        <v>776</v>
      </c>
      <c r="D242" s="79" t="s">
        <v>408</v>
      </c>
      <c r="E242" s="79" t="s">
        <v>775</v>
      </c>
      <c r="F242" s="79" t="s">
        <v>271</v>
      </c>
      <c r="G242" s="79"/>
      <c r="H242" s="79" t="s">
        <v>777</v>
      </c>
      <c r="I242" s="79" t="s">
        <v>778</v>
      </c>
      <c r="J242" s="80" t="str">
        <f t="shared" si="6"/>
        <v>GoldSungEel HiTech</v>
      </c>
      <c r="K242" s="80" t="str">
        <f t="shared" si="7"/>
        <v>GoldSungEel HiTech</v>
      </c>
    </row>
    <row r="243" spans="1:11">
      <c r="A243" s="79" t="s">
        <v>257</v>
      </c>
      <c r="B243" s="79" t="s">
        <v>780</v>
      </c>
      <c r="C243" s="79" t="s">
        <v>780</v>
      </c>
      <c r="D243" s="79" t="s">
        <v>270</v>
      </c>
      <c r="E243" s="79" t="s">
        <v>779</v>
      </c>
      <c r="F243" s="79" t="s">
        <v>271</v>
      </c>
      <c r="G243" s="79"/>
      <c r="H243" s="79" t="s">
        <v>781</v>
      </c>
      <c r="I243" s="79" t="s">
        <v>385</v>
      </c>
      <c r="J243" s="80" t="str">
        <f t="shared" si="6"/>
        <v>GoldT.C.A S.p.A</v>
      </c>
      <c r="K243" s="80" t="str">
        <f t="shared" si="7"/>
        <v>GoldT.C.A S.p.A</v>
      </c>
    </row>
    <row r="244" spans="1:11">
      <c r="A244" s="79" t="s">
        <v>257</v>
      </c>
      <c r="B244" s="79" t="s">
        <v>1161</v>
      </c>
      <c r="C244" s="79" t="s">
        <v>607</v>
      </c>
      <c r="D244" s="79" t="s">
        <v>290</v>
      </c>
      <c r="E244" s="79" t="s">
        <v>606</v>
      </c>
      <c r="F244" s="79" t="s">
        <v>271</v>
      </c>
      <c r="G244" s="79"/>
      <c r="H244" s="79" t="s">
        <v>608</v>
      </c>
      <c r="I244" s="79" t="s">
        <v>609</v>
      </c>
      <c r="J244" s="80" t="str">
        <f t="shared" si="6"/>
        <v>GoldTakehara Refinery</v>
      </c>
      <c r="K244" s="80" t="str">
        <f t="shared" si="7"/>
        <v>GoldTakehara Refinery</v>
      </c>
    </row>
    <row r="245" spans="1:11">
      <c r="A245" s="79" t="s">
        <v>257</v>
      </c>
      <c r="B245" s="79" t="s">
        <v>1162</v>
      </c>
      <c r="C245" s="79" t="s">
        <v>504</v>
      </c>
      <c r="D245" s="79" t="s">
        <v>290</v>
      </c>
      <c r="E245" s="79" t="s">
        <v>503</v>
      </c>
      <c r="F245" s="79" t="s">
        <v>271</v>
      </c>
      <c r="G245" s="79"/>
      <c r="H245" s="79" t="s">
        <v>505</v>
      </c>
      <c r="I245" s="79" t="s">
        <v>506</v>
      </c>
      <c r="J245" s="80" t="str">
        <f t="shared" si="6"/>
        <v>GoldTamano Smelter</v>
      </c>
      <c r="K245" s="80" t="str">
        <f t="shared" si="7"/>
        <v>GoldTamano Smelter</v>
      </c>
    </row>
    <row r="246" spans="1:11">
      <c r="A246" s="79" t="s">
        <v>257</v>
      </c>
      <c r="B246" s="79" t="s">
        <v>1163</v>
      </c>
      <c r="C246" s="79" t="s">
        <v>783</v>
      </c>
      <c r="D246" s="79" t="s">
        <v>290</v>
      </c>
      <c r="E246" s="79" t="s">
        <v>782</v>
      </c>
      <c r="F246" s="79" t="s">
        <v>271</v>
      </c>
      <c r="G246" s="79"/>
      <c r="H246" s="79" t="s">
        <v>784</v>
      </c>
      <c r="I246" s="79" t="s">
        <v>785</v>
      </c>
      <c r="J246" s="80" t="str">
        <f t="shared" si="6"/>
        <v>GoldTanaka Denshi Kogyo K.K</v>
      </c>
      <c r="K246" s="80" t="str">
        <f t="shared" si="7"/>
        <v>GoldTanaka Denshi Kogyo K.K</v>
      </c>
    </row>
    <row r="247" spans="1:11">
      <c r="A247" s="79" t="s">
        <v>257</v>
      </c>
      <c r="B247" s="79" t="s">
        <v>1164</v>
      </c>
      <c r="C247" s="79" t="s">
        <v>783</v>
      </c>
      <c r="D247" s="79" t="s">
        <v>290</v>
      </c>
      <c r="E247" s="79" t="s">
        <v>782</v>
      </c>
      <c r="F247" s="79" t="s">
        <v>271</v>
      </c>
      <c r="G247" s="79"/>
      <c r="H247" s="79" t="s">
        <v>784</v>
      </c>
      <c r="I247" s="79" t="s">
        <v>785</v>
      </c>
      <c r="J247" s="80" t="str">
        <f t="shared" si="6"/>
        <v>GoldTanaka Electronics (Hong Kong) Pte. Ltd.</v>
      </c>
      <c r="K247" s="80" t="str">
        <f t="shared" si="7"/>
        <v>GoldTanaka Electronics (Hong Kong) Pte. Ltd.</v>
      </c>
    </row>
    <row r="248" spans="1:11">
      <c r="A248" s="79" t="s">
        <v>257</v>
      </c>
      <c r="B248" s="79" t="s">
        <v>1165</v>
      </c>
      <c r="C248" s="79" t="s">
        <v>783</v>
      </c>
      <c r="D248" s="79" t="s">
        <v>290</v>
      </c>
      <c r="E248" s="79" t="s">
        <v>782</v>
      </c>
      <c r="F248" s="79" t="s">
        <v>271</v>
      </c>
      <c r="G248" s="79"/>
      <c r="H248" s="79" t="s">
        <v>784</v>
      </c>
      <c r="I248" s="79" t="s">
        <v>785</v>
      </c>
      <c r="J248" s="80" t="str">
        <f t="shared" si="6"/>
        <v>GoldTANAKA Electronics (Malaysia) SDN. BHD.</v>
      </c>
      <c r="K248" s="80" t="str">
        <f t="shared" si="7"/>
        <v>GoldTANAKA Electronics (Malaysia) SDN. BHD.</v>
      </c>
    </row>
    <row r="249" spans="1:11">
      <c r="A249" s="79" t="s">
        <v>257</v>
      </c>
      <c r="B249" s="79" t="s">
        <v>1166</v>
      </c>
      <c r="C249" s="79" t="s">
        <v>783</v>
      </c>
      <c r="D249" s="79" t="s">
        <v>290</v>
      </c>
      <c r="E249" s="79" t="s">
        <v>782</v>
      </c>
      <c r="F249" s="79" t="s">
        <v>271</v>
      </c>
      <c r="G249" s="79"/>
      <c r="H249" s="79" t="s">
        <v>784</v>
      </c>
      <c r="I249" s="79" t="s">
        <v>785</v>
      </c>
      <c r="J249" s="80" t="str">
        <f t="shared" si="6"/>
        <v>GoldTanaka Electronics (Singapore) Pte. Ltd.</v>
      </c>
      <c r="K249" s="80" t="str">
        <f t="shared" si="7"/>
        <v>GoldTanaka Electronics (Singapore) Pte. Ltd.</v>
      </c>
    </row>
    <row r="250" spans="1:11">
      <c r="A250" s="79" t="s">
        <v>257</v>
      </c>
      <c r="B250" s="79" t="s">
        <v>1167</v>
      </c>
      <c r="C250" s="79" t="s">
        <v>783</v>
      </c>
      <c r="D250" s="79" t="s">
        <v>290</v>
      </c>
      <c r="E250" s="79" t="s">
        <v>782</v>
      </c>
      <c r="F250" s="79" t="s">
        <v>271</v>
      </c>
      <c r="G250" s="79"/>
      <c r="H250" s="79" t="s">
        <v>784</v>
      </c>
      <c r="I250" s="79" t="s">
        <v>785</v>
      </c>
      <c r="J250" s="80" t="str">
        <f t="shared" si="6"/>
        <v>GoldTanaka Kikinzoku International</v>
      </c>
      <c r="K250" s="80" t="str">
        <f t="shared" si="7"/>
        <v>GoldTanaka Kikinzoku International</v>
      </c>
    </row>
    <row r="251" spans="1:11">
      <c r="A251" s="79" t="s">
        <v>257</v>
      </c>
      <c r="B251" s="79" t="s">
        <v>1168</v>
      </c>
      <c r="C251" s="79" t="s">
        <v>783</v>
      </c>
      <c r="D251" s="79" t="s">
        <v>290</v>
      </c>
      <c r="E251" s="79" t="s">
        <v>782</v>
      </c>
      <c r="F251" s="79" t="s">
        <v>271</v>
      </c>
      <c r="G251" s="79"/>
      <c r="H251" s="79" t="s">
        <v>784</v>
      </c>
      <c r="I251" s="79" t="s">
        <v>785</v>
      </c>
      <c r="J251" s="80" t="str">
        <f t="shared" si="6"/>
        <v>GoldTanaka Kikinzoku Kogyo K.K</v>
      </c>
      <c r="K251" s="80" t="str">
        <f t="shared" si="7"/>
        <v>GoldTanaka Kikinzoku Kogyo K.K</v>
      </c>
    </row>
    <row r="252" spans="1:11">
      <c r="A252" s="79" t="s">
        <v>257</v>
      </c>
      <c r="B252" s="79" t="s">
        <v>783</v>
      </c>
      <c r="C252" s="79" t="s">
        <v>783</v>
      </c>
      <c r="D252" s="79" t="s">
        <v>290</v>
      </c>
      <c r="E252" s="79" t="s">
        <v>782</v>
      </c>
      <c r="F252" s="79" t="s">
        <v>271</v>
      </c>
      <c r="G252" s="79"/>
      <c r="H252" s="79" t="s">
        <v>784</v>
      </c>
      <c r="I252" s="79" t="s">
        <v>785</v>
      </c>
      <c r="J252" s="80" t="str">
        <f t="shared" si="6"/>
        <v>GoldTanaka Kikinzoku Kogyo K.K.</v>
      </c>
      <c r="K252" s="80" t="str">
        <f t="shared" si="7"/>
        <v>GoldTanaka Kikinzoku Kogyo K.K.</v>
      </c>
    </row>
    <row r="253" spans="1:11">
      <c r="A253" s="79" t="s">
        <v>257</v>
      </c>
      <c r="B253" s="79" t="s">
        <v>1169</v>
      </c>
      <c r="C253" s="79" t="s">
        <v>783</v>
      </c>
      <c r="D253" s="79" t="s">
        <v>290</v>
      </c>
      <c r="E253" s="79" t="s">
        <v>782</v>
      </c>
      <c r="F253" s="79" t="s">
        <v>271</v>
      </c>
      <c r="G253" s="79"/>
      <c r="H253" s="79" t="s">
        <v>784</v>
      </c>
      <c r="I253" s="79" t="s">
        <v>785</v>
      </c>
      <c r="J253" s="80" t="str">
        <f t="shared" si="6"/>
        <v>GoldTanaka Precious Metals</v>
      </c>
      <c r="K253" s="80" t="str">
        <f t="shared" si="7"/>
        <v>GoldTanaka Precious Metals</v>
      </c>
    </row>
    <row r="254" spans="1:11">
      <c r="A254" s="79" t="s">
        <v>257</v>
      </c>
      <c r="B254" s="79" t="s">
        <v>1170</v>
      </c>
      <c r="C254" s="79" t="s">
        <v>440</v>
      </c>
      <c r="D254" s="79" t="s">
        <v>391</v>
      </c>
      <c r="E254" s="79" t="s">
        <v>439</v>
      </c>
      <c r="F254" s="79" t="s">
        <v>271</v>
      </c>
      <c r="G254" s="79"/>
      <c r="H254" s="79" t="s">
        <v>441</v>
      </c>
      <c r="I254" s="79" t="s">
        <v>442</v>
      </c>
      <c r="J254" s="80" t="str">
        <f t="shared" si="6"/>
        <v>GoldThe Great Wall Gold and Silver Refinery of China</v>
      </c>
      <c r="K254" s="80" t="str">
        <f t="shared" si="7"/>
        <v>GoldThe Great Wall Gold and Silver Refinery of China</v>
      </c>
    </row>
    <row r="255" spans="1:11">
      <c r="A255" s="79" t="s">
        <v>257</v>
      </c>
      <c r="B255" s="79" t="s">
        <v>1171</v>
      </c>
      <c r="C255" s="79" t="s">
        <v>826</v>
      </c>
      <c r="D255" s="79" t="s">
        <v>827</v>
      </c>
      <c r="E255" s="79" t="s">
        <v>825</v>
      </c>
      <c r="F255" s="79" t="s">
        <v>271</v>
      </c>
      <c r="G255" s="79"/>
      <c r="H255" s="79" t="s">
        <v>828</v>
      </c>
      <c r="I255" s="79" t="s">
        <v>829</v>
      </c>
      <c r="J255" s="80" t="str">
        <f t="shared" si="6"/>
        <v>GoldThe Perth Mint</v>
      </c>
      <c r="K255" s="80" t="str">
        <f t="shared" si="7"/>
        <v>GoldThe Perth Mint</v>
      </c>
    </row>
    <row r="256" spans="1:11">
      <c r="A256" s="79" t="s">
        <v>257</v>
      </c>
      <c r="B256" s="79" t="s">
        <v>787</v>
      </c>
      <c r="C256" s="79" t="s">
        <v>787</v>
      </c>
      <c r="D256" s="79" t="s">
        <v>391</v>
      </c>
      <c r="E256" s="79" t="s">
        <v>786</v>
      </c>
      <c r="F256" s="79" t="s">
        <v>271</v>
      </c>
      <c r="G256" s="79"/>
      <c r="H256" s="79" t="s">
        <v>741</v>
      </c>
      <c r="I256" s="79" t="s">
        <v>450</v>
      </c>
      <c r="J256" s="80" t="str">
        <f t="shared" si="6"/>
        <v>GoldThe Refinery of Shandong Gold Mining Co., Ltd.</v>
      </c>
      <c r="K256" s="80" t="str">
        <f t="shared" si="7"/>
        <v>GoldThe Refinery of Shandong Gold Mining Co., Ltd.</v>
      </c>
    </row>
    <row r="257" spans="1:11">
      <c r="A257" s="79" t="s">
        <v>257</v>
      </c>
      <c r="B257" s="79" t="s">
        <v>789</v>
      </c>
      <c r="C257" s="79" t="s">
        <v>789</v>
      </c>
      <c r="D257" s="79" t="s">
        <v>290</v>
      </c>
      <c r="E257" s="79" t="s">
        <v>788</v>
      </c>
      <c r="F257" s="79" t="s">
        <v>271</v>
      </c>
      <c r="G257" s="79"/>
      <c r="H257" s="79" t="s">
        <v>790</v>
      </c>
      <c r="I257" s="79" t="s">
        <v>417</v>
      </c>
      <c r="J257" s="80" t="str">
        <f t="shared" si="6"/>
        <v>GoldTokuriki Honten Co., Ltd.</v>
      </c>
      <c r="K257" s="80" t="str">
        <f t="shared" si="7"/>
        <v>GoldTokuriki Honten Co., Ltd.</v>
      </c>
    </row>
    <row r="258" spans="1:11">
      <c r="A258" s="79" t="s">
        <v>257</v>
      </c>
      <c r="B258" s="79" t="s">
        <v>792</v>
      </c>
      <c r="C258" s="79" t="s">
        <v>792</v>
      </c>
      <c r="D258" s="79" t="s">
        <v>391</v>
      </c>
      <c r="E258" s="79" t="s">
        <v>791</v>
      </c>
      <c r="F258" s="79" t="s">
        <v>271</v>
      </c>
      <c r="G258" s="79"/>
      <c r="H258" s="79" t="s">
        <v>793</v>
      </c>
      <c r="I258" s="79" t="s">
        <v>794</v>
      </c>
      <c r="J258" s="80" t="str">
        <f t="shared" si="6"/>
        <v>GoldTongling Nonferrous Metals Group Co., Ltd.</v>
      </c>
      <c r="K258" s="80" t="str">
        <f t="shared" si="7"/>
        <v>GoldTongling Nonferrous Metals Group Co., Ltd.</v>
      </c>
    </row>
    <row r="259" spans="1:11">
      <c r="A259" s="79" t="s">
        <v>257</v>
      </c>
      <c r="B259" s="79" t="s">
        <v>1172</v>
      </c>
      <c r="C259" s="79" t="s">
        <v>792</v>
      </c>
      <c r="D259" s="79" t="s">
        <v>391</v>
      </c>
      <c r="E259" s="79" t="s">
        <v>791</v>
      </c>
      <c r="F259" s="79" t="s">
        <v>271</v>
      </c>
      <c r="G259" s="79"/>
      <c r="H259" s="79" t="s">
        <v>793</v>
      </c>
      <c r="I259" s="79" t="s">
        <v>794</v>
      </c>
      <c r="J259" s="80" t="str">
        <f t="shared" si="6"/>
        <v>GoldTongLing Nonferrous Metals Group Holdings Co., Ltd.</v>
      </c>
      <c r="K259" s="80" t="str">
        <f t="shared" si="7"/>
        <v>GoldTongLing Nonferrous Metals Group Holdings Co., Ltd.</v>
      </c>
    </row>
    <row r="260" spans="1:11">
      <c r="A260" s="79" t="s">
        <v>257</v>
      </c>
      <c r="B260" s="79" t="s">
        <v>796</v>
      </c>
      <c r="C260" s="79" t="s">
        <v>796</v>
      </c>
      <c r="D260" s="79" t="s">
        <v>797</v>
      </c>
      <c r="E260" s="79" t="s">
        <v>795</v>
      </c>
      <c r="F260" s="79" t="s">
        <v>271</v>
      </c>
      <c r="G260" s="79"/>
      <c r="H260" s="79" t="s">
        <v>798</v>
      </c>
      <c r="I260" s="79" t="s">
        <v>799</v>
      </c>
      <c r="J260" s="80" t="str">
        <f t="shared" si="6"/>
        <v>GoldTony Goetz NV</v>
      </c>
      <c r="K260" s="80" t="str">
        <f t="shared" si="7"/>
        <v>GoldTony Goetz NV</v>
      </c>
    </row>
    <row r="261" spans="1:11">
      <c r="A261" s="79" t="s">
        <v>257</v>
      </c>
      <c r="B261" s="79" t="s">
        <v>801</v>
      </c>
      <c r="C261" s="79" t="s">
        <v>801</v>
      </c>
      <c r="D261" s="79" t="s">
        <v>511</v>
      </c>
      <c r="E261" s="79" t="s">
        <v>800</v>
      </c>
      <c r="F261" s="79" t="s">
        <v>271</v>
      </c>
      <c r="G261" s="79"/>
      <c r="H261" s="79" t="s">
        <v>802</v>
      </c>
      <c r="I261" s="79" t="s">
        <v>803</v>
      </c>
      <c r="J261" s="80" t="str">
        <f t="shared" ref="J261:J324" si="8">A261&amp;B261</f>
        <v>GoldTOO Tau-Ken-Altyn</v>
      </c>
      <c r="K261" s="80" t="str">
        <f t="shared" si="7"/>
        <v>GoldTOO Tau-Ken-Altyn</v>
      </c>
    </row>
    <row r="262" spans="1:11">
      <c r="A262" s="79" t="s">
        <v>257</v>
      </c>
      <c r="B262" s="79" t="s">
        <v>805</v>
      </c>
      <c r="C262" s="79" t="s">
        <v>805</v>
      </c>
      <c r="D262" s="79" t="s">
        <v>408</v>
      </c>
      <c r="E262" s="79" t="s">
        <v>804</v>
      </c>
      <c r="F262" s="79" t="s">
        <v>271</v>
      </c>
      <c r="G262" s="79"/>
      <c r="H262" s="79" t="s">
        <v>806</v>
      </c>
      <c r="I262" s="79" t="s">
        <v>807</v>
      </c>
      <c r="J262" s="80" t="str">
        <f t="shared" si="8"/>
        <v>GoldTorecom</v>
      </c>
      <c r="K262" s="80" t="str">
        <f t="shared" ref="K262:K325" si="9">A262&amp;B262</f>
        <v>GoldTorecom</v>
      </c>
    </row>
    <row r="263" spans="1:11">
      <c r="A263" s="79" t="s">
        <v>257</v>
      </c>
      <c r="B263" s="79" t="s">
        <v>1173</v>
      </c>
      <c r="C263" s="79" t="s">
        <v>772</v>
      </c>
      <c r="D263" s="79" t="s">
        <v>290</v>
      </c>
      <c r="E263" s="79" t="s">
        <v>771</v>
      </c>
      <c r="F263" s="79" t="s">
        <v>271</v>
      </c>
      <c r="G263" s="79"/>
      <c r="H263" s="79" t="s">
        <v>773</v>
      </c>
      <c r="I263" s="79" t="s">
        <v>774</v>
      </c>
      <c r="J263" s="80" t="str">
        <f t="shared" si="8"/>
        <v>GoldToyo Smelter &amp; Refinery</v>
      </c>
      <c r="K263" s="80" t="str">
        <f t="shared" si="9"/>
        <v>GoldToyo Smelter &amp; Refinery</v>
      </c>
    </row>
    <row r="264" spans="1:11">
      <c r="A264" s="79" t="s">
        <v>257</v>
      </c>
      <c r="B264" s="79" t="s">
        <v>809</v>
      </c>
      <c r="C264" s="79" t="s">
        <v>809</v>
      </c>
      <c r="D264" s="79" t="s">
        <v>310</v>
      </c>
      <c r="E264" s="79" t="s">
        <v>808</v>
      </c>
      <c r="F264" s="79" t="s">
        <v>271</v>
      </c>
      <c r="G264" s="79"/>
      <c r="H264" s="79" t="s">
        <v>810</v>
      </c>
      <c r="I264" s="79" t="s">
        <v>570</v>
      </c>
      <c r="J264" s="80" t="str">
        <f t="shared" si="8"/>
        <v>GoldUmicore Brasil Ltda.</v>
      </c>
      <c r="K264" s="80" t="str">
        <f t="shared" si="9"/>
        <v>GoldUmicore Brasil Ltda.</v>
      </c>
    </row>
    <row r="265" spans="1:11">
      <c r="A265" s="79" t="s">
        <v>257</v>
      </c>
      <c r="B265" s="79" t="s">
        <v>1174</v>
      </c>
      <c r="C265" s="79" t="s">
        <v>817</v>
      </c>
      <c r="D265" s="79" t="s">
        <v>797</v>
      </c>
      <c r="E265" s="79" t="s">
        <v>816</v>
      </c>
      <c r="F265" s="79" t="s">
        <v>271</v>
      </c>
      <c r="G265" s="79"/>
      <c r="H265" s="79" t="s">
        <v>818</v>
      </c>
      <c r="I265" s="79" t="s">
        <v>799</v>
      </c>
      <c r="J265" s="80" t="str">
        <f t="shared" si="8"/>
        <v>GoldUmicore Precious Metals Refining Hoboken</v>
      </c>
      <c r="K265" s="80" t="str">
        <f t="shared" si="9"/>
        <v>GoldUmicore Precious Metals Refining Hoboken</v>
      </c>
    </row>
    <row r="266" spans="1:11">
      <c r="A266" s="79" t="s">
        <v>257</v>
      </c>
      <c r="B266" s="79" t="s">
        <v>812</v>
      </c>
      <c r="C266" s="79" t="s">
        <v>812</v>
      </c>
      <c r="D266" s="79" t="s">
        <v>813</v>
      </c>
      <c r="E266" s="79" t="s">
        <v>811</v>
      </c>
      <c r="F266" s="79" t="s">
        <v>271</v>
      </c>
      <c r="G266" s="79"/>
      <c r="H266" s="79" t="s">
        <v>814</v>
      </c>
      <c r="I266" s="79" t="s">
        <v>815</v>
      </c>
      <c r="J266" s="80" t="str">
        <f t="shared" si="8"/>
        <v>GoldUmicore Precious Metals Thailand</v>
      </c>
      <c r="K266" s="80" t="str">
        <f t="shared" si="9"/>
        <v>GoldUmicore Precious Metals Thailand</v>
      </c>
    </row>
    <row r="267" spans="1:11">
      <c r="A267" s="79" t="s">
        <v>257</v>
      </c>
      <c r="B267" s="79" t="s">
        <v>817</v>
      </c>
      <c r="C267" s="79" t="s">
        <v>817</v>
      </c>
      <c r="D267" s="79" t="s">
        <v>797</v>
      </c>
      <c r="E267" s="79" t="s">
        <v>816</v>
      </c>
      <c r="F267" s="79" t="s">
        <v>271</v>
      </c>
      <c r="G267" s="79"/>
      <c r="H267" s="79" t="s">
        <v>818</v>
      </c>
      <c r="I267" s="79" t="s">
        <v>799</v>
      </c>
      <c r="J267" s="80" t="str">
        <f t="shared" si="8"/>
        <v>GoldUmicore S.A. Business Unit Precious Metals Refining</v>
      </c>
      <c r="K267" s="80" t="str">
        <f t="shared" si="9"/>
        <v>GoldUmicore S.A. Business Unit Precious Metals Refining</v>
      </c>
    </row>
    <row r="268" spans="1:11">
      <c r="A268" s="79" t="s">
        <v>257</v>
      </c>
      <c r="B268" s="79" t="s">
        <v>820</v>
      </c>
      <c r="C268" s="79" t="s">
        <v>820</v>
      </c>
      <c r="D268" s="79" t="s">
        <v>276</v>
      </c>
      <c r="E268" s="79" t="s">
        <v>819</v>
      </c>
      <c r="F268" s="79" t="s">
        <v>271</v>
      </c>
      <c r="G268" s="79"/>
      <c r="H268" s="79" t="s">
        <v>821</v>
      </c>
      <c r="I268" s="79" t="s">
        <v>574</v>
      </c>
      <c r="J268" s="80" t="str">
        <f t="shared" si="8"/>
        <v>GoldUnited Precious Metal Refining, Inc.</v>
      </c>
      <c r="K268" s="80" t="str">
        <f t="shared" si="9"/>
        <v>GoldUnited Precious Metal Refining, Inc.</v>
      </c>
    </row>
    <row r="269" spans="1:11">
      <c r="A269" s="79" t="s">
        <v>257</v>
      </c>
      <c r="B269" s="79" t="s">
        <v>823</v>
      </c>
      <c r="C269" s="79" t="s">
        <v>823</v>
      </c>
      <c r="D269" s="79" t="s">
        <v>315</v>
      </c>
      <c r="E269" s="79" t="s">
        <v>822</v>
      </c>
      <c r="F269" s="79" t="s">
        <v>271</v>
      </c>
      <c r="G269" s="79"/>
      <c r="H269" s="79" t="s">
        <v>824</v>
      </c>
      <c r="I269" s="79" t="s">
        <v>317</v>
      </c>
      <c r="J269" s="80" t="str">
        <f t="shared" si="8"/>
        <v>GoldValcambi S.A.</v>
      </c>
      <c r="K269" s="80" t="str">
        <f t="shared" si="9"/>
        <v>GoldValcambi S.A.</v>
      </c>
    </row>
    <row r="270" spans="1:11">
      <c r="A270" s="79" t="s">
        <v>257</v>
      </c>
      <c r="B270" s="79" t="s">
        <v>826</v>
      </c>
      <c r="C270" s="79" t="s">
        <v>826</v>
      </c>
      <c r="D270" s="79" t="s">
        <v>827</v>
      </c>
      <c r="E270" s="79" t="s">
        <v>825</v>
      </c>
      <c r="F270" s="79" t="s">
        <v>271</v>
      </c>
      <c r="G270" s="79"/>
      <c r="H270" s="79" t="s">
        <v>828</v>
      </c>
      <c r="I270" s="79" t="s">
        <v>829</v>
      </c>
      <c r="J270" s="80" t="str">
        <f t="shared" si="8"/>
        <v>GoldWestern Australian Mint (T/a The Perth Mint)</v>
      </c>
      <c r="K270" s="80" t="str">
        <f t="shared" si="9"/>
        <v>GoldWestern Australian Mint (T/a The Perth Mint)</v>
      </c>
    </row>
    <row r="271" spans="1:11">
      <c r="A271" s="79" t="s">
        <v>257</v>
      </c>
      <c r="B271" s="79" t="s">
        <v>831</v>
      </c>
      <c r="C271" s="79" t="s">
        <v>831</v>
      </c>
      <c r="D271" s="79" t="s">
        <v>300</v>
      </c>
      <c r="E271" s="79" t="s">
        <v>830</v>
      </c>
      <c r="F271" s="79" t="s">
        <v>271</v>
      </c>
      <c r="G271" s="79"/>
      <c r="H271" s="79" t="s">
        <v>301</v>
      </c>
      <c r="I271" s="79" t="s">
        <v>302</v>
      </c>
      <c r="J271" s="80" t="str">
        <f t="shared" si="8"/>
        <v>GoldWIELAND Edelmetalle GmbH</v>
      </c>
      <c r="K271" s="80" t="str">
        <f t="shared" si="9"/>
        <v>GoldWIELAND Edelmetalle GmbH</v>
      </c>
    </row>
    <row r="272" spans="1:11">
      <c r="A272" s="79" t="s">
        <v>257</v>
      </c>
      <c r="B272" s="79" t="s">
        <v>1175</v>
      </c>
      <c r="C272" s="79" t="s">
        <v>572</v>
      </c>
      <c r="D272" s="79" t="s">
        <v>276</v>
      </c>
      <c r="E272" s="79" t="s">
        <v>571</v>
      </c>
      <c r="F272" s="79" t="s">
        <v>271</v>
      </c>
      <c r="G272" s="79"/>
      <c r="H272" s="79" t="s">
        <v>573</v>
      </c>
      <c r="I272" s="79" t="s">
        <v>574</v>
      </c>
      <c r="J272" s="80" t="str">
        <f t="shared" si="8"/>
        <v>GoldWilliams Advanced Materials</v>
      </c>
      <c r="K272" s="80" t="str">
        <f t="shared" si="9"/>
        <v>GoldWilliams Advanced Materials</v>
      </c>
    </row>
    <row r="273" spans="1:11">
      <c r="A273" s="79" t="s">
        <v>257</v>
      </c>
      <c r="B273" s="79" t="s">
        <v>1176</v>
      </c>
      <c r="C273" s="79" t="s">
        <v>371</v>
      </c>
      <c r="D273" s="79" t="s">
        <v>324</v>
      </c>
      <c r="E273" s="79" t="s">
        <v>370</v>
      </c>
      <c r="F273" s="79" t="s">
        <v>271</v>
      </c>
      <c r="G273" s="79"/>
      <c r="H273" s="79" t="s">
        <v>372</v>
      </c>
      <c r="I273" s="79" t="s">
        <v>373</v>
      </c>
      <c r="J273" s="80" t="str">
        <f t="shared" si="8"/>
        <v>GoldXstrata</v>
      </c>
      <c r="K273" s="80" t="str">
        <f t="shared" si="9"/>
        <v>GoldXstrata</v>
      </c>
    </row>
    <row r="274" spans="1:11">
      <c r="A274" s="79" t="s">
        <v>257</v>
      </c>
      <c r="B274" s="79" t="s">
        <v>1176</v>
      </c>
      <c r="C274" s="79" t="s">
        <v>371</v>
      </c>
      <c r="D274" s="79" t="s">
        <v>324</v>
      </c>
      <c r="E274" s="79" t="s">
        <v>370</v>
      </c>
      <c r="F274" s="79" t="s">
        <v>271</v>
      </c>
      <c r="G274" s="79"/>
      <c r="H274" s="79" t="s">
        <v>372</v>
      </c>
      <c r="I274" s="79" t="s">
        <v>373</v>
      </c>
      <c r="J274" s="80" t="str">
        <f t="shared" si="8"/>
        <v>GoldXstrata</v>
      </c>
      <c r="K274" s="80" t="str">
        <f t="shared" si="9"/>
        <v>GoldXstrata</v>
      </c>
    </row>
    <row r="275" spans="1:11">
      <c r="A275" s="79" t="s">
        <v>257</v>
      </c>
      <c r="B275" s="79" t="s">
        <v>833</v>
      </c>
      <c r="C275" s="79" t="s">
        <v>833</v>
      </c>
      <c r="D275" s="79" t="s">
        <v>290</v>
      </c>
      <c r="E275" s="79" t="s">
        <v>832</v>
      </c>
      <c r="F275" s="79" t="s">
        <v>271</v>
      </c>
      <c r="G275" s="79"/>
      <c r="H275" s="79" t="s">
        <v>834</v>
      </c>
      <c r="I275" s="79" t="s">
        <v>835</v>
      </c>
      <c r="J275" s="80" t="str">
        <f t="shared" si="8"/>
        <v>GoldYamakin Co., Ltd.</v>
      </c>
      <c r="K275" s="80" t="str">
        <f t="shared" si="9"/>
        <v>GoldYamakin Co., Ltd.</v>
      </c>
    </row>
    <row r="276" spans="1:11">
      <c r="A276" s="79" t="s">
        <v>257</v>
      </c>
      <c r="B276" s="79" t="s">
        <v>1177</v>
      </c>
      <c r="C276" s="79" t="s">
        <v>833</v>
      </c>
      <c r="D276" s="79" t="s">
        <v>290</v>
      </c>
      <c r="E276" s="79" t="s">
        <v>832</v>
      </c>
      <c r="F276" s="79" t="s">
        <v>271</v>
      </c>
      <c r="G276" s="79"/>
      <c r="H276" s="79" t="s">
        <v>834</v>
      </c>
      <c r="I276" s="79" t="s">
        <v>835</v>
      </c>
      <c r="J276" s="80" t="str">
        <f t="shared" si="8"/>
        <v>GoldYamamoto Precious Co., Ltd.</v>
      </c>
      <c r="K276" s="80" t="str">
        <f t="shared" si="9"/>
        <v>GoldYamamoto Precious Co., Ltd.</v>
      </c>
    </row>
    <row r="277" spans="1:11">
      <c r="A277" s="79" t="s">
        <v>257</v>
      </c>
      <c r="B277" s="79" t="s">
        <v>1178</v>
      </c>
      <c r="C277" s="79" t="s">
        <v>833</v>
      </c>
      <c r="D277" s="79" t="s">
        <v>290</v>
      </c>
      <c r="E277" s="79" t="s">
        <v>832</v>
      </c>
      <c r="F277" s="79" t="s">
        <v>271</v>
      </c>
      <c r="G277" s="79"/>
      <c r="H277" s="79" t="s">
        <v>834</v>
      </c>
      <c r="I277" s="79" t="s">
        <v>835</v>
      </c>
      <c r="J277" s="80" t="str">
        <f t="shared" si="8"/>
        <v>GoldYamamoto Precious Metal Co., Ltd.</v>
      </c>
      <c r="K277" s="80" t="str">
        <f t="shared" si="9"/>
        <v>GoldYamamoto Precious Metal Co., Ltd.</v>
      </c>
    </row>
    <row r="278" spans="1:11">
      <c r="A278" s="79" t="s">
        <v>257</v>
      </c>
      <c r="B278" s="79" t="s">
        <v>1179</v>
      </c>
      <c r="C278" s="79" t="s">
        <v>833</v>
      </c>
      <c r="D278" s="79" t="s">
        <v>290</v>
      </c>
      <c r="E278" s="79" t="s">
        <v>832</v>
      </c>
      <c r="F278" s="79" t="s">
        <v>271</v>
      </c>
      <c r="G278" s="79"/>
      <c r="H278" s="79" t="s">
        <v>834</v>
      </c>
      <c r="I278" s="79" t="s">
        <v>835</v>
      </c>
      <c r="J278" s="80" t="str">
        <f t="shared" si="8"/>
        <v>GoldYamamoto Precision Metals</v>
      </c>
      <c r="K278" s="80" t="str">
        <f t="shared" si="9"/>
        <v>GoldYamamoto Precision Metals</v>
      </c>
    </row>
    <row r="279" spans="1:11">
      <c r="A279" s="79" t="s">
        <v>257</v>
      </c>
      <c r="B279" s="79" t="s">
        <v>1180</v>
      </c>
      <c r="C279" s="79" t="s">
        <v>448</v>
      </c>
      <c r="D279" s="79" t="s">
        <v>391</v>
      </c>
      <c r="E279" s="79" t="s">
        <v>447</v>
      </c>
      <c r="F279" s="79" t="s">
        <v>271</v>
      </c>
      <c r="H279" s="79" t="s">
        <v>449</v>
      </c>
      <c r="I279" s="79" t="s">
        <v>450</v>
      </c>
      <c r="J279" s="80" t="str">
        <f t="shared" si="8"/>
        <v>GoldYantai NUS Safina tech environmental Refinery Co. Ltd.</v>
      </c>
      <c r="K279" s="80" t="str">
        <f t="shared" si="9"/>
        <v>GoldYantai NUS Safina tech environmental Refinery Co. Ltd.</v>
      </c>
    </row>
    <row r="280" spans="1:11">
      <c r="A280" s="79" t="s">
        <v>257</v>
      </c>
      <c r="B280" s="79" t="s">
        <v>837</v>
      </c>
      <c r="C280" s="79" t="s">
        <v>837</v>
      </c>
      <c r="D280" s="79" t="s">
        <v>290</v>
      </c>
      <c r="E280" s="79" t="s">
        <v>836</v>
      </c>
      <c r="F280" s="79" t="s">
        <v>271</v>
      </c>
      <c r="H280" s="79" t="s">
        <v>838</v>
      </c>
      <c r="I280" s="79" t="s">
        <v>785</v>
      </c>
      <c r="J280" s="80" t="str">
        <f t="shared" si="8"/>
        <v>GoldYokohama Metal Co., Ltd.</v>
      </c>
      <c r="K280" s="80" t="str">
        <f t="shared" si="9"/>
        <v>GoldYokohama Metal Co., Ltd.</v>
      </c>
    </row>
    <row r="281" spans="1:11">
      <c r="A281" s="79" t="s">
        <v>257</v>
      </c>
      <c r="B281" s="79" t="s">
        <v>840</v>
      </c>
      <c r="C281" s="79" t="s">
        <v>840</v>
      </c>
      <c r="D281" s="79" t="s">
        <v>391</v>
      </c>
      <c r="E281" s="79" t="s">
        <v>839</v>
      </c>
      <c r="F281" s="79" t="s">
        <v>271</v>
      </c>
      <c r="G281" s="79"/>
      <c r="H281" s="79" t="s">
        <v>841</v>
      </c>
      <c r="I281" s="79" t="s">
        <v>842</v>
      </c>
      <c r="J281" s="80" t="str">
        <f t="shared" si="8"/>
        <v>GoldYunnan Copper Industry Co., Ltd.</v>
      </c>
      <c r="K281" s="80" t="str">
        <f t="shared" si="9"/>
        <v>GoldYunnan Copper Industry Co., Ltd.</v>
      </c>
    </row>
    <row r="282" spans="1:11">
      <c r="A282" s="79" t="s">
        <v>257</v>
      </c>
      <c r="B282" s="79" t="s">
        <v>1181</v>
      </c>
      <c r="C282" s="79" t="s">
        <v>745</v>
      </c>
      <c r="D282" s="79" t="s">
        <v>391</v>
      </c>
      <c r="E282" s="79" t="s">
        <v>744</v>
      </c>
      <c r="F282" s="79" t="s">
        <v>271</v>
      </c>
      <c r="G282" s="79"/>
      <c r="H282" s="79" t="s">
        <v>449</v>
      </c>
      <c r="I282" s="79" t="s">
        <v>450</v>
      </c>
      <c r="J282" s="80" t="str">
        <f t="shared" si="8"/>
        <v>GoldZhao Jin Mining Industry Co Ltd</v>
      </c>
      <c r="K282" s="80" t="str">
        <f t="shared" si="9"/>
        <v>GoldZhao Jin Mining Industry Co Ltd</v>
      </c>
    </row>
    <row r="283" spans="1:11">
      <c r="A283" s="79" t="s">
        <v>257</v>
      </c>
      <c r="B283" s="79" t="s">
        <v>1182</v>
      </c>
      <c r="C283" s="79" t="s">
        <v>745</v>
      </c>
      <c r="D283" s="79" t="s">
        <v>391</v>
      </c>
      <c r="E283" s="79" t="s">
        <v>744</v>
      </c>
      <c r="F283" s="79" t="s">
        <v>271</v>
      </c>
      <c r="H283" s="79" t="s">
        <v>449</v>
      </c>
      <c r="I283" s="79" t="s">
        <v>450</v>
      </c>
      <c r="J283" s="80" t="str">
        <f t="shared" si="8"/>
        <v>GoldZhao Yuan Gold Mine</v>
      </c>
      <c r="K283" s="80" t="str">
        <f t="shared" si="9"/>
        <v>GoldZhao Yuan Gold Mine</v>
      </c>
    </row>
    <row r="284" spans="1:11">
      <c r="A284" s="79" t="s">
        <v>257</v>
      </c>
      <c r="B284" s="79" t="s">
        <v>1183</v>
      </c>
      <c r="C284" s="79" t="s">
        <v>745</v>
      </c>
      <c r="D284" s="79" t="s">
        <v>391</v>
      </c>
      <c r="E284" s="79" t="s">
        <v>744</v>
      </c>
      <c r="F284" s="79" t="s">
        <v>271</v>
      </c>
      <c r="H284" s="79" t="s">
        <v>449</v>
      </c>
      <c r="I284" s="79" t="s">
        <v>450</v>
      </c>
      <c r="J284" s="80" t="str">
        <f t="shared" si="8"/>
        <v>GoldZhao Yuan Gold Smelter of ZhongJin</v>
      </c>
      <c r="K284" s="80" t="str">
        <f t="shared" si="9"/>
        <v>GoldZhao Yuan Gold Smelter of ZhongJin</v>
      </c>
    </row>
    <row r="285" spans="1:11">
      <c r="A285" s="79" t="s">
        <v>257</v>
      </c>
      <c r="B285" s="79" t="s">
        <v>1184</v>
      </c>
      <c r="C285" s="79" t="s">
        <v>745</v>
      </c>
      <c r="D285" s="79" t="s">
        <v>391</v>
      </c>
      <c r="E285" s="79" t="s">
        <v>744</v>
      </c>
      <c r="F285" s="79" t="s">
        <v>271</v>
      </c>
      <c r="G285" s="79"/>
      <c r="H285" s="79" t="s">
        <v>449</v>
      </c>
      <c r="I285" s="79" t="s">
        <v>450</v>
      </c>
      <c r="J285" s="80" t="str">
        <f t="shared" si="8"/>
        <v>GoldZhao Yuan Jin Kuang</v>
      </c>
      <c r="K285" s="80" t="str">
        <f t="shared" si="9"/>
        <v>GoldZhao Yuan Jin Kuang</v>
      </c>
    </row>
    <row r="286" spans="1:11">
      <c r="A286" s="79" t="s">
        <v>257</v>
      </c>
      <c r="B286" s="79" t="s">
        <v>1185</v>
      </c>
      <c r="C286" s="79" t="s">
        <v>745</v>
      </c>
      <c r="D286" s="79" t="s">
        <v>391</v>
      </c>
      <c r="E286" s="79" t="s">
        <v>744</v>
      </c>
      <c r="F286" s="79" t="s">
        <v>271</v>
      </c>
      <c r="G286" s="79"/>
      <c r="H286" s="79" t="s">
        <v>449</v>
      </c>
      <c r="I286" s="79" t="s">
        <v>450</v>
      </c>
      <c r="J286" s="80" t="str">
        <f t="shared" si="8"/>
        <v>GoldZhaojin Mining Industry Co., Ltd.</v>
      </c>
      <c r="K286" s="80" t="str">
        <f t="shared" si="9"/>
        <v>GoldZhaojin Mining Industry Co., Ltd.</v>
      </c>
    </row>
    <row r="287" spans="1:11">
      <c r="A287" s="79" t="s">
        <v>257</v>
      </c>
      <c r="B287" s="79" t="s">
        <v>1186</v>
      </c>
      <c r="C287" s="79" t="s">
        <v>745</v>
      </c>
      <c r="D287" s="79" t="s">
        <v>391</v>
      </c>
      <c r="E287" s="79" t="s">
        <v>744</v>
      </c>
      <c r="F287" s="79" t="s">
        <v>271</v>
      </c>
      <c r="G287" s="79"/>
      <c r="H287" s="79" t="s">
        <v>449</v>
      </c>
      <c r="I287" s="79" t="s">
        <v>450</v>
      </c>
      <c r="J287" s="80" t="str">
        <f t="shared" si="8"/>
        <v>Goldzhaojinjinyinyelian</v>
      </c>
      <c r="K287" s="80" t="str">
        <f t="shared" si="9"/>
        <v>Goldzhaojinjinyinyelian</v>
      </c>
    </row>
    <row r="288" spans="1:11">
      <c r="A288" s="79" t="s">
        <v>257</v>
      </c>
      <c r="B288" s="79" t="s">
        <v>1187</v>
      </c>
      <c r="C288" s="79" t="s">
        <v>745</v>
      </c>
      <c r="D288" s="79" t="s">
        <v>391</v>
      </c>
      <c r="E288" s="79" t="s">
        <v>744</v>
      </c>
      <c r="F288" s="79" t="s">
        <v>271</v>
      </c>
      <c r="G288" s="79"/>
      <c r="H288" s="79" t="s">
        <v>449</v>
      </c>
      <c r="I288" s="79" t="s">
        <v>450</v>
      </c>
      <c r="J288" s="80" t="str">
        <f t="shared" si="8"/>
        <v>GoldZhaoyuan Gold Group</v>
      </c>
      <c r="K288" s="80" t="str">
        <f t="shared" si="9"/>
        <v>GoldZhaoyuan Gold Group</v>
      </c>
    </row>
    <row r="289" spans="1:11">
      <c r="A289" s="79" t="s">
        <v>257</v>
      </c>
      <c r="B289" s="79" t="s">
        <v>1188</v>
      </c>
      <c r="C289" s="79" t="s">
        <v>844</v>
      </c>
      <c r="D289" s="79" t="s">
        <v>391</v>
      </c>
      <c r="E289" s="79" t="s">
        <v>843</v>
      </c>
      <c r="F289" s="79" t="s">
        <v>271</v>
      </c>
      <c r="G289" s="79"/>
      <c r="H289" s="79" t="s">
        <v>845</v>
      </c>
      <c r="I289" s="79" t="s">
        <v>549</v>
      </c>
      <c r="J289" s="80" t="str">
        <f t="shared" si="8"/>
        <v>GoldZhongjin Gold Corporation Limited</v>
      </c>
      <c r="K289" s="80" t="str">
        <f t="shared" si="9"/>
        <v>GoldZhongjin Gold Corporation Limited</v>
      </c>
    </row>
    <row r="290" spans="1:11">
      <c r="A290" s="79" t="s">
        <v>257</v>
      </c>
      <c r="B290" s="79" t="s">
        <v>844</v>
      </c>
      <c r="C290" s="79" t="s">
        <v>844</v>
      </c>
      <c r="D290" s="79" t="s">
        <v>391</v>
      </c>
      <c r="E290" s="79" t="s">
        <v>843</v>
      </c>
      <c r="F290" s="79" t="s">
        <v>271</v>
      </c>
      <c r="G290" s="79"/>
      <c r="H290" s="79" t="s">
        <v>845</v>
      </c>
      <c r="I290" s="79" t="s">
        <v>549</v>
      </c>
      <c r="J290" s="80" t="str">
        <f t="shared" si="8"/>
        <v>GoldZhongyuan Gold Smelter of Zhongjin Gold Corporation</v>
      </c>
      <c r="K290" s="80" t="str">
        <f t="shared" si="9"/>
        <v>GoldZhongyuan Gold Smelter of Zhongjin Gold Corporation</v>
      </c>
    </row>
    <row r="291" spans="1:11">
      <c r="A291" s="79" t="s">
        <v>257</v>
      </c>
      <c r="B291" s="79" t="s">
        <v>1189</v>
      </c>
      <c r="C291" s="79" t="s">
        <v>436</v>
      </c>
      <c r="D291" s="79" t="s">
        <v>391</v>
      </c>
      <c r="E291" s="79" t="s">
        <v>435</v>
      </c>
      <c r="F291" s="79" t="s">
        <v>271</v>
      </c>
      <c r="G291" s="79"/>
      <c r="H291" s="79" t="s">
        <v>437</v>
      </c>
      <c r="I291" s="79" t="s">
        <v>438</v>
      </c>
      <c r="J291" s="80" t="str">
        <f t="shared" si="8"/>
        <v>GoldZijin Kuang Ye Refinery</v>
      </c>
      <c r="K291" s="80" t="str">
        <f t="shared" si="9"/>
        <v>GoldZijin Kuang Ye Refinery</v>
      </c>
    </row>
    <row r="292" spans="1:11">
      <c r="A292" s="79" t="s">
        <v>257</v>
      </c>
      <c r="B292" s="79" t="s">
        <v>1190</v>
      </c>
      <c r="C292" s="79" t="s">
        <v>436</v>
      </c>
      <c r="D292" s="79" t="s">
        <v>391</v>
      </c>
      <c r="E292" s="79" t="s">
        <v>435</v>
      </c>
      <c r="F292" s="79" t="s">
        <v>271</v>
      </c>
      <c r="G292" s="79"/>
      <c r="H292" s="79" t="s">
        <v>437</v>
      </c>
      <c r="I292" s="79" t="s">
        <v>438</v>
      </c>
      <c r="J292" s="80" t="str">
        <f t="shared" si="8"/>
        <v>GoldZijin Mining Industry Corporation</v>
      </c>
      <c r="K292" s="80" t="str">
        <f t="shared" si="9"/>
        <v>GoldZijin Mining Industry Corporation</v>
      </c>
    </row>
    <row r="293" spans="1:11">
      <c r="A293" s="79" t="s">
        <v>257</v>
      </c>
      <c r="B293" s="79" t="s">
        <v>1191</v>
      </c>
      <c r="C293" s="79"/>
      <c r="D293" s="79"/>
      <c r="E293" s="79"/>
      <c r="F293" s="79"/>
      <c r="H293" s="79"/>
      <c r="I293" s="79"/>
      <c r="J293" s="80" t="str">
        <f t="shared" si="8"/>
        <v>GoldSmelter not listed</v>
      </c>
      <c r="K293" s="80" t="str">
        <f t="shared" si="9"/>
        <v>GoldSmelter not listed</v>
      </c>
    </row>
    <row r="294" spans="1:11">
      <c r="A294" s="79" t="s">
        <v>257</v>
      </c>
      <c r="B294" s="79" t="s">
        <v>266</v>
      </c>
      <c r="C294" s="79" t="s">
        <v>244</v>
      </c>
      <c r="D294" s="79" t="s">
        <v>244</v>
      </c>
      <c r="E294" s="79"/>
      <c r="F294" s="79"/>
      <c r="H294" s="79"/>
      <c r="I294" s="79"/>
      <c r="J294" s="80" t="str">
        <f t="shared" si="8"/>
        <v>GoldSmelter not yet identified</v>
      </c>
      <c r="K294" s="80" t="str">
        <f t="shared" si="9"/>
        <v>GoldSmelter not yet identified</v>
      </c>
    </row>
    <row r="295" spans="1:11">
      <c r="A295" s="79" t="s">
        <v>254</v>
      </c>
      <c r="B295" s="79" t="s">
        <v>332</v>
      </c>
      <c r="C295" s="79" t="s">
        <v>332</v>
      </c>
      <c r="D295" s="79" t="s">
        <v>290</v>
      </c>
      <c r="E295" s="79" t="s">
        <v>1192</v>
      </c>
      <c r="F295" s="79" t="s">
        <v>271</v>
      </c>
      <c r="G295" s="79"/>
      <c r="H295" s="79" t="s">
        <v>333</v>
      </c>
      <c r="I295" s="79" t="s">
        <v>334</v>
      </c>
      <c r="J295" s="80" t="str">
        <f t="shared" si="8"/>
        <v>TantalumAsaka Riken Co., Ltd.</v>
      </c>
      <c r="K295" s="80" t="str">
        <f t="shared" si="9"/>
        <v>TantalumAsaka Riken Co., Ltd.</v>
      </c>
    </row>
    <row r="296" spans="1:11">
      <c r="A296" s="79" t="s">
        <v>254</v>
      </c>
      <c r="B296" s="79" t="s">
        <v>1193</v>
      </c>
      <c r="C296" s="79" t="s">
        <v>1193</v>
      </c>
      <c r="D296" s="79" t="s">
        <v>391</v>
      </c>
      <c r="E296" s="79" t="s">
        <v>1194</v>
      </c>
      <c r="F296" s="79" t="s">
        <v>271</v>
      </c>
      <c r="G296" s="79"/>
      <c r="H296" s="79" t="s">
        <v>1195</v>
      </c>
      <c r="I296" s="79" t="s">
        <v>468</v>
      </c>
      <c r="J296" s="80" t="str">
        <f t="shared" si="8"/>
        <v>TantalumChangsha South Tantalum Niobium Co., Ltd.</v>
      </c>
      <c r="K296" s="80" t="str">
        <f t="shared" si="9"/>
        <v>TantalumChangsha South Tantalum Niobium Co., Ltd.</v>
      </c>
    </row>
    <row r="297" spans="1:11">
      <c r="A297" s="79" t="s">
        <v>254</v>
      </c>
      <c r="B297" s="79" t="s">
        <v>1196</v>
      </c>
      <c r="C297" s="79" t="s">
        <v>1193</v>
      </c>
      <c r="D297" s="79" t="s">
        <v>391</v>
      </c>
      <c r="E297" s="79" t="s">
        <v>1194</v>
      </c>
      <c r="F297" s="79" t="s">
        <v>271</v>
      </c>
      <c r="G297" s="79"/>
      <c r="H297" s="79" t="s">
        <v>1195</v>
      </c>
      <c r="I297" s="79" t="s">
        <v>468</v>
      </c>
      <c r="J297" s="80" t="str">
        <f t="shared" si="8"/>
        <v>TantalumChangsha Southern</v>
      </c>
      <c r="K297" s="80" t="str">
        <f t="shared" si="9"/>
        <v>TantalumChangsha Southern</v>
      </c>
    </row>
    <row r="298" spans="1:11">
      <c r="A298" s="79" t="s">
        <v>254</v>
      </c>
      <c r="B298" s="79" t="s">
        <v>1197</v>
      </c>
      <c r="C298" s="79" t="s">
        <v>1197</v>
      </c>
      <c r="D298" s="79" t="s">
        <v>276</v>
      </c>
      <c r="E298" s="79" t="s">
        <v>1198</v>
      </c>
      <c r="F298" s="79" t="s">
        <v>271</v>
      </c>
      <c r="G298" s="79"/>
      <c r="H298" s="79" t="s">
        <v>1199</v>
      </c>
      <c r="I298" s="79" t="s">
        <v>687</v>
      </c>
      <c r="J298" s="80" t="str">
        <f t="shared" si="8"/>
        <v>TantalumCP Metals Inc.</v>
      </c>
      <c r="K298" s="80" t="str">
        <f t="shared" si="9"/>
        <v>TantalumCP Metals Inc.</v>
      </c>
    </row>
    <row r="299" spans="1:11">
      <c r="A299" s="79" t="s">
        <v>254</v>
      </c>
      <c r="B299" s="79" t="s">
        <v>1200</v>
      </c>
      <c r="C299" s="79" t="s">
        <v>1200</v>
      </c>
      <c r="D299" s="79" t="s">
        <v>276</v>
      </c>
      <c r="E299" s="79" t="s">
        <v>1201</v>
      </c>
      <c r="F299" s="79" t="s">
        <v>271</v>
      </c>
      <c r="G299" s="79"/>
      <c r="H299" s="79" t="s">
        <v>1202</v>
      </c>
      <c r="I299" s="79" t="s">
        <v>1203</v>
      </c>
      <c r="J299" s="80" t="str">
        <f t="shared" si="8"/>
        <v>TantalumD Block Metals, LLC</v>
      </c>
      <c r="K299" s="80" t="str">
        <f t="shared" si="9"/>
        <v>TantalumD Block Metals, LLC</v>
      </c>
    </row>
    <row r="300" spans="1:11">
      <c r="A300" s="79" t="s">
        <v>254</v>
      </c>
      <c r="B300" s="79" t="s">
        <v>1204</v>
      </c>
      <c r="C300" s="79" t="s">
        <v>1204</v>
      </c>
      <c r="D300" s="79" t="s">
        <v>276</v>
      </c>
      <c r="E300" s="79" t="s">
        <v>1205</v>
      </c>
      <c r="F300" s="79" t="s">
        <v>271</v>
      </c>
      <c r="G300" s="79"/>
      <c r="H300" s="79" t="s">
        <v>1206</v>
      </c>
      <c r="I300" s="79" t="s">
        <v>1207</v>
      </c>
      <c r="J300" s="80" t="str">
        <f t="shared" si="8"/>
        <v>TantalumExotech Inc.</v>
      </c>
      <c r="K300" s="80" t="str">
        <f t="shared" si="9"/>
        <v>TantalumExotech Inc.</v>
      </c>
    </row>
    <row r="301" spans="1:11">
      <c r="A301" s="79" t="s">
        <v>254</v>
      </c>
      <c r="B301" s="79" t="s">
        <v>1208</v>
      </c>
      <c r="C301" s="79" t="s">
        <v>1209</v>
      </c>
      <c r="D301" s="79" t="s">
        <v>391</v>
      </c>
      <c r="E301" s="79" t="s">
        <v>1210</v>
      </c>
      <c r="F301" s="79" t="s">
        <v>271</v>
      </c>
      <c r="G301" s="79"/>
      <c r="H301" s="79" t="s">
        <v>1211</v>
      </c>
      <c r="I301" s="79" t="s">
        <v>446</v>
      </c>
      <c r="J301" s="80" t="str">
        <f t="shared" si="8"/>
        <v>TantalumF &amp; X</v>
      </c>
      <c r="K301" s="80" t="str">
        <f t="shared" si="9"/>
        <v>TantalumF &amp; X</v>
      </c>
    </row>
    <row r="302" spans="1:11">
      <c r="A302" s="79" t="s">
        <v>254</v>
      </c>
      <c r="B302" s="79" t="s">
        <v>1209</v>
      </c>
      <c r="C302" s="79" t="s">
        <v>1209</v>
      </c>
      <c r="D302" s="79" t="s">
        <v>391</v>
      </c>
      <c r="E302" s="79" t="s">
        <v>1210</v>
      </c>
      <c r="F302" s="79" t="s">
        <v>271</v>
      </c>
      <c r="G302" s="79"/>
      <c r="H302" s="79" t="s">
        <v>1211</v>
      </c>
      <c r="I302" s="79" t="s">
        <v>446</v>
      </c>
      <c r="J302" s="80" t="str">
        <f t="shared" si="8"/>
        <v>TantalumF&amp;X Electro-Materials Ltd.</v>
      </c>
      <c r="K302" s="80" t="str">
        <f t="shared" si="9"/>
        <v>TantalumF&amp;X Electro-Materials Ltd.</v>
      </c>
    </row>
    <row r="303" spans="1:11">
      <c r="A303" s="79" t="s">
        <v>254</v>
      </c>
      <c r="B303" s="79" t="s">
        <v>1212</v>
      </c>
      <c r="C303" s="79" t="s">
        <v>1212</v>
      </c>
      <c r="D303" s="79" t="s">
        <v>391</v>
      </c>
      <c r="E303" s="79" t="s">
        <v>1213</v>
      </c>
      <c r="F303" s="79" t="s">
        <v>271</v>
      </c>
      <c r="G303" s="79"/>
      <c r="H303" s="79" t="s">
        <v>1214</v>
      </c>
      <c r="I303" s="79" t="s">
        <v>468</v>
      </c>
      <c r="J303" s="80" t="str">
        <f t="shared" si="8"/>
        <v>TantalumFIR Metals &amp; Resource Ltd.</v>
      </c>
      <c r="K303" s="80" t="str">
        <f t="shared" si="9"/>
        <v>TantalumFIR Metals &amp; Resource Ltd.</v>
      </c>
    </row>
    <row r="304" spans="1:11">
      <c r="A304" s="79" t="s">
        <v>254</v>
      </c>
      <c r="B304" s="79" t="s">
        <v>1215</v>
      </c>
      <c r="C304" s="79" t="s">
        <v>1215</v>
      </c>
      <c r="D304" s="79" t="s">
        <v>290</v>
      </c>
      <c r="E304" s="79" t="s">
        <v>1216</v>
      </c>
      <c r="F304" s="79" t="s">
        <v>271</v>
      </c>
      <c r="G304" s="79"/>
      <c r="H304" s="79" t="s">
        <v>1217</v>
      </c>
      <c r="I304" s="79" t="s">
        <v>334</v>
      </c>
      <c r="J304" s="80" t="str">
        <f t="shared" si="8"/>
        <v>TantalumGlobal Advanced Metals Aizu</v>
      </c>
      <c r="K304" s="80" t="str">
        <f t="shared" si="9"/>
        <v>TantalumGlobal Advanced Metals Aizu</v>
      </c>
    </row>
    <row r="305" spans="1:11">
      <c r="A305" s="79" t="s">
        <v>254</v>
      </c>
      <c r="B305" s="79" t="s">
        <v>1218</v>
      </c>
      <c r="C305" s="79" t="s">
        <v>1218</v>
      </c>
      <c r="D305" s="79" t="s">
        <v>276</v>
      </c>
      <c r="E305" s="79" t="s">
        <v>1219</v>
      </c>
      <c r="F305" s="79" t="s">
        <v>271</v>
      </c>
      <c r="G305" s="79"/>
      <c r="H305" s="79" t="s">
        <v>1220</v>
      </c>
      <c r="I305" s="79" t="s">
        <v>278</v>
      </c>
      <c r="J305" s="80" t="str">
        <f t="shared" si="8"/>
        <v>TantalumGlobal Advanced Metals Boyertown</v>
      </c>
      <c r="K305" s="80" t="str">
        <f t="shared" si="9"/>
        <v>TantalumGlobal Advanced Metals Boyertown</v>
      </c>
    </row>
    <row r="306" spans="1:11">
      <c r="A306" s="79" t="s">
        <v>254</v>
      </c>
      <c r="B306" s="79" t="s">
        <v>1221</v>
      </c>
      <c r="C306" s="79" t="s">
        <v>1221</v>
      </c>
      <c r="D306" s="79" t="s">
        <v>391</v>
      </c>
      <c r="E306" s="79" t="s">
        <v>1222</v>
      </c>
      <c r="F306" s="79" t="s">
        <v>271</v>
      </c>
      <c r="G306" s="79"/>
      <c r="H306" s="79" t="s">
        <v>1223</v>
      </c>
      <c r="I306" s="79" t="s">
        <v>446</v>
      </c>
      <c r="J306" s="80" t="str">
        <f t="shared" si="8"/>
        <v>TantalumGuangdong Zhiyuan New Material Co., Ltd.</v>
      </c>
      <c r="K306" s="80" t="str">
        <f t="shared" si="9"/>
        <v>TantalumGuangdong Zhiyuan New Material Co., Ltd.</v>
      </c>
    </row>
    <row r="307" spans="1:11">
      <c r="A307" s="79" t="s">
        <v>254</v>
      </c>
      <c r="B307" s="79" t="s">
        <v>1224</v>
      </c>
      <c r="C307" s="79" t="s">
        <v>1224</v>
      </c>
      <c r="D307" s="79" t="s">
        <v>813</v>
      </c>
      <c r="E307" s="79" t="s">
        <v>1225</v>
      </c>
      <c r="F307" s="79" t="s">
        <v>271</v>
      </c>
      <c r="G307" s="79"/>
      <c r="H307" s="79" t="s">
        <v>1226</v>
      </c>
      <c r="I307" s="79" t="s">
        <v>1227</v>
      </c>
      <c r="J307" s="80" t="str">
        <f t="shared" si="8"/>
        <v>TantalumH.C. Starck Co., Ltd.</v>
      </c>
      <c r="K307" s="80" t="str">
        <f t="shared" si="9"/>
        <v>TantalumH.C. Starck Co., Ltd.</v>
      </c>
    </row>
    <row r="308" spans="1:11">
      <c r="A308" s="79" t="s">
        <v>254</v>
      </c>
      <c r="B308" s="79" t="s">
        <v>1228</v>
      </c>
      <c r="C308" s="79" t="s">
        <v>1228</v>
      </c>
      <c r="D308" s="79" t="s">
        <v>300</v>
      </c>
      <c r="E308" s="79" t="s">
        <v>1229</v>
      </c>
      <c r="F308" s="79" t="s">
        <v>271</v>
      </c>
      <c r="G308" s="79"/>
      <c r="H308" s="79" t="s">
        <v>1230</v>
      </c>
      <c r="I308" s="79" t="s">
        <v>1231</v>
      </c>
      <c r="J308" s="80" t="str">
        <f t="shared" si="8"/>
        <v>TantalumH.C. Starck Hermsdorf GmbH</v>
      </c>
      <c r="K308" s="80" t="str">
        <f t="shared" si="9"/>
        <v>TantalumH.C. Starck Hermsdorf GmbH</v>
      </c>
    </row>
    <row r="309" spans="1:11">
      <c r="A309" s="79" t="s">
        <v>254</v>
      </c>
      <c r="B309" s="79" t="s">
        <v>1232</v>
      </c>
      <c r="C309" s="79" t="s">
        <v>1232</v>
      </c>
      <c r="D309" s="79" t="s">
        <v>276</v>
      </c>
      <c r="E309" s="79" t="s">
        <v>1233</v>
      </c>
      <c r="F309" s="79" t="s">
        <v>271</v>
      </c>
      <c r="G309" s="79"/>
      <c r="H309" s="79" t="s">
        <v>1234</v>
      </c>
      <c r="I309" s="79" t="s">
        <v>597</v>
      </c>
      <c r="J309" s="80" t="str">
        <f t="shared" si="8"/>
        <v>TantalumH.C. Starck Inc.</v>
      </c>
      <c r="K309" s="80" t="str">
        <f t="shared" si="9"/>
        <v>TantalumH.C. Starck Inc.</v>
      </c>
    </row>
    <row r="310" spans="1:11">
      <c r="A310" s="79" t="s">
        <v>254</v>
      </c>
      <c r="B310" s="79" t="s">
        <v>1235</v>
      </c>
      <c r="C310" s="79" t="s">
        <v>1235</v>
      </c>
      <c r="D310" s="79" t="s">
        <v>290</v>
      </c>
      <c r="E310" s="79" t="s">
        <v>1236</v>
      </c>
      <c r="F310" s="79" t="s">
        <v>271</v>
      </c>
      <c r="G310" s="79"/>
      <c r="H310" s="79" t="s">
        <v>1237</v>
      </c>
      <c r="I310" s="79" t="s">
        <v>1238</v>
      </c>
      <c r="J310" s="80" t="str">
        <f t="shared" si="8"/>
        <v>TantalumH.C. Starck Ltd.</v>
      </c>
      <c r="K310" s="80" t="str">
        <f t="shared" si="9"/>
        <v>TantalumH.C. Starck Ltd.</v>
      </c>
    </row>
    <row r="311" spans="1:11">
      <c r="A311" s="79" t="s">
        <v>254</v>
      </c>
      <c r="B311" s="79" t="s">
        <v>1239</v>
      </c>
      <c r="C311" s="79" t="s">
        <v>1239</v>
      </c>
      <c r="D311" s="79" t="s">
        <v>300</v>
      </c>
      <c r="E311" s="79" t="s">
        <v>1240</v>
      </c>
      <c r="F311" s="79" t="s">
        <v>271</v>
      </c>
      <c r="G311" s="79"/>
      <c r="H311" s="79" t="s">
        <v>1241</v>
      </c>
      <c r="I311" s="79" t="s">
        <v>302</v>
      </c>
      <c r="J311" s="80" t="str">
        <f t="shared" si="8"/>
        <v>TantalumH.C. Starck Smelting GmbH &amp; Co. KG</v>
      </c>
      <c r="K311" s="80" t="str">
        <f t="shared" si="9"/>
        <v>TantalumH.C. Starck Smelting GmbH &amp; Co. KG</v>
      </c>
    </row>
    <row r="312" spans="1:11">
      <c r="A312" s="79" t="s">
        <v>254</v>
      </c>
      <c r="B312" s="79" t="s">
        <v>1242</v>
      </c>
      <c r="C312" s="79" t="s">
        <v>1242</v>
      </c>
      <c r="D312" s="79" t="s">
        <v>300</v>
      </c>
      <c r="E312" s="79" t="s">
        <v>1243</v>
      </c>
      <c r="F312" s="79" t="s">
        <v>271</v>
      </c>
      <c r="G312" s="79"/>
      <c r="H312" s="79" t="s">
        <v>1244</v>
      </c>
      <c r="I312" s="79" t="s">
        <v>1245</v>
      </c>
      <c r="J312" s="80" t="str">
        <f t="shared" si="8"/>
        <v>TantalumH.C. Starck Tantalum and Niobium GmbH</v>
      </c>
      <c r="K312" s="80" t="str">
        <f t="shared" si="9"/>
        <v>TantalumH.C. Starck Tantalum and Niobium GmbH</v>
      </c>
    </row>
    <row r="313" spans="1:11">
      <c r="A313" s="79" t="s">
        <v>254</v>
      </c>
      <c r="B313" s="79" t="s">
        <v>1246</v>
      </c>
      <c r="C313" s="79" t="s">
        <v>1246</v>
      </c>
      <c r="D313" s="79" t="s">
        <v>391</v>
      </c>
      <c r="E313" s="79" t="s">
        <v>1247</v>
      </c>
      <c r="F313" s="79" t="s">
        <v>271</v>
      </c>
      <c r="G313" s="79"/>
      <c r="H313" s="79" t="s">
        <v>1248</v>
      </c>
      <c r="I313" s="79" t="s">
        <v>468</v>
      </c>
      <c r="J313" s="80" t="str">
        <f t="shared" si="8"/>
        <v>TantalumHengyang King Xing Lifeng New Materials Co., Ltd.</v>
      </c>
      <c r="K313" s="80" t="str">
        <f t="shared" si="9"/>
        <v>TantalumHengyang King Xing Lifeng New Materials Co., Ltd.</v>
      </c>
    </row>
    <row r="314" spans="1:11">
      <c r="A314" s="79" t="s">
        <v>254</v>
      </c>
      <c r="B314" s="79" t="s">
        <v>1249</v>
      </c>
      <c r="C314" s="79" t="s">
        <v>1249</v>
      </c>
      <c r="D314" s="79" t="s">
        <v>391</v>
      </c>
      <c r="E314" s="79" t="s">
        <v>1250</v>
      </c>
      <c r="F314" s="79" t="s">
        <v>271</v>
      </c>
      <c r="G314" s="79"/>
      <c r="H314" s="79" t="s">
        <v>1251</v>
      </c>
      <c r="I314" s="79" t="s">
        <v>495</v>
      </c>
      <c r="J314" s="80" t="str">
        <f t="shared" si="8"/>
        <v>TantalumJiangxi Dinghai Tantalum &amp; Niobium Co., Ltd.</v>
      </c>
      <c r="K314" s="80" t="str">
        <f t="shared" si="9"/>
        <v>TantalumJiangxi Dinghai Tantalum &amp; Niobium Co., Ltd.</v>
      </c>
    </row>
    <row r="315" spans="1:11">
      <c r="A315" s="79" t="s">
        <v>254</v>
      </c>
      <c r="B315" s="79" t="s">
        <v>1252</v>
      </c>
      <c r="C315" s="79" t="s">
        <v>1252</v>
      </c>
      <c r="D315" s="79" t="s">
        <v>391</v>
      </c>
      <c r="E315" s="79" t="s">
        <v>1253</v>
      </c>
      <c r="F315" s="79" t="s">
        <v>271</v>
      </c>
      <c r="G315" s="79"/>
      <c r="H315" s="79" t="s">
        <v>1254</v>
      </c>
      <c r="I315" s="79" t="s">
        <v>495</v>
      </c>
      <c r="J315" s="80" t="str">
        <f t="shared" si="8"/>
        <v>TantalumJiangxi Tuohong New Raw Material</v>
      </c>
      <c r="K315" s="80" t="str">
        <f t="shared" si="9"/>
        <v>TantalumJiangxi Tuohong New Raw Material</v>
      </c>
    </row>
    <row r="316" spans="1:11">
      <c r="A316" s="79" t="s">
        <v>254</v>
      </c>
      <c r="B316" s="79" t="s">
        <v>1255</v>
      </c>
      <c r="C316" s="79" t="s">
        <v>1255</v>
      </c>
      <c r="D316" s="79" t="s">
        <v>391</v>
      </c>
      <c r="E316" s="79" t="s">
        <v>1256</v>
      </c>
      <c r="F316" s="79" t="s">
        <v>271</v>
      </c>
      <c r="G316" s="79"/>
      <c r="H316" s="79" t="s">
        <v>1257</v>
      </c>
      <c r="I316" s="79" t="s">
        <v>495</v>
      </c>
      <c r="J316" s="80" t="str">
        <f t="shared" si="8"/>
        <v>TantalumJiuJiang JinXin Nonferrous Metals Co., Ltd.</v>
      </c>
      <c r="K316" s="80" t="str">
        <f t="shared" si="9"/>
        <v>TantalumJiuJiang JinXin Nonferrous Metals Co., Ltd.</v>
      </c>
    </row>
    <row r="317" spans="1:11">
      <c r="A317" s="79" t="s">
        <v>254</v>
      </c>
      <c r="B317" s="79" t="s">
        <v>1258</v>
      </c>
      <c r="C317" s="79" t="s">
        <v>1259</v>
      </c>
      <c r="D317" s="79" t="s">
        <v>391</v>
      </c>
      <c r="E317" s="79" t="s">
        <v>1260</v>
      </c>
      <c r="F317" s="79" t="s">
        <v>271</v>
      </c>
      <c r="G317" s="79"/>
      <c r="H317" s="79" t="s">
        <v>1257</v>
      </c>
      <c r="I317" s="79" t="s">
        <v>495</v>
      </c>
      <c r="J317" s="80" t="str">
        <f t="shared" si="8"/>
        <v>TantalumJiujiang Nonferrous Metals Smelting Company Limited</v>
      </c>
      <c r="K317" s="80" t="str">
        <f t="shared" si="9"/>
        <v>TantalumJiujiang Nonferrous Metals Smelting Company Limited</v>
      </c>
    </row>
    <row r="318" spans="1:11">
      <c r="A318" s="79" t="s">
        <v>254</v>
      </c>
      <c r="B318" s="79" t="s">
        <v>1259</v>
      </c>
      <c r="C318" s="79" t="s">
        <v>1259</v>
      </c>
      <c r="D318" s="79" t="s">
        <v>391</v>
      </c>
      <c r="E318" s="79" t="s">
        <v>1260</v>
      </c>
      <c r="F318" s="79" t="s">
        <v>271</v>
      </c>
      <c r="G318" s="79"/>
      <c r="H318" s="79" t="s">
        <v>1257</v>
      </c>
      <c r="I318" s="79" t="s">
        <v>495</v>
      </c>
      <c r="J318" s="80" t="str">
        <f t="shared" si="8"/>
        <v>TantalumJiujiang Tanbre Co., Ltd.</v>
      </c>
      <c r="K318" s="80" t="str">
        <f t="shared" si="9"/>
        <v>TantalumJiujiang Tanbre Co., Ltd.</v>
      </c>
    </row>
    <row r="319" spans="1:11">
      <c r="A319" s="79" t="s">
        <v>254</v>
      </c>
      <c r="B319" s="79" t="s">
        <v>1261</v>
      </c>
      <c r="C319" s="79" t="s">
        <v>1261</v>
      </c>
      <c r="D319" s="79" t="s">
        <v>391</v>
      </c>
      <c r="E319" s="79" t="s">
        <v>1262</v>
      </c>
      <c r="F319" s="79" t="s">
        <v>271</v>
      </c>
      <c r="G319" s="79"/>
      <c r="H319" s="79" t="s">
        <v>1257</v>
      </c>
      <c r="I319" s="79" t="s">
        <v>495</v>
      </c>
      <c r="J319" s="80" t="str">
        <f t="shared" si="8"/>
        <v>TantalumJiujiang Zhongao Tantalum &amp; Niobium Co., Ltd.</v>
      </c>
      <c r="K319" s="80" t="str">
        <f t="shared" si="9"/>
        <v>TantalumJiujiang Zhongao Tantalum &amp; Niobium Co., Ltd.</v>
      </c>
    </row>
    <row r="320" spans="1:11">
      <c r="A320" s="79" t="s">
        <v>254</v>
      </c>
      <c r="B320" s="79" t="s">
        <v>1263</v>
      </c>
      <c r="C320" s="79" t="s">
        <v>1263</v>
      </c>
      <c r="D320" s="79" t="s">
        <v>367</v>
      </c>
      <c r="E320" s="79" t="s">
        <v>1264</v>
      </c>
      <c r="F320" s="79" t="s">
        <v>271</v>
      </c>
      <c r="G320" s="79"/>
      <c r="H320" s="79" t="s">
        <v>1265</v>
      </c>
      <c r="I320" s="79" t="s">
        <v>1266</v>
      </c>
      <c r="J320" s="80" t="str">
        <f t="shared" si="8"/>
        <v>TantalumKEMET Blue Metals</v>
      </c>
      <c r="K320" s="80" t="str">
        <f t="shared" si="9"/>
        <v>TantalumKEMET Blue Metals</v>
      </c>
    </row>
    <row r="321" spans="1:11">
      <c r="A321" s="79" t="s">
        <v>254</v>
      </c>
      <c r="B321" s="79" t="s">
        <v>1267</v>
      </c>
      <c r="C321" s="79" t="s">
        <v>1267</v>
      </c>
      <c r="D321" s="79" t="s">
        <v>310</v>
      </c>
      <c r="E321" s="79" t="s">
        <v>1268</v>
      </c>
      <c r="F321" s="79" t="s">
        <v>271</v>
      </c>
      <c r="G321" s="79"/>
      <c r="H321" s="79" t="s">
        <v>911</v>
      </c>
      <c r="I321" s="79" t="s">
        <v>312</v>
      </c>
      <c r="J321" s="80" t="str">
        <f t="shared" si="8"/>
        <v>TantalumLSM Brasil S.A.</v>
      </c>
      <c r="K321" s="80" t="str">
        <f t="shared" si="9"/>
        <v>TantalumLSM Brasil S.A.</v>
      </c>
    </row>
    <row r="322" spans="1:11">
      <c r="A322" s="79" t="s">
        <v>254</v>
      </c>
      <c r="B322" s="79" t="s">
        <v>1269</v>
      </c>
      <c r="C322" s="79" t="s">
        <v>1270</v>
      </c>
      <c r="D322" s="79" t="s">
        <v>350</v>
      </c>
      <c r="E322" s="79" t="s">
        <v>1271</v>
      </c>
      <c r="F322" s="79" t="s">
        <v>271</v>
      </c>
      <c r="G322" s="79"/>
      <c r="H322" s="79" t="s">
        <v>1272</v>
      </c>
      <c r="I322" s="79" t="s">
        <v>1048</v>
      </c>
      <c r="J322" s="80" t="str">
        <f t="shared" si="8"/>
        <v>TantalumMetallurgical Products India Pvt. Ltd. (MPIL)</v>
      </c>
      <c r="K322" s="80" t="str">
        <f t="shared" si="9"/>
        <v>TantalumMetallurgical Products India Pvt. Ltd. (MPIL)</v>
      </c>
    </row>
    <row r="323" spans="1:11">
      <c r="A323" s="79" t="s">
        <v>254</v>
      </c>
      <c r="B323" s="79" t="s">
        <v>1270</v>
      </c>
      <c r="C323" s="79" t="s">
        <v>1270</v>
      </c>
      <c r="D323" s="79" t="s">
        <v>350</v>
      </c>
      <c r="E323" s="79" t="s">
        <v>1271</v>
      </c>
      <c r="F323" s="79" t="s">
        <v>271</v>
      </c>
      <c r="G323" s="79"/>
      <c r="H323" s="79" t="s">
        <v>1272</v>
      </c>
      <c r="I323" s="79" t="s">
        <v>1048</v>
      </c>
      <c r="J323" s="80" t="str">
        <f t="shared" si="8"/>
        <v>TantalumMetallurgical Products India Pvt., Ltd.</v>
      </c>
      <c r="K323" s="80" t="str">
        <f t="shared" si="9"/>
        <v>TantalumMetallurgical Products India Pvt., Ltd.</v>
      </c>
    </row>
    <row r="324" spans="1:11">
      <c r="A324" s="79" t="s">
        <v>254</v>
      </c>
      <c r="B324" s="79" t="s">
        <v>929</v>
      </c>
      <c r="C324" s="79" t="s">
        <v>929</v>
      </c>
      <c r="D324" s="79" t="s">
        <v>310</v>
      </c>
      <c r="E324" s="79" t="s">
        <v>1273</v>
      </c>
      <c r="F324" s="79" t="s">
        <v>271</v>
      </c>
      <c r="G324" s="79"/>
      <c r="H324" s="79" t="s">
        <v>1274</v>
      </c>
      <c r="I324" s="79" t="s">
        <v>1275</v>
      </c>
      <c r="J324" s="80" t="str">
        <f t="shared" si="8"/>
        <v>TantalumMineracao Taboca S.A.</v>
      </c>
      <c r="K324" s="80" t="str">
        <f t="shared" si="9"/>
        <v>TantalumMineracao Taboca S.A.</v>
      </c>
    </row>
    <row r="325" spans="1:11">
      <c r="A325" s="79" t="s">
        <v>254</v>
      </c>
      <c r="B325" s="79" t="s">
        <v>1276</v>
      </c>
      <c r="C325" s="79" t="s">
        <v>929</v>
      </c>
      <c r="D325" s="79" t="s">
        <v>310</v>
      </c>
      <c r="E325" s="79" t="s">
        <v>1273</v>
      </c>
      <c r="F325" s="79" t="s">
        <v>271</v>
      </c>
      <c r="G325" s="79"/>
      <c r="H325" s="79" t="s">
        <v>1274</v>
      </c>
      <c r="I325" s="79" t="s">
        <v>1275</v>
      </c>
      <c r="J325" s="80" t="str">
        <f t="shared" ref="J325:J388" si="10">A325&amp;B325</f>
        <v>TantalumMineração Taboca S.A.</v>
      </c>
      <c r="K325" s="80" t="str">
        <f t="shared" si="9"/>
        <v>TantalumMineração Taboca S.A.</v>
      </c>
    </row>
    <row r="326" spans="1:11">
      <c r="A326" s="79" t="s">
        <v>254</v>
      </c>
      <c r="B326" s="79" t="s">
        <v>1277</v>
      </c>
      <c r="C326" s="79" t="s">
        <v>929</v>
      </c>
      <c r="D326" s="79" t="s">
        <v>310</v>
      </c>
      <c r="E326" s="79" t="s">
        <v>1273</v>
      </c>
      <c r="F326" s="79" t="s">
        <v>271</v>
      </c>
      <c r="G326" s="79"/>
      <c r="H326" s="79" t="s">
        <v>1274</v>
      </c>
      <c r="I326" s="79" t="s">
        <v>1275</v>
      </c>
      <c r="J326" s="80" t="str">
        <f t="shared" si="10"/>
        <v>TantalumMineracao Taboca SA</v>
      </c>
      <c r="K326" s="80" t="str">
        <f t="shared" ref="K326:K389" si="11">A326&amp;B326</f>
        <v>TantalumMineracao Taboca SA</v>
      </c>
    </row>
    <row r="327" spans="1:11">
      <c r="A327" s="79" t="s">
        <v>254</v>
      </c>
      <c r="B327" s="79" t="s">
        <v>1278</v>
      </c>
      <c r="C327" s="79" t="s">
        <v>607</v>
      </c>
      <c r="D327" s="79" t="s">
        <v>290</v>
      </c>
      <c r="E327" s="79" t="s">
        <v>1279</v>
      </c>
      <c r="F327" s="79" t="s">
        <v>271</v>
      </c>
      <c r="G327" s="79"/>
      <c r="H327" s="79" t="s">
        <v>1280</v>
      </c>
      <c r="I327" s="79" t="s">
        <v>1281</v>
      </c>
      <c r="J327" s="80" t="str">
        <f t="shared" si="10"/>
        <v>TantalumMitsui Mining &amp; Smelting</v>
      </c>
      <c r="K327" s="80" t="str">
        <f t="shared" si="11"/>
        <v>TantalumMitsui Mining &amp; Smelting</v>
      </c>
    </row>
    <row r="328" spans="1:11">
      <c r="A328" s="79" t="s">
        <v>254</v>
      </c>
      <c r="B328" s="79" t="s">
        <v>607</v>
      </c>
      <c r="C328" s="79" t="s">
        <v>607</v>
      </c>
      <c r="D328" s="79" t="s">
        <v>290</v>
      </c>
      <c r="E328" s="79" t="s">
        <v>1279</v>
      </c>
      <c r="F328" s="79" t="s">
        <v>271</v>
      </c>
      <c r="G328" s="79"/>
      <c r="H328" s="79" t="s">
        <v>1280</v>
      </c>
      <c r="I328" s="79" t="s">
        <v>1281</v>
      </c>
      <c r="J328" s="80" t="str">
        <f t="shared" si="10"/>
        <v>TantalumMitsui Mining and Smelting Co., Ltd.</v>
      </c>
      <c r="K328" s="80" t="str">
        <f t="shared" si="11"/>
        <v>TantalumMitsui Mining and Smelting Co., Ltd.</v>
      </c>
    </row>
    <row r="329" spans="1:11">
      <c r="A329" s="79" t="s">
        <v>254</v>
      </c>
      <c r="B329" s="79" t="s">
        <v>1282</v>
      </c>
      <c r="C329" s="79" t="s">
        <v>1283</v>
      </c>
      <c r="D329" s="79" t="s">
        <v>1284</v>
      </c>
      <c r="E329" s="79" t="s">
        <v>1285</v>
      </c>
      <c r="F329" s="79" t="s">
        <v>271</v>
      </c>
      <c r="G329" s="79"/>
      <c r="H329" s="79" t="s">
        <v>1286</v>
      </c>
      <c r="I329" s="79" t="s">
        <v>1287</v>
      </c>
      <c r="J329" s="80" t="str">
        <f t="shared" si="10"/>
        <v>TantalumMolycorp Silmet A.S.</v>
      </c>
      <c r="K329" s="80" t="str">
        <f t="shared" si="11"/>
        <v>TantalumMolycorp Silmet A.S.</v>
      </c>
    </row>
    <row r="330" spans="1:11">
      <c r="A330" s="79" t="s">
        <v>254</v>
      </c>
      <c r="B330" s="79" t="s">
        <v>1288</v>
      </c>
      <c r="C330" s="79" t="s">
        <v>1289</v>
      </c>
      <c r="D330" s="79" t="s">
        <v>391</v>
      </c>
      <c r="E330" s="79" t="s">
        <v>1290</v>
      </c>
      <c r="F330" s="79" t="s">
        <v>271</v>
      </c>
      <c r="G330" s="79"/>
      <c r="H330" s="79" t="s">
        <v>1291</v>
      </c>
      <c r="I330" s="79" t="s">
        <v>1292</v>
      </c>
      <c r="J330" s="80" t="str">
        <f t="shared" si="10"/>
        <v>TantalumNingxia Non-Ferrous Metal Smeltery</v>
      </c>
      <c r="K330" s="80" t="str">
        <f t="shared" si="11"/>
        <v>TantalumNingxia Non-Ferrous Metal Smeltery</v>
      </c>
    </row>
    <row r="331" spans="1:11">
      <c r="A331" s="79" t="s">
        <v>254</v>
      </c>
      <c r="B331" s="79" t="s">
        <v>1289</v>
      </c>
      <c r="C331" s="79" t="s">
        <v>1289</v>
      </c>
      <c r="D331" s="79" t="s">
        <v>391</v>
      </c>
      <c r="E331" s="79" t="s">
        <v>1290</v>
      </c>
      <c r="F331" s="79" t="s">
        <v>271</v>
      </c>
      <c r="G331" s="79"/>
      <c r="H331" s="79" t="s">
        <v>1291</v>
      </c>
      <c r="I331" s="79" t="s">
        <v>1292</v>
      </c>
      <c r="J331" s="80" t="str">
        <f t="shared" si="10"/>
        <v>TantalumNingxia Orient Tantalum Industry Co., Ltd.</v>
      </c>
      <c r="K331" s="80" t="str">
        <f t="shared" si="11"/>
        <v>TantalumNingxia Orient Tantalum Industry Co., Ltd.</v>
      </c>
    </row>
    <row r="332" spans="1:11">
      <c r="A332" s="79" t="s">
        <v>254</v>
      </c>
      <c r="B332" s="79" t="s">
        <v>1283</v>
      </c>
      <c r="C332" s="79" t="s">
        <v>1283</v>
      </c>
      <c r="D332" s="79" t="s">
        <v>1284</v>
      </c>
      <c r="E332" s="79" t="s">
        <v>1285</v>
      </c>
      <c r="F332" s="79" t="s">
        <v>271</v>
      </c>
      <c r="G332" s="79"/>
      <c r="H332" s="79" t="s">
        <v>1286</v>
      </c>
      <c r="I332" s="79" t="s">
        <v>1287</v>
      </c>
      <c r="J332" s="80" t="str">
        <f t="shared" si="10"/>
        <v>TantalumNPM Silmet AS</v>
      </c>
      <c r="K332" s="80" t="str">
        <f t="shared" si="11"/>
        <v>TantalumNPM Silmet AS</v>
      </c>
    </row>
    <row r="333" spans="1:11">
      <c r="A333" s="79" t="s">
        <v>254</v>
      </c>
      <c r="B333" s="79" t="s">
        <v>1293</v>
      </c>
      <c r="C333" s="79" t="s">
        <v>1294</v>
      </c>
      <c r="D333" t="s">
        <v>1295</v>
      </c>
      <c r="E333" s="79" t="s">
        <v>1296</v>
      </c>
      <c r="F333" s="79" t="s">
        <v>271</v>
      </c>
      <c r="G333" s="79"/>
      <c r="H333" s="79" t="s">
        <v>1297</v>
      </c>
      <c r="I333" s="79" t="s">
        <v>1297</v>
      </c>
      <c r="J333" s="80" t="str">
        <f t="shared" si="10"/>
        <v>TantalumPower Resources</v>
      </c>
      <c r="K333" s="80" t="str">
        <f t="shared" si="11"/>
        <v>TantalumPower Resources</v>
      </c>
    </row>
    <row r="334" spans="1:11">
      <c r="A334" s="79" t="s">
        <v>254</v>
      </c>
      <c r="B334" s="79" t="s">
        <v>1298</v>
      </c>
      <c r="C334" s="79" t="s">
        <v>1294</v>
      </c>
      <c r="D334" t="s">
        <v>1295</v>
      </c>
      <c r="E334" s="79" t="s">
        <v>1296</v>
      </c>
      <c r="F334" s="79" t="s">
        <v>271</v>
      </c>
      <c r="G334" s="79"/>
      <c r="H334" s="79" t="s">
        <v>1297</v>
      </c>
      <c r="I334" s="79" t="s">
        <v>1297</v>
      </c>
      <c r="J334" s="80" t="str">
        <f t="shared" si="10"/>
        <v>TantalumPower Resources Ltd.</v>
      </c>
      <c r="K334" s="80" t="str">
        <f t="shared" si="11"/>
        <v>TantalumPower Resources Ltd.</v>
      </c>
    </row>
    <row r="335" spans="1:11">
      <c r="A335" s="79" t="s">
        <v>254</v>
      </c>
      <c r="B335" s="79" t="s">
        <v>1294</v>
      </c>
      <c r="C335" s="79" t="s">
        <v>1294</v>
      </c>
      <c r="D335" t="s">
        <v>1295</v>
      </c>
      <c r="E335" s="79" t="s">
        <v>1296</v>
      </c>
      <c r="F335" s="79" t="s">
        <v>271</v>
      </c>
      <c r="G335" s="79"/>
      <c r="H335" s="79" t="s">
        <v>1297</v>
      </c>
      <c r="I335" s="79" t="s">
        <v>1297</v>
      </c>
      <c r="J335" s="80" t="str">
        <f t="shared" si="10"/>
        <v>TantalumPRG Dooel</v>
      </c>
      <c r="K335" s="80" t="str">
        <f t="shared" si="11"/>
        <v>TantalumPRG Dooel</v>
      </c>
    </row>
    <row r="336" spans="1:11">
      <c r="A336" s="79" t="s">
        <v>254</v>
      </c>
      <c r="B336" s="79" t="s">
        <v>1299</v>
      </c>
      <c r="C336" s="79" t="s">
        <v>1299</v>
      </c>
      <c r="D336" s="79" t="s">
        <v>276</v>
      </c>
      <c r="E336" s="79" t="s">
        <v>1300</v>
      </c>
      <c r="F336" s="79" t="s">
        <v>271</v>
      </c>
      <c r="G336" s="79"/>
      <c r="H336" s="79" t="s">
        <v>1301</v>
      </c>
      <c r="I336" s="79" t="s">
        <v>1302</v>
      </c>
      <c r="J336" s="80" t="str">
        <f t="shared" si="10"/>
        <v>TantalumQuantumClean</v>
      </c>
      <c r="K336" s="80" t="str">
        <f t="shared" si="11"/>
        <v>TantalumQuantumClean</v>
      </c>
    </row>
    <row r="337" spans="1:11">
      <c r="A337" s="79" t="s">
        <v>254</v>
      </c>
      <c r="B337" s="79" t="s">
        <v>1303</v>
      </c>
      <c r="C337" s="79" t="s">
        <v>977</v>
      </c>
      <c r="D337" s="79" t="s">
        <v>310</v>
      </c>
      <c r="E337" s="79" t="s">
        <v>1304</v>
      </c>
      <c r="F337" s="79" t="s">
        <v>271</v>
      </c>
      <c r="G337" s="79"/>
      <c r="H337" s="79" t="s">
        <v>911</v>
      </c>
      <c r="I337" s="79" t="s">
        <v>978</v>
      </c>
      <c r="J337" s="80" t="str">
        <f t="shared" si="10"/>
        <v>TantalumResind Ind e Com Ltda.</v>
      </c>
      <c r="K337" s="80" t="str">
        <f t="shared" si="11"/>
        <v>TantalumResind Ind e Com Ltda.</v>
      </c>
    </row>
    <row r="338" spans="1:11">
      <c r="A338" s="79" t="s">
        <v>254</v>
      </c>
      <c r="B338" s="79" t="s">
        <v>977</v>
      </c>
      <c r="C338" s="79" t="s">
        <v>977</v>
      </c>
      <c r="D338" s="79" t="s">
        <v>310</v>
      </c>
      <c r="E338" s="79" t="s">
        <v>1304</v>
      </c>
      <c r="F338" s="79" t="s">
        <v>271</v>
      </c>
      <c r="G338" s="79"/>
      <c r="H338" s="79" t="s">
        <v>911</v>
      </c>
      <c r="I338" s="79" t="s">
        <v>978</v>
      </c>
      <c r="J338" s="80" t="str">
        <f t="shared" si="10"/>
        <v>TantalumResind Industria e Comercio Ltda.</v>
      </c>
      <c r="K338" s="80" t="str">
        <f t="shared" si="11"/>
        <v>TantalumResind Industria e Comercio Ltda.</v>
      </c>
    </row>
    <row r="339" spans="1:11">
      <c r="A339" s="79" t="s">
        <v>254</v>
      </c>
      <c r="B339" s="79" t="s">
        <v>1305</v>
      </c>
      <c r="C339" s="79" t="s">
        <v>977</v>
      </c>
      <c r="D339" s="79" t="s">
        <v>310</v>
      </c>
      <c r="E339" s="79" t="s">
        <v>1304</v>
      </c>
      <c r="F339" s="79" t="s">
        <v>271</v>
      </c>
      <c r="G339" s="79"/>
      <c r="H339" s="79" t="s">
        <v>911</v>
      </c>
      <c r="I339" s="79" t="s">
        <v>978</v>
      </c>
      <c r="J339" s="80" t="str">
        <f t="shared" si="10"/>
        <v>TantalumResind Indústria e Comércio Ltda.</v>
      </c>
      <c r="K339" s="80" t="str">
        <f t="shared" si="11"/>
        <v>TantalumResind Indústria e Comércio Ltda.</v>
      </c>
    </row>
    <row r="340" spans="1:11">
      <c r="A340" s="79" t="s">
        <v>254</v>
      </c>
      <c r="B340" s="79" t="s">
        <v>1306</v>
      </c>
      <c r="C340" s="79" t="s">
        <v>1307</v>
      </c>
      <c r="D340" s="79" t="s">
        <v>391</v>
      </c>
      <c r="E340" s="79" t="s">
        <v>1308</v>
      </c>
      <c r="F340" s="79" t="s">
        <v>271</v>
      </c>
      <c r="G340" s="79"/>
      <c r="H340" s="79" t="s">
        <v>1214</v>
      </c>
      <c r="I340" s="79" t="s">
        <v>468</v>
      </c>
      <c r="J340" s="80" t="str">
        <f t="shared" si="10"/>
        <v>TantalumRFH</v>
      </c>
      <c r="K340" s="80" t="str">
        <f t="shared" si="11"/>
        <v>TantalumRFH</v>
      </c>
    </row>
    <row r="341" spans="1:11">
      <c r="A341" s="79" t="s">
        <v>254</v>
      </c>
      <c r="B341" s="79" t="s">
        <v>1309</v>
      </c>
      <c r="C341" s="79" t="s">
        <v>1307</v>
      </c>
      <c r="D341" s="79" t="s">
        <v>391</v>
      </c>
      <c r="E341" s="79" t="s">
        <v>1308</v>
      </c>
      <c r="F341" s="79" t="s">
        <v>271</v>
      </c>
      <c r="G341" s="79"/>
      <c r="H341" s="79" t="s">
        <v>1214</v>
      </c>
      <c r="I341" s="79" t="s">
        <v>468</v>
      </c>
      <c r="J341" s="80" t="str">
        <f t="shared" si="10"/>
        <v>TantalumRFH Tantalum Smeltry Co., Ltd.</v>
      </c>
      <c r="K341" s="80" t="str">
        <f t="shared" si="11"/>
        <v>TantalumRFH Tantalum Smeltry Co., Ltd.</v>
      </c>
    </row>
    <row r="342" spans="1:11">
      <c r="A342" s="79" t="s">
        <v>254</v>
      </c>
      <c r="B342" s="79" t="s">
        <v>1310</v>
      </c>
      <c r="C342" s="79" t="s">
        <v>1311</v>
      </c>
      <c r="D342" s="79" t="s">
        <v>498</v>
      </c>
      <c r="E342" s="79" t="s">
        <v>1312</v>
      </c>
      <c r="F342" s="79" t="s">
        <v>271</v>
      </c>
      <c r="G342" s="79"/>
      <c r="H342" s="79" t="s">
        <v>1310</v>
      </c>
      <c r="I342" s="79" t="s">
        <v>1313</v>
      </c>
      <c r="J342" s="80" t="str">
        <f t="shared" si="10"/>
        <v>TantalumSolikamsk</v>
      </c>
      <c r="K342" s="80" t="str">
        <f t="shared" si="11"/>
        <v>TantalumSolikamsk</v>
      </c>
    </row>
    <row r="343" spans="1:11">
      <c r="A343" s="79" t="s">
        <v>254</v>
      </c>
      <c r="B343" s="79" t="s">
        <v>1311</v>
      </c>
      <c r="C343" s="79" t="s">
        <v>1311</v>
      </c>
      <c r="D343" s="79" t="s">
        <v>498</v>
      </c>
      <c r="E343" s="79" t="s">
        <v>1312</v>
      </c>
      <c r="F343" s="79" t="s">
        <v>271</v>
      </c>
      <c r="G343" s="79"/>
      <c r="H343" s="79" t="s">
        <v>1310</v>
      </c>
      <c r="I343" s="79" t="s">
        <v>1313</v>
      </c>
      <c r="J343" s="80" t="str">
        <f t="shared" si="10"/>
        <v>TantalumSolikamsk Magnesium Works OAO</v>
      </c>
      <c r="K343" s="80" t="str">
        <f t="shared" si="11"/>
        <v>TantalumSolikamsk Magnesium Works OAO</v>
      </c>
    </row>
    <row r="344" spans="1:11">
      <c r="A344" s="79" t="s">
        <v>254</v>
      </c>
      <c r="B344" s="79" t="s">
        <v>1314</v>
      </c>
      <c r="C344" s="79" t="s">
        <v>1311</v>
      </c>
      <c r="D344" s="79" t="s">
        <v>498</v>
      </c>
      <c r="E344" s="79" t="s">
        <v>1312</v>
      </c>
      <c r="F344" s="79" t="s">
        <v>271</v>
      </c>
      <c r="G344" s="79"/>
      <c r="H344" s="79" t="s">
        <v>1310</v>
      </c>
      <c r="I344" s="79" t="s">
        <v>1313</v>
      </c>
      <c r="J344" s="80" t="str">
        <f t="shared" si="10"/>
        <v>TantalumSolikamsk Metal Works</v>
      </c>
      <c r="K344" s="80" t="str">
        <f t="shared" si="11"/>
        <v>TantalumSolikamsk Metal Works</v>
      </c>
    </row>
    <row r="345" spans="1:11">
      <c r="A345" s="79" t="s">
        <v>254</v>
      </c>
      <c r="B345" s="79" t="s">
        <v>1315</v>
      </c>
      <c r="C345" s="79" t="s">
        <v>1315</v>
      </c>
      <c r="D345" s="79" t="s">
        <v>290</v>
      </c>
      <c r="E345" s="79" t="s">
        <v>1316</v>
      </c>
      <c r="F345" s="79" t="s">
        <v>271</v>
      </c>
      <c r="G345" s="79"/>
      <c r="H345" s="79" t="s">
        <v>1317</v>
      </c>
      <c r="I345" s="79" t="s">
        <v>321</v>
      </c>
      <c r="J345" s="80" t="str">
        <f t="shared" si="10"/>
        <v>TantalumTaki Chemical Co., Ltd.</v>
      </c>
      <c r="K345" s="80" t="str">
        <f t="shared" si="11"/>
        <v>TantalumTaki Chemical Co., Ltd.</v>
      </c>
    </row>
    <row r="346" spans="1:11">
      <c r="A346" s="79" t="s">
        <v>254</v>
      </c>
      <c r="B346" s="79" t="s">
        <v>1318</v>
      </c>
      <c r="C346" s="79" t="s">
        <v>1315</v>
      </c>
      <c r="D346" s="79" t="s">
        <v>290</v>
      </c>
      <c r="E346" s="79" t="s">
        <v>1316</v>
      </c>
      <c r="F346" s="79" t="s">
        <v>271</v>
      </c>
      <c r="G346" s="79"/>
      <c r="H346" s="79" t="s">
        <v>1317</v>
      </c>
      <c r="I346" s="79" t="s">
        <v>321</v>
      </c>
      <c r="J346" s="80" t="str">
        <f t="shared" si="10"/>
        <v>TantalumTaki Chemicals</v>
      </c>
      <c r="K346" s="80" t="str">
        <f t="shared" si="11"/>
        <v>TantalumTaki Chemicals</v>
      </c>
    </row>
    <row r="347" spans="1:11">
      <c r="A347" s="79" t="s">
        <v>254</v>
      </c>
      <c r="B347" s="79" t="s">
        <v>1319</v>
      </c>
      <c r="C347" s="79" t="s">
        <v>1319</v>
      </c>
      <c r="D347" s="79" t="s">
        <v>276</v>
      </c>
      <c r="E347" s="79" t="s">
        <v>1320</v>
      </c>
      <c r="F347" s="79" t="s">
        <v>271</v>
      </c>
      <c r="G347" s="79"/>
      <c r="H347" s="79" t="s">
        <v>1321</v>
      </c>
      <c r="I347" s="79" t="s">
        <v>278</v>
      </c>
      <c r="J347" s="80" t="str">
        <f t="shared" si="10"/>
        <v>TantalumTelex Metals</v>
      </c>
      <c r="K347" s="80" t="str">
        <f t="shared" si="11"/>
        <v>TantalumTelex Metals</v>
      </c>
    </row>
    <row r="348" spans="1:11">
      <c r="A348" s="79" t="s">
        <v>254</v>
      </c>
      <c r="B348" s="79" t="s">
        <v>1322</v>
      </c>
      <c r="C348" s="79" t="s">
        <v>1323</v>
      </c>
      <c r="D348" s="79" t="s">
        <v>511</v>
      </c>
      <c r="E348" s="79" t="s">
        <v>1324</v>
      </c>
      <c r="F348" s="79" t="s">
        <v>271</v>
      </c>
      <c r="H348" s="79" t="s">
        <v>516</v>
      </c>
      <c r="I348" s="79" t="s">
        <v>513</v>
      </c>
      <c r="J348" s="80" t="str">
        <f t="shared" si="10"/>
        <v>TantalumULBA</v>
      </c>
      <c r="K348" s="80" t="str">
        <f t="shared" si="11"/>
        <v>TantalumULBA</v>
      </c>
    </row>
    <row r="349" spans="1:11">
      <c r="A349" s="79" t="s">
        <v>254</v>
      </c>
      <c r="B349" s="79" t="s">
        <v>1323</v>
      </c>
      <c r="C349" s="79" t="s">
        <v>1323</v>
      </c>
      <c r="D349" s="79" t="s">
        <v>511</v>
      </c>
      <c r="E349" s="79" t="s">
        <v>1324</v>
      </c>
      <c r="F349" s="79" t="s">
        <v>271</v>
      </c>
      <c r="H349" s="79" t="s">
        <v>516</v>
      </c>
      <c r="I349" s="79" t="s">
        <v>513</v>
      </c>
      <c r="J349" s="80" t="str">
        <f t="shared" si="10"/>
        <v>TantalumUlba Metallurgical Plant JSC</v>
      </c>
      <c r="K349" s="80" t="str">
        <f t="shared" si="11"/>
        <v>TantalumUlba Metallurgical Plant JSC</v>
      </c>
    </row>
    <row r="350" spans="1:11">
      <c r="A350" s="79" t="s">
        <v>254</v>
      </c>
      <c r="B350" s="79" t="s">
        <v>1325</v>
      </c>
      <c r="C350" s="79" t="s">
        <v>1325</v>
      </c>
      <c r="D350" s="79" t="s">
        <v>391</v>
      </c>
      <c r="E350" s="79" t="s">
        <v>1326</v>
      </c>
      <c r="F350" s="79" t="s">
        <v>271</v>
      </c>
      <c r="G350" s="79"/>
      <c r="H350" s="79" t="s">
        <v>1327</v>
      </c>
      <c r="I350" s="79" t="s">
        <v>446</v>
      </c>
      <c r="J350" s="80" t="str">
        <f t="shared" si="10"/>
        <v>TantalumXinXing HaoRong Electronic Material Co., Ltd.</v>
      </c>
      <c r="K350" s="80" t="str">
        <f t="shared" si="11"/>
        <v>TantalumXinXing HaoRong Electronic Material Co., Ltd.</v>
      </c>
    </row>
    <row r="351" spans="1:11">
      <c r="A351" s="79" t="s">
        <v>254</v>
      </c>
      <c r="B351" s="79" t="s">
        <v>1307</v>
      </c>
      <c r="C351" s="79" t="s">
        <v>1307</v>
      </c>
      <c r="D351" s="79" t="s">
        <v>391</v>
      </c>
      <c r="E351" s="79" t="s">
        <v>1308</v>
      </c>
      <c r="F351" s="79" t="s">
        <v>271</v>
      </c>
      <c r="H351" s="79" t="s">
        <v>1214</v>
      </c>
      <c r="I351" s="79" t="s">
        <v>468</v>
      </c>
      <c r="J351" s="80" t="str">
        <f t="shared" si="10"/>
        <v>TantalumYanling Jincheng Tantalum &amp; Niobium Co., Ltd.</v>
      </c>
      <c r="K351" s="80" t="str">
        <f t="shared" si="11"/>
        <v>TantalumYanling Jincheng Tantalum &amp; Niobium Co., Ltd.</v>
      </c>
    </row>
    <row r="352" spans="1:11">
      <c r="A352" s="79" t="s">
        <v>254</v>
      </c>
      <c r="B352" s="79" t="s">
        <v>1328</v>
      </c>
      <c r="C352" s="79" t="s">
        <v>1307</v>
      </c>
      <c r="D352" s="79" t="s">
        <v>391</v>
      </c>
      <c r="E352" s="79" t="s">
        <v>1308</v>
      </c>
      <c r="F352" s="79" t="s">
        <v>271</v>
      </c>
      <c r="H352" s="79" t="s">
        <v>1214</v>
      </c>
      <c r="I352" s="79" t="s">
        <v>468</v>
      </c>
      <c r="J352" s="80" t="str">
        <f t="shared" si="10"/>
        <v>TantalumYanling Jincheng Tantalum Co., Ltd.</v>
      </c>
      <c r="K352" s="80" t="str">
        <f t="shared" si="11"/>
        <v>TantalumYanling Jincheng Tantalum Co., Ltd.</v>
      </c>
    </row>
    <row r="353" spans="1:11">
      <c r="A353" s="79" t="s">
        <v>254</v>
      </c>
      <c r="B353" s="79" t="s">
        <v>1191</v>
      </c>
      <c r="C353" s="79"/>
      <c r="D353" s="79"/>
      <c r="E353" s="79"/>
      <c r="F353" s="79"/>
      <c r="H353" s="79"/>
      <c r="I353" s="79"/>
      <c r="J353" s="80" t="str">
        <f t="shared" si="10"/>
        <v>TantalumSmelter not listed</v>
      </c>
      <c r="K353" s="80" t="str">
        <f t="shared" si="11"/>
        <v>TantalumSmelter not listed</v>
      </c>
    </row>
    <row r="354" spans="1:11">
      <c r="A354" s="79" t="s">
        <v>254</v>
      </c>
      <c r="B354" s="79" t="s">
        <v>266</v>
      </c>
      <c r="C354" s="79" t="s">
        <v>244</v>
      </c>
      <c r="D354" s="79" t="s">
        <v>244</v>
      </c>
      <c r="E354" s="79"/>
      <c r="F354" s="79"/>
      <c r="H354" s="79"/>
      <c r="I354" s="79"/>
      <c r="J354" s="80" t="str">
        <f t="shared" si="10"/>
        <v>TantalumSmelter not yet identified</v>
      </c>
      <c r="K354" s="80" t="str">
        <f t="shared" si="11"/>
        <v>TantalumSmelter not yet identified</v>
      </c>
    </row>
    <row r="355" spans="1:11">
      <c r="A355" s="79" t="s">
        <v>255</v>
      </c>
      <c r="B355" s="79" t="s">
        <v>1329</v>
      </c>
      <c r="C355" s="79" t="s">
        <v>847</v>
      </c>
      <c r="D355" s="79" t="s">
        <v>276</v>
      </c>
      <c r="E355" s="79" t="s">
        <v>846</v>
      </c>
      <c r="F355" s="79" t="s">
        <v>271</v>
      </c>
      <c r="G355" s="79"/>
      <c r="H355" s="79" t="s">
        <v>848</v>
      </c>
      <c r="I355" s="79" t="s">
        <v>278</v>
      </c>
      <c r="J355" s="80" t="str">
        <f t="shared" si="10"/>
        <v>TinAlent plc</v>
      </c>
      <c r="K355" s="80" t="str">
        <f t="shared" si="11"/>
        <v>TinAlent plc</v>
      </c>
    </row>
    <row r="356" spans="1:11">
      <c r="A356" s="79" t="s">
        <v>255</v>
      </c>
      <c r="B356" s="79" t="s">
        <v>847</v>
      </c>
      <c r="C356" s="79" t="s">
        <v>847</v>
      </c>
      <c r="D356" s="79" t="s">
        <v>276</v>
      </c>
      <c r="E356" s="79" t="s">
        <v>846</v>
      </c>
      <c r="F356" s="79" t="s">
        <v>271</v>
      </c>
      <c r="G356" s="79"/>
      <c r="H356" s="79" t="s">
        <v>848</v>
      </c>
      <c r="I356" s="79" t="s">
        <v>278</v>
      </c>
      <c r="J356" s="80" t="str">
        <f t="shared" si="10"/>
        <v>TinAlpha</v>
      </c>
      <c r="K356" s="80" t="str">
        <f t="shared" si="11"/>
        <v>TinAlpha</v>
      </c>
    </row>
    <row r="357" spans="1:11">
      <c r="A357" s="79" t="s">
        <v>255</v>
      </c>
      <c r="B357" s="79" t="s">
        <v>1330</v>
      </c>
      <c r="C357" s="79" t="s">
        <v>847</v>
      </c>
      <c r="D357" s="79" t="s">
        <v>276</v>
      </c>
      <c r="E357" s="79" t="s">
        <v>846</v>
      </c>
      <c r="F357" s="79" t="s">
        <v>271</v>
      </c>
      <c r="G357" s="79"/>
      <c r="H357" s="79" t="s">
        <v>848</v>
      </c>
      <c r="I357" s="79" t="s">
        <v>278</v>
      </c>
      <c r="J357" s="80" t="str">
        <f t="shared" si="10"/>
        <v>TinAlpha Metals</v>
      </c>
      <c r="K357" s="80" t="str">
        <f t="shared" si="11"/>
        <v>TinAlpha Metals</v>
      </c>
    </row>
    <row r="358" spans="1:11">
      <c r="A358" s="79" t="s">
        <v>255</v>
      </c>
      <c r="B358" s="79" t="s">
        <v>1331</v>
      </c>
      <c r="C358" s="79" t="s">
        <v>847</v>
      </c>
      <c r="D358" s="79" t="s">
        <v>276</v>
      </c>
      <c r="E358" s="79" t="s">
        <v>846</v>
      </c>
      <c r="F358" s="79" t="s">
        <v>271</v>
      </c>
      <c r="G358" s="79"/>
      <c r="H358" s="79" t="s">
        <v>848</v>
      </c>
      <c r="I358" s="79" t="s">
        <v>278</v>
      </c>
      <c r="J358" s="80" t="str">
        <f t="shared" si="10"/>
        <v>TinAlpha Metals Korea Ltd.</v>
      </c>
      <c r="K358" s="80" t="str">
        <f t="shared" si="11"/>
        <v>TinAlpha Metals Korea Ltd.</v>
      </c>
    </row>
    <row r="359" spans="1:11">
      <c r="A359" s="79" t="s">
        <v>255</v>
      </c>
      <c r="B359" s="79" t="s">
        <v>1332</v>
      </c>
      <c r="C359" s="79" t="s">
        <v>847</v>
      </c>
      <c r="D359" s="79" t="s">
        <v>276</v>
      </c>
      <c r="E359" s="79" t="s">
        <v>846</v>
      </c>
      <c r="F359" s="79" t="s">
        <v>271</v>
      </c>
      <c r="G359" s="79"/>
      <c r="H359" s="79" t="s">
        <v>848</v>
      </c>
      <c r="I359" s="79" t="s">
        <v>278</v>
      </c>
      <c r="J359" s="80" t="str">
        <f t="shared" si="10"/>
        <v>TinAlpha Metals Taiwan</v>
      </c>
      <c r="K359" s="80" t="str">
        <f t="shared" si="11"/>
        <v>TinAlpha Metals Taiwan</v>
      </c>
    </row>
    <row r="360" spans="1:11">
      <c r="A360" s="79" t="s">
        <v>255</v>
      </c>
      <c r="B360" s="79" t="s">
        <v>850</v>
      </c>
      <c r="C360" s="79" t="s">
        <v>850</v>
      </c>
      <c r="D360" s="79" t="s">
        <v>851</v>
      </c>
      <c r="E360" s="79" t="s">
        <v>849</v>
      </c>
      <c r="F360" s="79" t="s">
        <v>271</v>
      </c>
      <c r="G360" s="79"/>
      <c r="H360" s="79" t="s">
        <v>852</v>
      </c>
      <c r="I360" s="79" t="s">
        <v>853</v>
      </c>
      <c r="J360" s="80" t="str">
        <f t="shared" si="10"/>
        <v>TinAn Vinh Joint Stock Mineral Processing Company</v>
      </c>
      <c r="K360" s="80" t="str">
        <f t="shared" si="11"/>
        <v>TinAn Vinh Joint Stock Mineral Processing Company</v>
      </c>
    </row>
    <row r="361" spans="1:11">
      <c r="A361" s="79" t="s">
        <v>255</v>
      </c>
      <c r="B361" s="79" t="s">
        <v>1333</v>
      </c>
      <c r="C361" s="79" t="s">
        <v>968</v>
      </c>
      <c r="D361" s="79" t="s">
        <v>678</v>
      </c>
      <c r="E361" s="79" t="s">
        <v>967</v>
      </c>
      <c r="F361" s="79" t="s">
        <v>271</v>
      </c>
      <c r="G361" s="79"/>
      <c r="H361" s="79" t="s">
        <v>961</v>
      </c>
      <c r="I361" s="79" t="s">
        <v>962</v>
      </c>
      <c r="J361" s="80" t="str">
        <f t="shared" si="10"/>
        <v>TinBrand RBT</v>
      </c>
      <c r="K361" s="80" t="str">
        <f t="shared" si="11"/>
        <v>TinBrand RBT</v>
      </c>
    </row>
    <row r="362" spans="1:11">
      <c r="A362" s="79" t="s">
        <v>255</v>
      </c>
      <c r="B362" s="79" t="s">
        <v>1334</v>
      </c>
      <c r="C362" s="79" t="s">
        <v>1006</v>
      </c>
      <c r="D362" s="79" t="s">
        <v>391</v>
      </c>
      <c r="E362" s="79" t="s">
        <v>1005</v>
      </c>
      <c r="F362" s="79" t="s">
        <v>271</v>
      </c>
      <c r="G362" s="79"/>
      <c r="H362" s="79" t="s">
        <v>884</v>
      </c>
      <c r="I362" s="79" t="s">
        <v>842</v>
      </c>
      <c r="J362" s="80" t="str">
        <f t="shared" si="10"/>
        <v>TinChengfeng Metals Co Pte Ltd</v>
      </c>
      <c r="K362" s="80" t="str">
        <f t="shared" si="11"/>
        <v>TinChengfeng Metals Co Pte Ltd</v>
      </c>
    </row>
    <row r="363" spans="1:11">
      <c r="A363" s="79" t="s">
        <v>255</v>
      </c>
      <c r="B363" s="79" t="s">
        <v>1335</v>
      </c>
      <c r="C363" s="79" t="s">
        <v>855</v>
      </c>
      <c r="D363" s="79" t="s">
        <v>391</v>
      </c>
      <c r="E363" s="79" t="s">
        <v>854</v>
      </c>
      <c r="F363" s="79" t="s">
        <v>271</v>
      </c>
      <c r="G363" s="79"/>
      <c r="H363" s="79" t="s">
        <v>471</v>
      </c>
      <c r="I363" s="79" t="s">
        <v>468</v>
      </c>
      <c r="J363" s="80" t="str">
        <f t="shared" si="10"/>
        <v>TinChenzhou Yun Xiang mining limited liability company</v>
      </c>
      <c r="K363" s="80" t="str">
        <f t="shared" si="11"/>
        <v>TinChenzhou Yun Xiang mining limited liability company</v>
      </c>
    </row>
    <row r="364" spans="1:11">
      <c r="A364" s="79" t="s">
        <v>255</v>
      </c>
      <c r="B364" s="79" t="s">
        <v>855</v>
      </c>
      <c r="C364" s="79" t="s">
        <v>855</v>
      </c>
      <c r="D364" s="79" t="s">
        <v>391</v>
      </c>
      <c r="E364" s="79" t="s">
        <v>854</v>
      </c>
      <c r="F364" s="79" t="s">
        <v>271</v>
      </c>
      <c r="G364" s="79"/>
      <c r="H364" s="79" t="s">
        <v>471</v>
      </c>
      <c r="I364" s="79" t="s">
        <v>468</v>
      </c>
      <c r="J364" s="80" t="str">
        <f t="shared" si="10"/>
        <v>TinChenzhou Yunxiang Mining and Metallurgy Co., Ltd.</v>
      </c>
      <c r="K364" s="80" t="str">
        <f t="shared" si="11"/>
        <v>TinChenzhou Yunxiang Mining and Metallurgy Co., Ltd.</v>
      </c>
    </row>
    <row r="365" spans="1:11">
      <c r="A365" s="79" t="s">
        <v>255</v>
      </c>
      <c r="B365" s="79" t="s">
        <v>857</v>
      </c>
      <c r="C365" s="79" t="s">
        <v>857</v>
      </c>
      <c r="D365" s="79" t="s">
        <v>391</v>
      </c>
      <c r="E365" s="79" t="s">
        <v>856</v>
      </c>
      <c r="F365" s="79" t="s">
        <v>271</v>
      </c>
      <c r="G365" s="79"/>
      <c r="H365" s="79" t="s">
        <v>858</v>
      </c>
      <c r="I365" s="79" t="s">
        <v>478</v>
      </c>
      <c r="J365" s="80" t="str">
        <f t="shared" si="10"/>
        <v>TinChifeng Dajingzi Tin Industry Co., Ltd.</v>
      </c>
      <c r="K365" s="80" t="str">
        <f t="shared" si="11"/>
        <v>TinChifeng Dajingzi Tin Industry Co., Ltd.</v>
      </c>
    </row>
    <row r="366" spans="1:11">
      <c r="A366" s="79" t="s">
        <v>255</v>
      </c>
      <c r="B366" s="79" t="s">
        <v>1336</v>
      </c>
      <c r="C366" s="79" t="s">
        <v>860</v>
      </c>
      <c r="D366" s="79" t="s">
        <v>391</v>
      </c>
      <c r="E366" s="79" t="s">
        <v>859</v>
      </c>
      <c r="F366" s="79" t="s">
        <v>271</v>
      </c>
      <c r="G366" s="79"/>
      <c r="H366" s="79" t="s">
        <v>861</v>
      </c>
      <c r="I366" s="79" t="s">
        <v>862</v>
      </c>
      <c r="J366" s="80" t="str">
        <f t="shared" si="10"/>
        <v>TinChina Tin (Hechi)</v>
      </c>
      <c r="K366" s="80" t="str">
        <f t="shared" si="11"/>
        <v>TinChina Tin (Hechi)</v>
      </c>
    </row>
    <row r="367" spans="1:11">
      <c r="A367" s="79" t="s">
        <v>255</v>
      </c>
      <c r="B367" s="79" t="s">
        <v>860</v>
      </c>
      <c r="C367" s="79" t="s">
        <v>860</v>
      </c>
      <c r="D367" s="79" t="s">
        <v>391</v>
      </c>
      <c r="E367" s="79" t="s">
        <v>859</v>
      </c>
      <c r="F367" s="79" t="s">
        <v>271</v>
      </c>
      <c r="G367" s="79"/>
      <c r="H367" s="79" t="s">
        <v>861</v>
      </c>
      <c r="I367" s="79" t="s">
        <v>862</v>
      </c>
      <c r="J367" s="80" t="str">
        <f t="shared" si="10"/>
        <v>TinChina Tin Group Co., Ltd.</v>
      </c>
      <c r="K367" s="80" t="str">
        <f t="shared" si="11"/>
        <v>TinChina Tin Group Co., Ltd.</v>
      </c>
    </row>
    <row r="368" spans="1:11">
      <c r="A368" s="79" t="s">
        <v>255</v>
      </c>
      <c r="B368" s="79" t="s">
        <v>1337</v>
      </c>
      <c r="C368" s="79" t="s">
        <v>860</v>
      </c>
      <c r="D368" s="79" t="s">
        <v>391</v>
      </c>
      <c r="E368" s="79" t="s">
        <v>859</v>
      </c>
      <c r="F368" s="79" t="s">
        <v>271</v>
      </c>
      <c r="G368" s="79"/>
      <c r="H368" s="79" t="s">
        <v>861</v>
      </c>
      <c r="I368" s="79" t="s">
        <v>862</v>
      </c>
      <c r="J368" s="80" t="str">
        <f t="shared" si="10"/>
        <v>TinChina Tin Lai Ben Smelter Co., Ltd.</v>
      </c>
      <c r="K368" s="80" t="str">
        <f t="shared" si="11"/>
        <v>TinChina Tin Lai Ben Smelter Co., Ltd.</v>
      </c>
    </row>
    <row r="369" spans="1:11">
      <c r="A369" s="79" t="s">
        <v>255</v>
      </c>
      <c r="B369" s="79" t="s">
        <v>1338</v>
      </c>
      <c r="C369" s="79" t="s">
        <v>1008</v>
      </c>
      <c r="D369" s="79" t="s">
        <v>391</v>
      </c>
      <c r="E369" s="79" t="s">
        <v>1007</v>
      </c>
      <c r="F369" s="79" t="s">
        <v>271</v>
      </c>
      <c r="G369" s="79"/>
      <c r="H369" s="79" t="s">
        <v>884</v>
      </c>
      <c r="I369" s="79" t="s">
        <v>842</v>
      </c>
      <c r="J369" s="80" t="str">
        <f t="shared" si="10"/>
        <v>TinChina Yunnan Tin Co Ltd.</v>
      </c>
      <c r="K369" s="80" t="str">
        <f t="shared" si="11"/>
        <v>TinChina Yunnan Tin Co Ltd.</v>
      </c>
    </row>
    <row r="370" spans="1:11">
      <c r="A370" s="79" t="s">
        <v>255</v>
      </c>
      <c r="B370" s="79" t="s">
        <v>1339</v>
      </c>
      <c r="C370" s="79" t="s">
        <v>847</v>
      </c>
      <c r="D370" s="79" t="s">
        <v>276</v>
      </c>
      <c r="E370" s="79" t="s">
        <v>846</v>
      </c>
      <c r="F370" s="79" t="s">
        <v>271</v>
      </c>
      <c r="G370" s="79"/>
      <c r="H370" s="79" t="s">
        <v>848</v>
      </c>
      <c r="I370" s="79" t="s">
        <v>278</v>
      </c>
      <c r="J370" s="80" t="str">
        <f t="shared" si="10"/>
        <v>TinCookson</v>
      </c>
      <c r="K370" s="80" t="str">
        <f t="shared" si="11"/>
        <v>TinCookson</v>
      </c>
    </row>
    <row r="371" spans="1:11">
      <c r="A371" s="79" t="s">
        <v>255</v>
      </c>
      <c r="B371" s="79" t="s">
        <v>1340</v>
      </c>
      <c r="C371" s="79" t="s">
        <v>847</v>
      </c>
      <c r="D371" s="79" t="s">
        <v>276</v>
      </c>
      <c r="E371" s="79" t="s">
        <v>846</v>
      </c>
      <c r="F371" s="79" t="s">
        <v>271</v>
      </c>
      <c r="G371" s="79"/>
      <c r="H371" s="79" t="s">
        <v>848</v>
      </c>
      <c r="I371" s="79" t="s">
        <v>278</v>
      </c>
      <c r="J371" s="80" t="str">
        <f t="shared" si="10"/>
        <v>TinCookson (Alpha Metals Taiwan)</v>
      </c>
      <c r="K371" s="80" t="str">
        <f t="shared" si="11"/>
        <v>TinCookson (Alpha Metals Taiwan)</v>
      </c>
    </row>
    <row r="372" spans="1:11">
      <c r="A372" s="79" t="s">
        <v>255</v>
      </c>
      <c r="B372" s="79" t="s">
        <v>1341</v>
      </c>
      <c r="C372" s="79" t="s">
        <v>847</v>
      </c>
      <c r="D372" s="79" t="s">
        <v>276</v>
      </c>
      <c r="E372" s="79" t="s">
        <v>846</v>
      </c>
      <c r="F372" s="79" t="s">
        <v>271</v>
      </c>
      <c r="G372" s="79"/>
      <c r="H372" s="79" t="s">
        <v>848</v>
      </c>
      <c r="I372" s="79" t="s">
        <v>278</v>
      </c>
      <c r="J372" s="80" t="str">
        <f t="shared" si="10"/>
        <v>TinCookson Alpha Metals (Shenzhen) Co., Ltd.</v>
      </c>
      <c r="K372" s="80" t="str">
        <f t="shared" si="11"/>
        <v>TinCookson Alpha Metals (Shenzhen) Co., Ltd.</v>
      </c>
    </row>
    <row r="373" spans="1:11">
      <c r="A373" s="79" t="s">
        <v>255</v>
      </c>
      <c r="B373" s="79" t="s">
        <v>864</v>
      </c>
      <c r="C373" s="79" t="s">
        <v>864</v>
      </c>
      <c r="D373" s="79" t="s">
        <v>391</v>
      </c>
      <c r="E373" s="79" t="s">
        <v>863</v>
      </c>
      <c r="F373" s="79" t="s">
        <v>271</v>
      </c>
      <c r="G373" s="79"/>
      <c r="H373" s="79" t="s">
        <v>865</v>
      </c>
      <c r="I373" s="79" t="s">
        <v>446</v>
      </c>
      <c r="J373" s="80" t="str">
        <f t="shared" si="10"/>
        <v>TinDongguan CiEXPO Environmental Engineering Co., Ltd.</v>
      </c>
      <c r="K373" s="80" t="str">
        <f t="shared" si="11"/>
        <v>TinDongguan CiEXPO Environmental Engineering Co., Ltd.</v>
      </c>
    </row>
    <row r="374" spans="1:11">
      <c r="A374" s="79" t="s">
        <v>255</v>
      </c>
      <c r="B374" s="79" t="s">
        <v>403</v>
      </c>
      <c r="C374" s="79" t="s">
        <v>403</v>
      </c>
      <c r="D374" s="79" t="s">
        <v>290</v>
      </c>
      <c r="E374" s="79" t="s">
        <v>866</v>
      </c>
      <c r="F374" s="79" t="s">
        <v>271</v>
      </c>
      <c r="G374" s="79"/>
      <c r="H374" s="79" t="s">
        <v>404</v>
      </c>
      <c r="I374" s="79" t="s">
        <v>405</v>
      </c>
      <c r="J374" s="80" t="str">
        <f t="shared" si="10"/>
        <v>TinDowa</v>
      </c>
      <c r="K374" s="80" t="str">
        <f t="shared" si="11"/>
        <v>TinDowa</v>
      </c>
    </row>
    <row r="375" spans="1:11">
      <c r="A375" s="79" t="s">
        <v>255</v>
      </c>
      <c r="B375" s="79" t="s">
        <v>1342</v>
      </c>
      <c r="C375" s="79" t="s">
        <v>403</v>
      </c>
      <c r="D375" s="79" t="s">
        <v>290</v>
      </c>
      <c r="E375" s="79" t="s">
        <v>866</v>
      </c>
      <c r="F375" s="79" t="s">
        <v>271</v>
      </c>
      <c r="G375" s="79"/>
      <c r="H375" s="79" t="s">
        <v>404</v>
      </c>
      <c r="I375" s="79" t="s">
        <v>405</v>
      </c>
      <c r="J375" s="80" t="str">
        <f t="shared" si="10"/>
        <v>TinDowa Metaltech Co., Ltd.</v>
      </c>
      <c r="K375" s="80" t="str">
        <f t="shared" si="11"/>
        <v>TinDowa Metaltech Co., Ltd.</v>
      </c>
    </row>
    <row r="376" spans="1:11">
      <c r="A376" s="79" t="s">
        <v>255</v>
      </c>
      <c r="B376" s="79" t="s">
        <v>868</v>
      </c>
      <c r="C376" s="79" t="s">
        <v>868</v>
      </c>
      <c r="D376" s="79" t="s">
        <v>851</v>
      </c>
      <c r="E376" s="79" t="s">
        <v>867</v>
      </c>
      <c r="F376" s="79" t="s">
        <v>271</v>
      </c>
      <c r="G376" s="79"/>
      <c r="H376" s="79" t="s">
        <v>869</v>
      </c>
      <c r="I376" s="79" t="s">
        <v>870</v>
      </c>
      <c r="J376" s="80" t="str">
        <f t="shared" si="10"/>
        <v>TinElectro-Mechanical Facility of the Cao Bang Minerals &amp; Metallurgy Joint Stock Company</v>
      </c>
      <c r="K376" s="80" t="str">
        <f t="shared" si="11"/>
        <v>TinElectro-Mechanical Facility of the Cao Bang Minerals &amp; Metallurgy Joint Stock Company</v>
      </c>
    </row>
    <row r="377" spans="1:11">
      <c r="A377" s="79" t="s">
        <v>255</v>
      </c>
      <c r="B377" s="79" t="s">
        <v>872</v>
      </c>
      <c r="C377" s="79" t="s">
        <v>872</v>
      </c>
      <c r="D377" s="79" t="s">
        <v>873</v>
      </c>
      <c r="E377" s="79" t="s">
        <v>871</v>
      </c>
      <c r="F377" s="79" t="s">
        <v>271</v>
      </c>
      <c r="G377" s="79"/>
      <c r="H377" s="79" t="s">
        <v>874</v>
      </c>
      <c r="I377" s="79" t="s">
        <v>874</v>
      </c>
      <c r="J377" s="80" t="str">
        <f t="shared" si="10"/>
        <v>TinEM Vinto</v>
      </c>
      <c r="K377" s="80" t="str">
        <f t="shared" si="11"/>
        <v>TinEM Vinto</v>
      </c>
    </row>
    <row r="378" spans="1:11">
      <c r="A378" s="79" t="s">
        <v>255</v>
      </c>
      <c r="B378" s="79" t="s">
        <v>1343</v>
      </c>
      <c r="C378" s="79" t="s">
        <v>872</v>
      </c>
      <c r="D378" s="79" t="s">
        <v>873</v>
      </c>
      <c r="E378" s="79" t="s">
        <v>871</v>
      </c>
      <c r="F378" s="79" t="s">
        <v>271</v>
      </c>
      <c r="G378" s="79"/>
      <c r="H378" s="79" t="s">
        <v>874</v>
      </c>
      <c r="I378" s="79" t="s">
        <v>874</v>
      </c>
      <c r="J378" s="80" t="str">
        <f t="shared" si="10"/>
        <v>TinEmpresa Metalúrgica Vinto</v>
      </c>
      <c r="K378" s="80" t="str">
        <f t="shared" si="11"/>
        <v>TinEmpresa Metalúrgica Vinto</v>
      </c>
    </row>
    <row r="379" spans="1:11">
      <c r="A379" s="79" t="s">
        <v>255</v>
      </c>
      <c r="B379" s="79" t="s">
        <v>1344</v>
      </c>
      <c r="C379" s="79" t="s">
        <v>872</v>
      </c>
      <c r="D379" s="79" t="s">
        <v>873</v>
      </c>
      <c r="E379" s="79" t="s">
        <v>871</v>
      </c>
      <c r="F379" s="79" t="s">
        <v>271</v>
      </c>
      <c r="G379" s="79"/>
      <c r="H379" s="79" t="s">
        <v>874</v>
      </c>
      <c r="I379" s="79" t="s">
        <v>874</v>
      </c>
      <c r="J379" s="80" t="str">
        <f t="shared" si="10"/>
        <v>TinEmpressa Nacional de Fundiciones (ENAF)</v>
      </c>
      <c r="K379" s="80" t="str">
        <f t="shared" si="11"/>
        <v>TinEmpressa Nacional de Fundiciones (ENAF)</v>
      </c>
    </row>
    <row r="380" spans="1:11">
      <c r="A380" s="79" t="s">
        <v>255</v>
      </c>
      <c r="B380" s="79" t="s">
        <v>1345</v>
      </c>
      <c r="C380" s="79" t="s">
        <v>872</v>
      </c>
      <c r="D380" s="79" t="s">
        <v>873</v>
      </c>
      <c r="E380" s="79" t="s">
        <v>871</v>
      </c>
      <c r="F380" s="79" t="s">
        <v>271</v>
      </c>
      <c r="G380" s="79"/>
      <c r="H380" s="79" t="s">
        <v>874</v>
      </c>
      <c r="I380" s="79" t="s">
        <v>874</v>
      </c>
      <c r="J380" s="80" t="str">
        <f t="shared" si="10"/>
        <v>TinENAF</v>
      </c>
      <c r="K380" s="80" t="str">
        <f t="shared" si="11"/>
        <v>TinENAF</v>
      </c>
    </row>
    <row r="381" spans="1:11">
      <c r="A381" s="79" t="s">
        <v>255</v>
      </c>
      <c r="B381" s="79" t="s">
        <v>876</v>
      </c>
      <c r="C381" s="79" t="s">
        <v>876</v>
      </c>
      <c r="D381" s="79" t="s">
        <v>310</v>
      </c>
      <c r="E381" s="79" t="s">
        <v>875</v>
      </c>
      <c r="F381" s="79" t="s">
        <v>271</v>
      </c>
      <c r="G381" s="79"/>
      <c r="H381" s="79" t="s">
        <v>877</v>
      </c>
      <c r="I381" s="79" t="s">
        <v>878</v>
      </c>
      <c r="J381" s="80" t="str">
        <f t="shared" si="10"/>
        <v>TinEstanho de Rondonia S.A.</v>
      </c>
      <c r="K381" s="80" t="str">
        <f t="shared" si="11"/>
        <v>TinEstanho de Rondonia S.A.</v>
      </c>
    </row>
    <row r="382" spans="1:11">
      <c r="A382" s="79" t="s">
        <v>255</v>
      </c>
      <c r="B382" s="79" t="s">
        <v>1346</v>
      </c>
      <c r="C382" s="79" t="s">
        <v>876</v>
      </c>
      <c r="D382" s="79" t="s">
        <v>310</v>
      </c>
      <c r="E382" s="79" t="s">
        <v>875</v>
      </c>
      <c r="F382" s="79" t="s">
        <v>271</v>
      </c>
      <c r="G382" s="79"/>
      <c r="H382" s="79" t="s">
        <v>877</v>
      </c>
      <c r="I382" s="79" t="s">
        <v>878</v>
      </c>
      <c r="J382" s="80" t="str">
        <f t="shared" si="10"/>
        <v>TinEstanho de Rondônia S.A.</v>
      </c>
      <c r="K382" s="80" t="str">
        <f t="shared" si="11"/>
        <v>TinEstanho de Rondônia S.A.</v>
      </c>
    </row>
    <row r="383" spans="1:11">
      <c r="A383" s="79" t="s">
        <v>255</v>
      </c>
      <c r="B383" s="79" t="s">
        <v>880</v>
      </c>
      <c r="C383" s="79" t="s">
        <v>880</v>
      </c>
      <c r="D383" s="79" t="s">
        <v>522</v>
      </c>
      <c r="E383" s="79" t="s">
        <v>879</v>
      </c>
      <c r="F383" s="79" t="s">
        <v>271</v>
      </c>
      <c r="G383" s="79"/>
      <c r="H383" s="79" t="s">
        <v>881</v>
      </c>
      <c r="I383" s="79" t="s">
        <v>882</v>
      </c>
      <c r="J383" s="80" t="str">
        <f t="shared" si="10"/>
        <v>TinFenix Metals</v>
      </c>
      <c r="K383" s="80" t="str">
        <f t="shared" si="11"/>
        <v>TinFenix Metals</v>
      </c>
    </row>
    <row r="384" spans="1:11">
      <c r="A384" s="79" t="s">
        <v>255</v>
      </c>
      <c r="B384" s="79" t="s">
        <v>1347</v>
      </c>
      <c r="C384" s="79" t="s">
        <v>932</v>
      </c>
      <c r="D384" s="79" t="s">
        <v>933</v>
      </c>
      <c r="E384" s="79" t="s">
        <v>931</v>
      </c>
      <c r="F384" s="79" t="s">
        <v>271</v>
      </c>
      <c r="G384" s="79"/>
      <c r="H384" s="79" t="s">
        <v>934</v>
      </c>
      <c r="I384" s="79" t="s">
        <v>935</v>
      </c>
      <c r="J384" s="80" t="str">
        <f t="shared" si="10"/>
        <v>TinFunsur Smelter</v>
      </c>
      <c r="K384" s="80" t="str">
        <f t="shared" si="11"/>
        <v>TinFunsur Smelter</v>
      </c>
    </row>
    <row r="385" spans="1:11">
      <c r="A385" s="79" t="s">
        <v>255</v>
      </c>
      <c r="B385" s="79" t="s">
        <v>1348</v>
      </c>
      <c r="C385" s="79" t="s">
        <v>1006</v>
      </c>
      <c r="D385" s="79" t="s">
        <v>391</v>
      </c>
      <c r="E385" s="79" t="s">
        <v>1005</v>
      </c>
      <c r="F385" s="79" t="s">
        <v>271</v>
      </c>
      <c r="G385" s="79"/>
      <c r="H385" s="79" t="s">
        <v>884</v>
      </c>
      <c r="I385" s="79" t="s">
        <v>842</v>
      </c>
      <c r="J385" s="80" t="str">
        <f t="shared" si="10"/>
        <v>TinGejiu City Datun Chengfeng Smelter</v>
      </c>
      <c r="K385" s="80" t="str">
        <f t="shared" si="11"/>
        <v>TinGejiu City Datun Chengfeng Smelter</v>
      </c>
    </row>
    <row r="386" spans="1:11">
      <c r="A386" s="79" t="s">
        <v>255</v>
      </c>
      <c r="B386" s="79" t="s">
        <v>1349</v>
      </c>
      <c r="C386" s="79" t="s">
        <v>1349</v>
      </c>
      <c r="D386" s="79" t="s">
        <v>391</v>
      </c>
      <c r="E386" s="79" t="s">
        <v>883</v>
      </c>
      <c r="F386" s="79" t="s">
        <v>271</v>
      </c>
      <c r="G386" s="79"/>
      <c r="H386" s="79" t="s">
        <v>884</v>
      </c>
      <c r="I386" s="79" t="s">
        <v>842</v>
      </c>
      <c r="J386" s="80" t="str">
        <f t="shared" si="10"/>
        <v>TinGejiu City Fuxiang Industry and Trade Co., Ltd.</v>
      </c>
      <c r="K386" s="80" t="str">
        <f t="shared" si="11"/>
        <v>TinGejiu City Fuxiang Industry and Trade Co., Ltd.</v>
      </c>
    </row>
    <row r="387" spans="1:11">
      <c r="A387" s="79" t="s">
        <v>255</v>
      </c>
      <c r="B387" s="79" t="s">
        <v>1350</v>
      </c>
      <c r="C387" s="79" t="s">
        <v>1349</v>
      </c>
      <c r="D387" s="79" t="s">
        <v>391</v>
      </c>
      <c r="E387" s="79" t="s">
        <v>883</v>
      </c>
      <c r="F387" s="79" t="s">
        <v>271</v>
      </c>
      <c r="G387" s="79"/>
      <c r="H387" s="79" t="s">
        <v>884</v>
      </c>
      <c r="I387" s="79" t="s">
        <v>842</v>
      </c>
      <c r="J387" s="80" t="str">
        <f t="shared" si="10"/>
        <v>TinGejiu Fuxiang Gongmao Co., Ltd.</v>
      </c>
      <c r="K387" s="80" t="str">
        <f t="shared" si="11"/>
        <v>TinGejiu Fuxiang Gongmao Co., Ltd.</v>
      </c>
    </row>
    <row r="388" spans="1:11">
      <c r="A388" s="79" t="s">
        <v>255</v>
      </c>
      <c r="B388" s="79" t="s">
        <v>886</v>
      </c>
      <c r="C388" s="79" t="s">
        <v>886</v>
      </c>
      <c r="D388" s="79" t="s">
        <v>391</v>
      </c>
      <c r="E388" s="79" t="s">
        <v>885</v>
      </c>
      <c r="F388" s="79" t="s">
        <v>271</v>
      </c>
      <c r="G388" s="79"/>
      <c r="H388" s="79" t="s">
        <v>884</v>
      </c>
      <c r="I388" s="79" t="s">
        <v>842</v>
      </c>
      <c r="J388" s="80" t="str">
        <f t="shared" si="10"/>
        <v>TinGejiu Kai Meng Industry and Trade LLC</v>
      </c>
      <c r="K388" s="80" t="str">
        <f t="shared" si="11"/>
        <v>TinGejiu Kai Meng Industry and Trade LLC</v>
      </c>
    </row>
    <row r="389" spans="1:11">
      <c r="A389" s="79" t="s">
        <v>255</v>
      </c>
      <c r="B389" s="79" t="s">
        <v>888</v>
      </c>
      <c r="C389" s="79" t="s">
        <v>888</v>
      </c>
      <c r="D389" s="79" t="s">
        <v>391</v>
      </c>
      <c r="E389" s="79" t="s">
        <v>887</v>
      </c>
      <c r="F389" s="79" t="s">
        <v>271</v>
      </c>
      <c r="G389" s="79"/>
      <c r="H389" s="79" t="s">
        <v>884</v>
      </c>
      <c r="I389" s="79" t="s">
        <v>842</v>
      </c>
      <c r="J389" s="80" t="str">
        <f t="shared" ref="J389:J452" si="12">A389&amp;B389</f>
        <v>TinGejiu Non-Ferrous Metal Processing Co., Ltd.</v>
      </c>
      <c r="K389" s="80" t="str">
        <f t="shared" si="11"/>
        <v>TinGejiu Non-Ferrous Metal Processing Co., Ltd.</v>
      </c>
    </row>
    <row r="390" spans="1:11">
      <c r="A390" s="79" t="s">
        <v>255</v>
      </c>
      <c r="B390" s="79" t="s">
        <v>890</v>
      </c>
      <c r="C390" s="79" t="s">
        <v>890</v>
      </c>
      <c r="D390" s="79" t="s">
        <v>391</v>
      </c>
      <c r="E390" s="79" t="s">
        <v>889</v>
      </c>
      <c r="F390" s="79" t="s">
        <v>271</v>
      </c>
      <c r="G390" s="79"/>
      <c r="H390" s="79" t="s">
        <v>884</v>
      </c>
      <c r="I390" s="79" t="s">
        <v>842</v>
      </c>
      <c r="J390" s="80" t="str">
        <f t="shared" si="12"/>
        <v>TinGejiu Yunxin Nonferrous Electrolysis Co., Ltd.</v>
      </c>
      <c r="K390" s="80" t="str">
        <f t="shared" ref="K390:K453" si="13">A390&amp;B390</f>
        <v>TinGejiu Yunxin Nonferrous Electrolysis Co., Ltd.</v>
      </c>
    </row>
    <row r="391" spans="1:11">
      <c r="A391" s="79" t="s">
        <v>255</v>
      </c>
      <c r="B391" s="79" t="s">
        <v>1351</v>
      </c>
      <c r="C391" s="79" t="s">
        <v>892</v>
      </c>
      <c r="D391" s="79" t="s">
        <v>391</v>
      </c>
      <c r="E391" s="79" t="s">
        <v>891</v>
      </c>
      <c r="F391" s="79" t="s">
        <v>271</v>
      </c>
      <c r="G391" s="79"/>
      <c r="H391" s="79" t="s">
        <v>884</v>
      </c>
      <c r="I391" s="79" t="s">
        <v>842</v>
      </c>
      <c r="J391" s="80" t="str">
        <f t="shared" si="12"/>
        <v>TinGejiu Zi-Li</v>
      </c>
      <c r="K391" s="80" t="str">
        <f t="shared" si="13"/>
        <v>TinGejiu Zi-Li</v>
      </c>
    </row>
    <row r="392" spans="1:11">
      <c r="A392" s="79" t="s">
        <v>255</v>
      </c>
      <c r="B392" s="79" t="s">
        <v>892</v>
      </c>
      <c r="C392" s="79" t="s">
        <v>892</v>
      </c>
      <c r="D392" s="79" t="s">
        <v>391</v>
      </c>
      <c r="E392" s="79" t="s">
        <v>891</v>
      </c>
      <c r="F392" s="79" t="s">
        <v>271</v>
      </c>
      <c r="G392" s="79"/>
      <c r="H392" s="79" t="s">
        <v>884</v>
      </c>
      <c r="I392" s="79" t="s">
        <v>842</v>
      </c>
      <c r="J392" s="80" t="str">
        <f t="shared" si="12"/>
        <v>TinGejiu Zili Mining And Metallurgy Co., Ltd.</v>
      </c>
      <c r="K392" s="80" t="str">
        <f t="shared" si="13"/>
        <v>TinGejiu Zili Mining And Metallurgy Co., Ltd.</v>
      </c>
    </row>
    <row r="393" spans="1:11">
      <c r="A393" s="79" t="s">
        <v>255</v>
      </c>
      <c r="B393" s="79" t="s">
        <v>1352</v>
      </c>
      <c r="C393" s="79" t="s">
        <v>860</v>
      </c>
      <c r="D393" s="79" t="s">
        <v>391</v>
      </c>
      <c r="E393" s="79" t="s">
        <v>859</v>
      </c>
      <c r="F393" s="79" t="s">
        <v>271</v>
      </c>
      <c r="G393" s="79"/>
      <c r="H393" s="79" t="s">
        <v>861</v>
      </c>
      <c r="I393" s="79" t="s">
        <v>862</v>
      </c>
      <c r="J393" s="80" t="str">
        <f t="shared" si="12"/>
        <v>TinGuang Xi Liu Xhou</v>
      </c>
      <c r="K393" s="80" t="str">
        <f t="shared" si="13"/>
        <v>TinGuang Xi Liu Xhou</v>
      </c>
    </row>
    <row r="394" spans="1:11">
      <c r="A394" s="79" t="s">
        <v>255</v>
      </c>
      <c r="B394" s="79" t="s">
        <v>1353</v>
      </c>
      <c r="C394" s="79" t="s">
        <v>860</v>
      </c>
      <c r="D394" s="79" t="s">
        <v>391</v>
      </c>
      <c r="E394" s="79" t="s">
        <v>859</v>
      </c>
      <c r="F394" s="79" t="s">
        <v>271</v>
      </c>
      <c r="G394" s="79"/>
      <c r="H394" s="79" t="s">
        <v>861</v>
      </c>
      <c r="I394" s="79" t="s">
        <v>862</v>
      </c>
      <c r="J394" s="80" t="str">
        <f t="shared" si="12"/>
        <v>TinGuang Xi Liu Zhou</v>
      </c>
      <c r="K394" s="80" t="str">
        <f t="shared" si="13"/>
        <v>TinGuang Xi Liu Zhou</v>
      </c>
    </row>
    <row r="395" spans="1:11">
      <c r="A395" s="79" t="s">
        <v>255</v>
      </c>
      <c r="B395" s="79" t="s">
        <v>894</v>
      </c>
      <c r="C395" s="79" t="s">
        <v>894</v>
      </c>
      <c r="D395" s="79" t="s">
        <v>391</v>
      </c>
      <c r="E395" s="79" t="s">
        <v>893</v>
      </c>
      <c r="F395" s="79" t="s">
        <v>271</v>
      </c>
      <c r="G395" s="79"/>
      <c r="H395" s="79" t="s">
        <v>895</v>
      </c>
      <c r="I395" s="79" t="s">
        <v>446</v>
      </c>
      <c r="J395" s="80" t="str">
        <f t="shared" si="12"/>
        <v>TinGuangdong Hanhe Non-Ferrous Metal Co., Ltd.</v>
      </c>
      <c r="K395" s="80" t="str">
        <f t="shared" si="13"/>
        <v>TinGuangdong Hanhe Non-Ferrous Metal Co., Ltd.</v>
      </c>
    </row>
    <row r="396" spans="1:11">
      <c r="A396" s="79" t="s">
        <v>255</v>
      </c>
      <c r="B396" s="79" t="s">
        <v>1354</v>
      </c>
      <c r="C396" s="79" t="s">
        <v>860</v>
      </c>
      <c r="D396" s="79" t="s">
        <v>391</v>
      </c>
      <c r="E396" s="79" t="s">
        <v>859</v>
      </c>
      <c r="F396" s="79" t="s">
        <v>271</v>
      </c>
      <c r="G396" s="79"/>
      <c r="H396" s="79" t="s">
        <v>861</v>
      </c>
      <c r="I396" s="79" t="s">
        <v>862</v>
      </c>
      <c r="J396" s="80" t="str">
        <f t="shared" si="12"/>
        <v>TinGuangXi China Tin</v>
      </c>
      <c r="K396" s="80" t="str">
        <f t="shared" si="13"/>
        <v>TinGuangXi China Tin</v>
      </c>
    </row>
    <row r="397" spans="1:11">
      <c r="A397" s="79" t="s">
        <v>255</v>
      </c>
      <c r="B397" s="79" t="s">
        <v>1355</v>
      </c>
      <c r="C397" s="79" t="s">
        <v>860</v>
      </c>
      <c r="D397" s="79" t="s">
        <v>391</v>
      </c>
      <c r="E397" s="79" t="s">
        <v>859</v>
      </c>
      <c r="F397" s="79" t="s">
        <v>271</v>
      </c>
      <c r="G397" s="79"/>
      <c r="H397" s="79" t="s">
        <v>861</v>
      </c>
      <c r="I397" s="79" t="s">
        <v>862</v>
      </c>
      <c r="J397" s="80" t="str">
        <f t="shared" si="12"/>
        <v>TinGuangxi Hua Shu Dan CO., LTD.</v>
      </c>
      <c r="K397" s="80" t="str">
        <f t="shared" si="13"/>
        <v>TinGuangxi Hua Shu Dan CO., LTD.</v>
      </c>
    </row>
    <row r="398" spans="1:11">
      <c r="A398" s="79" t="s">
        <v>255</v>
      </c>
      <c r="B398" s="79" t="s">
        <v>897</v>
      </c>
      <c r="C398" s="79" t="s">
        <v>897</v>
      </c>
      <c r="D398" s="79" t="s">
        <v>391</v>
      </c>
      <c r="E398" s="79" t="s">
        <v>896</v>
      </c>
      <c r="F398" s="79" t="s">
        <v>271</v>
      </c>
      <c r="G398" s="79"/>
      <c r="H398" s="79" t="s">
        <v>898</v>
      </c>
      <c r="I398" s="79" t="s">
        <v>862</v>
      </c>
      <c r="J398" s="80" t="str">
        <f t="shared" si="12"/>
        <v>TinGuanyang Guida Nonferrous Metal Smelting Plant</v>
      </c>
      <c r="K398" s="80" t="str">
        <f t="shared" si="13"/>
        <v>TinGuanyang Guida Nonferrous Metal Smelting Plant</v>
      </c>
    </row>
    <row r="399" spans="1:11">
      <c r="A399" s="79" t="s">
        <v>255</v>
      </c>
      <c r="B399" s="79" t="s">
        <v>900</v>
      </c>
      <c r="C399" s="79" t="s">
        <v>900</v>
      </c>
      <c r="D399" s="79" t="s">
        <v>391</v>
      </c>
      <c r="E399" s="79" t="s">
        <v>899</v>
      </c>
      <c r="F399" s="79" t="s">
        <v>271</v>
      </c>
      <c r="G399" s="79"/>
      <c r="H399" s="79" t="s">
        <v>901</v>
      </c>
      <c r="I399" s="79" t="s">
        <v>495</v>
      </c>
      <c r="J399" s="80" t="str">
        <f t="shared" si="12"/>
        <v>TinHuiChang Hill Tin Industry Co., Ltd.</v>
      </c>
      <c r="K399" s="80" t="str">
        <f t="shared" si="13"/>
        <v>TinHuiChang Hill Tin Industry Co., Ltd.</v>
      </c>
    </row>
    <row r="400" spans="1:11">
      <c r="A400" s="79" t="s">
        <v>255</v>
      </c>
      <c r="B400" s="79" t="s">
        <v>903</v>
      </c>
      <c r="C400" s="79" t="s">
        <v>903</v>
      </c>
      <c r="D400" s="79" t="s">
        <v>391</v>
      </c>
      <c r="E400" s="79" t="s">
        <v>902</v>
      </c>
      <c r="F400" s="79" t="s">
        <v>271</v>
      </c>
      <c r="G400" s="79"/>
      <c r="H400" s="79" t="s">
        <v>901</v>
      </c>
      <c r="I400" s="79" t="s">
        <v>495</v>
      </c>
      <c r="J400" s="80" t="str">
        <f t="shared" si="12"/>
        <v>TinHuichang Jinshunda Tin Co., Ltd.</v>
      </c>
      <c r="K400" s="80" t="str">
        <f t="shared" si="13"/>
        <v>TinHuichang Jinshunda Tin Co., Ltd.</v>
      </c>
    </row>
    <row r="401" spans="1:11">
      <c r="A401" s="79" t="s">
        <v>255</v>
      </c>
      <c r="B401" s="79" t="s">
        <v>1356</v>
      </c>
      <c r="C401" s="79" t="s">
        <v>903</v>
      </c>
      <c r="D401" s="79" t="s">
        <v>391</v>
      </c>
      <c r="E401" s="79" t="s">
        <v>902</v>
      </c>
      <c r="F401" s="79" t="s">
        <v>271</v>
      </c>
      <c r="G401" s="79"/>
      <c r="H401" s="79" t="s">
        <v>901</v>
      </c>
      <c r="I401" s="79" t="s">
        <v>495</v>
      </c>
      <c r="J401" s="80" t="str">
        <f t="shared" si="12"/>
        <v>TinHuichang Shun Tin Kam Industries, Ltd.</v>
      </c>
      <c r="K401" s="80" t="str">
        <f t="shared" si="13"/>
        <v>TinHuichang Shun Tin Kam Industries, Ltd.</v>
      </c>
    </row>
    <row r="402" spans="1:11">
      <c r="A402" s="79" t="s">
        <v>255</v>
      </c>
      <c r="B402" s="79" t="s">
        <v>1357</v>
      </c>
      <c r="C402" s="79" t="s">
        <v>974</v>
      </c>
      <c r="D402" s="79" t="s">
        <v>678</v>
      </c>
      <c r="E402" s="79" t="s">
        <v>973</v>
      </c>
      <c r="F402" s="79" t="s">
        <v>271</v>
      </c>
      <c r="G402" s="79"/>
      <c r="H402" s="79" t="s">
        <v>975</v>
      </c>
      <c r="I402" s="79" t="s">
        <v>962</v>
      </c>
      <c r="J402" s="80" t="str">
        <f t="shared" si="12"/>
        <v>TinINDONESIAN STATE TIN CORPORATION MENTOK SMELTER</v>
      </c>
      <c r="K402" s="80" t="str">
        <f t="shared" si="13"/>
        <v>TinINDONESIAN STATE TIN CORPORATION MENTOK SMELTER</v>
      </c>
    </row>
    <row r="403" spans="1:11">
      <c r="A403" s="79" t="s">
        <v>255</v>
      </c>
      <c r="B403" s="79" t="s">
        <v>1358</v>
      </c>
      <c r="C403" s="79" t="s">
        <v>905</v>
      </c>
      <c r="D403" s="79" t="s">
        <v>391</v>
      </c>
      <c r="E403" s="79" t="s">
        <v>904</v>
      </c>
      <c r="F403" s="79" t="s">
        <v>271</v>
      </c>
      <c r="G403" s="79"/>
      <c r="H403" s="79" t="s">
        <v>901</v>
      </c>
      <c r="I403" s="79" t="s">
        <v>495</v>
      </c>
      <c r="J403" s="80" t="str">
        <f t="shared" si="12"/>
        <v>TinJiangxi Nanshan</v>
      </c>
      <c r="K403" s="80" t="str">
        <f t="shared" si="13"/>
        <v>TinJiangxi Nanshan</v>
      </c>
    </row>
    <row r="404" spans="1:11">
      <c r="A404" s="79" t="s">
        <v>255</v>
      </c>
      <c r="B404" s="79" t="s">
        <v>905</v>
      </c>
      <c r="C404" s="79" t="s">
        <v>905</v>
      </c>
      <c r="D404" s="79" t="s">
        <v>391</v>
      </c>
      <c r="E404" s="79" t="s">
        <v>904</v>
      </c>
      <c r="F404" s="79" t="s">
        <v>271</v>
      </c>
      <c r="G404" s="79"/>
      <c r="H404" s="79" t="s">
        <v>901</v>
      </c>
      <c r="I404" s="79" t="s">
        <v>495</v>
      </c>
      <c r="J404" s="80" t="str">
        <f t="shared" si="12"/>
        <v>TinJiangxi New Nanshan Technology Ltd.</v>
      </c>
      <c r="K404" s="80" t="str">
        <f t="shared" si="13"/>
        <v>TinJiangxi New Nanshan Technology Ltd.</v>
      </c>
    </row>
    <row r="405" spans="1:11">
      <c r="A405" s="79" t="s">
        <v>255</v>
      </c>
      <c r="B405" s="79" t="s">
        <v>1359</v>
      </c>
      <c r="C405" s="79" t="s">
        <v>903</v>
      </c>
      <c r="D405" s="79" t="s">
        <v>391</v>
      </c>
      <c r="E405" s="79" t="s">
        <v>902</v>
      </c>
      <c r="F405" s="79" t="s">
        <v>271</v>
      </c>
      <c r="G405" s="79"/>
      <c r="H405" s="79" t="s">
        <v>901</v>
      </c>
      <c r="I405" s="79" t="s">
        <v>495</v>
      </c>
      <c r="J405" s="80" t="str">
        <f t="shared" si="12"/>
        <v>TinJiangxi Shunda Huichang Kam Tin Co., Ltd.</v>
      </c>
      <c r="K405" s="80" t="str">
        <f t="shared" si="13"/>
        <v>TinJiangxi Shunda Huichang Kam Tin Co., Ltd.</v>
      </c>
    </row>
    <row r="406" spans="1:11">
      <c r="A406" s="79" t="s">
        <v>255</v>
      </c>
      <c r="B406" s="79" t="s">
        <v>1360</v>
      </c>
      <c r="C406" s="79" t="s">
        <v>886</v>
      </c>
      <c r="D406" s="79" t="s">
        <v>391</v>
      </c>
      <c r="E406" s="79" t="s">
        <v>885</v>
      </c>
      <c r="F406" s="79" t="s">
        <v>271</v>
      </c>
      <c r="G406" s="79"/>
      <c r="H406" s="79" t="s">
        <v>884</v>
      </c>
      <c r="I406" s="79" t="s">
        <v>842</v>
      </c>
      <c r="J406" s="80" t="str">
        <f t="shared" si="12"/>
        <v>TinKai Union Industry and Trade Co., Ltd. (China)</v>
      </c>
      <c r="K406" s="80" t="str">
        <f t="shared" si="13"/>
        <v>TinKai Union Industry and Trade Co., Ltd. (China)</v>
      </c>
    </row>
    <row r="407" spans="1:11">
      <c r="A407" s="79" t="s">
        <v>255</v>
      </c>
      <c r="B407" s="79" t="s">
        <v>1361</v>
      </c>
      <c r="C407" s="79" t="s">
        <v>886</v>
      </c>
      <c r="D407" s="79" t="s">
        <v>391</v>
      </c>
      <c r="E407" s="79" t="s">
        <v>885</v>
      </c>
      <c r="F407" s="79" t="s">
        <v>271</v>
      </c>
      <c r="G407" s="79"/>
      <c r="H407" s="79" t="s">
        <v>884</v>
      </c>
      <c r="I407" s="79" t="s">
        <v>842</v>
      </c>
      <c r="J407" s="80" t="str">
        <f t="shared" si="12"/>
        <v>TinKai Unita Trade Limited Liability Company</v>
      </c>
      <c r="K407" s="80" t="str">
        <f t="shared" si="13"/>
        <v>TinKai Unita Trade Limited Liability Company</v>
      </c>
    </row>
    <row r="408" spans="1:11">
      <c r="A408" s="79" t="s">
        <v>255</v>
      </c>
      <c r="B408" s="79" t="s">
        <v>1362</v>
      </c>
      <c r="C408" s="79" t="s">
        <v>886</v>
      </c>
      <c r="D408" s="79" t="s">
        <v>391</v>
      </c>
      <c r="E408" s="79" t="s">
        <v>885</v>
      </c>
      <c r="F408" s="79" t="s">
        <v>271</v>
      </c>
      <c r="G408" s="79"/>
      <c r="H408" s="79" t="s">
        <v>884</v>
      </c>
      <c r="I408" s="79" t="s">
        <v>842</v>
      </c>
      <c r="J408" s="80" t="str">
        <f t="shared" si="12"/>
        <v>TinKaimeng (Gejiu) Industry and Trade Co., Ltd.</v>
      </c>
      <c r="K408" s="80" t="str">
        <f t="shared" si="13"/>
        <v>TinKaimeng (Gejiu) Industry and Trade Co., Ltd.</v>
      </c>
    </row>
    <row r="409" spans="1:11">
      <c r="A409" s="79" t="s">
        <v>255</v>
      </c>
      <c r="B409" s="79" t="s">
        <v>1363</v>
      </c>
      <c r="C409" s="79" t="s">
        <v>970</v>
      </c>
      <c r="D409" s="79" t="s">
        <v>678</v>
      </c>
      <c r="E409" s="79" t="s">
        <v>969</v>
      </c>
      <c r="F409" s="79" t="s">
        <v>271</v>
      </c>
      <c r="G409" s="79"/>
      <c r="H409" s="79" t="s">
        <v>971</v>
      </c>
      <c r="I409" s="79" t="s">
        <v>972</v>
      </c>
      <c r="J409" s="80" t="str">
        <f t="shared" si="12"/>
        <v>TinKundur Smelter</v>
      </c>
      <c r="K409" s="80" t="str">
        <f t="shared" si="13"/>
        <v>TinKundur Smelter</v>
      </c>
    </row>
    <row r="410" spans="1:11">
      <c r="A410" s="79" t="s">
        <v>255</v>
      </c>
      <c r="B410" s="79" t="s">
        <v>1364</v>
      </c>
      <c r="C410" s="79" t="s">
        <v>860</v>
      </c>
      <c r="D410" s="79" t="s">
        <v>391</v>
      </c>
      <c r="E410" s="79" t="s">
        <v>859</v>
      </c>
      <c r="F410" s="79" t="s">
        <v>271</v>
      </c>
      <c r="G410" s="79"/>
      <c r="H410" s="79" t="s">
        <v>861</v>
      </c>
      <c r="I410" s="79" t="s">
        <v>862</v>
      </c>
      <c r="J410" s="80" t="str">
        <f t="shared" si="12"/>
        <v>TinLiuzhhou China Tin</v>
      </c>
      <c r="K410" s="80" t="str">
        <f t="shared" si="13"/>
        <v>TinLiuzhhou China Tin</v>
      </c>
    </row>
    <row r="411" spans="1:11">
      <c r="A411" s="79" t="s">
        <v>255</v>
      </c>
      <c r="B411" s="79" t="s">
        <v>1365</v>
      </c>
      <c r="C411" s="79" t="s">
        <v>1365</v>
      </c>
      <c r="D411" s="79" t="s">
        <v>1366</v>
      </c>
      <c r="E411" s="79" t="s">
        <v>1367</v>
      </c>
      <c r="F411" s="79" t="s">
        <v>271</v>
      </c>
      <c r="G411" s="79"/>
      <c r="H411" s="79" t="s">
        <v>1368</v>
      </c>
      <c r="I411" s="79" t="s">
        <v>1369</v>
      </c>
      <c r="J411" s="80" t="str">
        <f t="shared" si="12"/>
        <v>TinLuna Smelter, Ltd.</v>
      </c>
      <c r="K411" s="80" t="str">
        <f t="shared" si="13"/>
        <v>TinLuna Smelter, Ltd.</v>
      </c>
    </row>
    <row r="412" spans="1:11">
      <c r="A412" s="79" t="s">
        <v>255</v>
      </c>
      <c r="B412" s="79" t="s">
        <v>907</v>
      </c>
      <c r="C412" s="79" t="s">
        <v>907</v>
      </c>
      <c r="D412" s="79" t="s">
        <v>391</v>
      </c>
      <c r="E412" s="79" t="s">
        <v>906</v>
      </c>
      <c r="F412" s="79" t="s">
        <v>271</v>
      </c>
      <c r="G412" s="79"/>
      <c r="H412" s="79" t="s">
        <v>908</v>
      </c>
      <c r="I412" s="79" t="s">
        <v>794</v>
      </c>
      <c r="J412" s="80" t="str">
        <f t="shared" si="12"/>
        <v>TinMa'anshan Weitai Tin Co., Ltd.</v>
      </c>
      <c r="K412" s="80" t="str">
        <f t="shared" si="13"/>
        <v>TinMa'anshan Weitai Tin Co., Ltd.</v>
      </c>
    </row>
    <row r="413" spans="1:11">
      <c r="A413" s="79" t="s">
        <v>255</v>
      </c>
      <c r="B413" s="79" t="s">
        <v>910</v>
      </c>
      <c r="C413" s="79" t="s">
        <v>910</v>
      </c>
      <c r="D413" s="79" t="s">
        <v>310</v>
      </c>
      <c r="E413" s="79" t="s">
        <v>909</v>
      </c>
      <c r="F413" s="79" t="s">
        <v>271</v>
      </c>
      <c r="G413" s="79"/>
      <c r="H413" s="79" t="s">
        <v>911</v>
      </c>
      <c r="I413" s="79" t="s">
        <v>312</v>
      </c>
      <c r="J413" s="80" t="str">
        <f t="shared" si="12"/>
        <v>TinMagnu's Minerais Metais e Ligas Ltda.</v>
      </c>
      <c r="K413" s="80" t="str">
        <f t="shared" si="13"/>
        <v>TinMagnu's Minerais Metais e Ligas Ltda.</v>
      </c>
    </row>
    <row r="414" spans="1:11">
      <c r="A414" s="79" t="s">
        <v>255</v>
      </c>
      <c r="B414" s="79" t="s">
        <v>913</v>
      </c>
      <c r="C414" s="79" t="s">
        <v>913</v>
      </c>
      <c r="D414" s="79" t="s">
        <v>616</v>
      </c>
      <c r="E414" s="79" t="s">
        <v>912</v>
      </c>
      <c r="F414" s="79" t="s">
        <v>271</v>
      </c>
      <c r="G414" s="79"/>
      <c r="H414" s="79" t="s">
        <v>914</v>
      </c>
      <c r="I414" s="79" t="s">
        <v>915</v>
      </c>
      <c r="J414" s="80" t="str">
        <f t="shared" si="12"/>
        <v>TinMalaysia Smelting Corporation (MSC)</v>
      </c>
      <c r="K414" s="80" t="str">
        <f t="shared" si="13"/>
        <v>TinMalaysia Smelting Corporation (MSC)</v>
      </c>
    </row>
    <row r="415" spans="1:11">
      <c r="A415" s="79" t="s">
        <v>255</v>
      </c>
      <c r="B415" s="79" t="s">
        <v>917</v>
      </c>
      <c r="C415" s="79" t="s">
        <v>917</v>
      </c>
      <c r="D415" s="79" t="s">
        <v>310</v>
      </c>
      <c r="E415" s="79" t="s">
        <v>916</v>
      </c>
      <c r="F415" s="79" t="s">
        <v>271</v>
      </c>
      <c r="G415" s="79"/>
      <c r="H415" s="79" t="s">
        <v>877</v>
      </c>
      <c r="I415" s="79" t="s">
        <v>878</v>
      </c>
      <c r="J415" s="80" t="str">
        <f t="shared" si="12"/>
        <v>TinMelt Metais e Ligas S.A.</v>
      </c>
      <c r="K415" s="80" t="str">
        <f t="shared" si="13"/>
        <v>TinMelt Metais e Ligas S.A.</v>
      </c>
    </row>
    <row r="416" spans="1:11">
      <c r="A416" s="79" t="s">
        <v>255</v>
      </c>
      <c r="B416" s="79" t="s">
        <v>1370</v>
      </c>
      <c r="C416" s="79" t="s">
        <v>974</v>
      </c>
      <c r="D416" s="79" t="s">
        <v>678</v>
      </c>
      <c r="E416" s="79" t="s">
        <v>973</v>
      </c>
      <c r="F416" s="79" t="s">
        <v>271</v>
      </c>
      <c r="G416" s="79"/>
      <c r="H416" s="79" t="s">
        <v>975</v>
      </c>
      <c r="I416" s="79" t="s">
        <v>962</v>
      </c>
      <c r="J416" s="80" t="str">
        <f t="shared" si="12"/>
        <v>TinMentok Smelter</v>
      </c>
      <c r="K416" s="80" t="str">
        <f t="shared" si="13"/>
        <v>TinMentok Smelter</v>
      </c>
    </row>
    <row r="417" spans="1:11">
      <c r="A417" s="79" t="s">
        <v>255</v>
      </c>
      <c r="B417" s="79" t="s">
        <v>1371</v>
      </c>
      <c r="C417" s="79" t="s">
        <v>860</v>
      </c>
      <c r="D417" s="79" t="s">
        <v>391</v>
      </c>
      <c r="E417" s="79" t="s">
        <v>859</v>
      </c>
      <c r="F417" s="79" t="s">
        <v>271</v>
      </c>
      <c r="G417" s="79"/>
      <c r="H417" s="79" t="s">
        <v>861</v>
      </c>
      <c r="I417" s="79" t="s">
        <v>862</v>
      </c>
      <c r="J417" s="80" t="str">
        <f t="shared" si="12"/>
        <v>TinMetallic Materials Branch of Guangxi China Tin Group Co.,Ltd.</v>
      </c>
      <c r="K417" s="80" t="str">
        <f t="shared" si="13"/>
        <v>TinMetallic Materials Branch of Guangxi China Tin Group Co.,Ltd.</v>
      </c>
    </row>
    <row r="418" spans="1:11">
      <c r="A418" s="79" t="s">
        <v>255</v>
      </c>
      <c r="B418" s="79" t="s">
        <v>919</v>
      </c>
      <c r="C418" s="79" t="s">
        <v>919</v>
      </c>
      <c r="D418" s="79" t="s">
        <v>276</v>
      </c>
      <c r="E418" s="79" t="s">
        <v>918</v>
      </c>
      <c r="F418" s="79" t="s">
        <v>271</v>
      </c>
      <c r="G418" s="79"/>
      <c r="H418" s="79" t="s">
        <v>920</v>
      </c>
      <c r="I418" s="79" t="s">
        <v>687</v>
      </c>
      <c r="J418" s="80" t="str">
        <f t="shared" si="12"/>
        <v>TinMetallic Resources, Inc.</v>
      </c>
      <c r="K418" s="80" t="str">
        <f t="shared" si="13"/>
        <v>TinMetallic Resources, Inc.</v>
      </c>
    </row>
    <row r="419" spans="1:11">
      <c r="A419" s="79" t="s">
        <v>255</v>
      </c>
      <c r="B419" s="79" t="s">
        <v>922</v>
      </c>
      <c r="C419" s="79" t="s">
        <v>922</v>
      </c>
      <c r="D419" s="79" t="s">
        <v>797</v>
      </c>
      <c r="E419" s="79" t="s">
        <v>921</v>
      </c>
      <c r="F419" s="79" t="s">
        <v>271</v>
      </c>
      <c r="G419" s="79"/>
      <c r="H419" s="79" t="s">
        <v>923</v>
      </c>
      <c r="I419" s="79" t="s">
        <v>799</v>
      </c>
      <c r="J419" s="80" t="str">
        <f t="shared" si="12"/>
        <v>TinMetallo Belgium N.V.</v>
      </c>
      <c r="K419" s="80" t="str">
        <f t="shared" si="13"/>
        <v>TinMetallo Belgium N.V.</v>
      </c>
    </row>
    <row r="420" spans="1:11">
      <c r="A420" s="79" t="s">
        <v>255</v>
      </c>
      <c r="B420" s="79" t="s">
        <v>925</v>
      </c>
      <c r="C420" s="79" t="s">
        <v>925</v>
      </c>
      <c r="D420" s="79" t="s">
        <v>736</v>
      </c>
      <c r="E420" s="79" t="s">
        <v>924</v>
      </c>
      <c r="F420" s="79" t="s">
        <v>271</v>
      </c>
      <c r="G420" s="79"/>
      <c r="H420" s="79" t="s">
        <v>926</v>
      </c>
      <c r="I420" s="79" t="s">
        <v>927</v>
      </c>
      <c r="J420" s="80" t="str">
        <f t="shared" si="12"/>
        <v>TinMetallo Spain S.L.U.</v>
      </c>
      <c r="K420" s="80" t="str">
        <f t="shared" si="13"/>
        <v>TinMetallo Spain S.L.U.</v>
      </c>
    </row>
    <row r="421" spans="1:11">
      <c r="A421" s="79" t="s">
        <v>255</v>
      </c>
      <c r="B421" s="79" t="s">
        <v>929</v>
      </c>
      <c r="C421" s="79" t="s">
        <v>929</v>
      </c>
      <c r="D421" s="79" t="s">
        <v>310</v>
      </c>
      <c r="E421" s="79" t="s">
        <v>928</v>
      </c>
      <c r="F421" s="79" t="s">
        <v>271</v>
      </c>
      <c r="G421" s="79"/>
      <c r="H421" s="79" t="s">
        <v>930</v>
      </c>
      <c r="I421" s="79" t="s">
        <v>570</v>
      </c>
      <c r="J421" s="80" t="str">
        <f t="shared" si="12"/>
        <v>TinMineracao Taboca S.A.</v>
      </c>
      <c r="K421" s="80" t="str">
        <f t="shared" si="13"/>
        <v>TinMineracao Taboca S.A.</v>
      </c>
    </row>
    <row r="422" spans="1:11">
      <c r="A422" s="79" t="s">
        <v>255</v>
      </c>
      <c r="B422" s="79" t="s">
        <v>1276</v>
      </c>
      <c r="C422" s="79" t="s">
        <v>929</v>
      </c>
      <c r="D422" s="79" t="s">
        <v>310</v>
      </c>
      <c r="E422" s="79" t="s">
        <v>928</v>
      </c>
      <c r="F422" s="79" t="s">
        <v>271</v>
      </c>
      <c r="G422" s="79"/>
      <c r="H422" s="79" t="s">
        <v>930</v>
      </c>
      <c r="I422" s="79" t="s">
        <v>570</v>
      </c>
      <c r="J422" s="80" t="str">
        <f t="shared" si="12"/>
        <v>TinMineração Taboca S.A.</v>
      </c>
      <c r="K422" s="80" t="str">
        <f t="shared" si="13"/>
        <v>TinMineração Taboca S.A.</v>
      </c>
    </row>
    <row r="423" spans="1:11">
      <c r="A423" s="79" t="s">
        <v>255</v>
      </c>
      <c r="B423" s="79" t="s">
        <v>1277</v>
      </c>
      <c r="C423" s="79" t="s">
        <v>929</v>
      </c>
      <c r="D423" s="79" t="s">
        <v>310</v>
      </c>
      <c r="E423" s="79" t="s">
        <v>928</v>
      </c>
      <c r="F423" s="79" t="s">
        <v>271</v>
      </c>
      <c r="G423" s="79"/>
      <c r="H423" s="79" t="s">
        <v>930</v>
      </c>
      <c r="I423" s="79" t="s">
        <v>570</v>
      </c>
      <c r="J423" s="80" t="str">
        <f t="shared" si="12"/>
        <v>TinMineracao Taboca SA</v>
      </c>
      <c r="K423" s="80" t="str">
        <f t="shared" si="13"/>
        <v>TinMineracao Taboca SA</v>
      </c>
    </row>
    <row r="424" spans="1:11">
      <c r="A424" s="79" t="s">
        <v>255</v>
      </c>
      <c r="B424" s="79" t="s">
        <v>932</v>
      </c>
      <c r="C424" s="79" t="s">
        <v>932</v>
      </c>
      <c r="D424" s="79" t="s">
        <v>933</v>
      </c>
      <c r="E424" s="79" t="s">
        <v>931</v>
      </c>
      <c r="F424" s="79" t="s">
        <v>271</v>
      </c>
      <c r="G424" s="79"/>
      <c r="H424" s="79" t="s">
        <v>934</v>
      </c>
      <c r="I424" s="79" t="s">
        <v>935</v>
      </c>
      <c r="J424" s="80" t="str">
        <f t="shared" si="12"/>
        <v>TinMinsur</v>
      </c>
      <c r="K424" s="80" t="str">
        <f t="shared" si="13"/>
        <v>TinMinsur</v>
      </c>
    </row>
    <row r="425" spans="1:11">
      <c r="A425" s="79" t="s">
        <v>255</v>
      </c>
      <c r="B425" s="79" t="s">
        <v>603</v>
      </c>
      <c r="C425" s="79" t="s">
        <v>603</v>
      </c>
      <c r="D425" s="79" t="s">
        <v>290</v>
      </c>
      <c r="E425" s="79" t="s">
        <v>936</v>
      </c>
      <c r="F425" s="79" t="s">
        <v>271</v>
      </c>
      <c r="G425" s="79"/>
      <c r="H425" s="79" t="s">
        <v>937</v>
      </c>
      <c r="I425" s="79" t="s">
        <v>321</v>
      </c>
      <c r="J425" s="80" t="str">
        <f t="shared" si="12"/>
        <v>TinMitsubishi Materials Corporation</v>
      </c>
      <c r="K425" s="80" t="str">
        <f t="shared" si="13"/>
        <v>TinMitsubishi Materials Corporation</v>
      </c>
    </row>
    <row r="426" spans="1:11">
      <c r="A426" s="79" t="s">
        <v>255</v>
      </c>
      <c r="B426" s="79" t="s">
        <v>615</v>
      </c>
      <c r="C426" s="79" t="s">
        <v>615</v>
      </c>
      <c r="D426" s="79" t="s">
        <v>616</v>
      </c>
      <c r="E426" s="79" t="s">
        <v>938</v>
      </c>
      <c r="F426" s="79" t="s">
        <v>271</v>
      </c>
      <c r="G426" s="79"/>
      <c r="H426" s="79" t="s">
        <v>617</v>
      </c>
      <c r="I426" s="79" t="s">
        <v>618</v>
      </c>
      <c r="J426" s="80" t="str">
        <f t="shared" si="12"/>
        <v>TinModeltech Sdn Bhd</v>
      </c>
      <c r="K426" s="80" t="str">
        <f t="shared" si="13"/>
        <v>TinModeltech Sdn Bhd</v>
      </c>
    </row>
    <row r="427" spans="1:11">
      <c r="A427" s="79" t="s">
        <v>255</v>
      </c>
      <c r="B427" s="79" t="s">
        <v>1372</v>
      </c>
      <c r="C427" s="79" t="s">
        <v>913</v>
      </c>
      <c r="D427" s="79" t="s">
        <v>616</v>
      </c>
      <c r="E427" s="79" t="s">
        <v>912</v>
      </c>
      <c r="F427" s="79" t="s">
        <v>271</v>
      </c>
      <c r="G427" s="79"/>
      <c r="H427" s="79" t="s">
        <v>914</v>
      </c>
      <c r="I427" s="79" t="s">
        <v>915</v>
      </c>
      <c r="J427" s="80" t="str">
        <f t="shared" si="12"/>
        <v>TinMSC</v>
      </c>
      <c r="K427" s="80" t="str">
        <f t="shared" si="13"/>
        <v>TinMSC</v>
      </c>
    </row>
    <row r="428" spans="1:11">
      <c r="A428" s="79" t="s">
        <v>255</v>
      </c>
      <c r="B428" s="79" t="s">
        <v>1373</v>
      </c>
      <c r="C428" s="79" t="s">
        <v>905</v>
      </c>
      <c r="D428" s="79" t="s">
        <v>391</v>
      </c>
      <c r="E428" s="79" t="s">
        <v>904</v>
      </c>
      <c r="F428" s="79" t="s">
        <v>271</v>
      </c>
      <c r="G428" s="79"/>
      <c r="H428" s="79" t="s">
        <v>901</v>
      </c>
      <c r="I428" s="79" t="s">
        <v>495</v>
      </c>
      <c r="J428" s="80" t="str">
        <f t="shared" si="12"/>
        <v>TinNankang Nanshan Tin Manufactory Co., Ltd.</v>
      </c>
      <c r="K428" s="80" t="str">
        <f t="shared" si="13"/>
        <v>TinNankang Nanshan Tin Manufactory Co., Ltd.</v>
      </c>
    </row>
    <row r="429" spans="1:11">
      <c r="A429" s="79" t="s">
        <v>255</v>
      </c>
      <c r="B429" s="79" t="s">
        <v>1374</v>
      </c>
      <c r="C429" s="79" t="s">
        <v>905</v>
      </c>
      <c r="D429" s="79" t="s">
        <v>391</v>
      </c>
      <c r="E429" s="79" t="s">
        <v>904</v>
      </c>
      <c r="F429" s="79" t="s">
        <v>271</v>
      </c>
      <c r="G429" s="79"/>
      <c r="H429" s="79" t="s">
        <v>901</v>
      </c>
      <c r="I429" s="79" t="s">
        <v>495</v>
      </c>
      <c r="J429" s="80" t="str">
        <f t="shared" si="12"/>
        <v>TinNanshan Tin Co. Ltd.</v>
      </c>
      <c r="K429" s="80" t="str">
        <f t="shared" si="13"/>
        <v>TinNanshan Tin Co. Ltd.</v>
      </c>
    </row>
    <row r="430" spans="1:11">
      <c r="A430" s="79" t="s">
        <v>255</v>
      </c>
      <c r="B430" s="79" t="s">
        <v>940</v>
      </c>
      <c r="C430" s="79" t="s">
        <v>940</v>
      </c>
      <c r="D430" s="79" t="s">
        <v>851</v>
      </c>
      <c r="E430" s="79" t="s">
        <v>939</v>
      </c>
      <c r="F430" s="79" t="s">
        <v>271</v>
      </c>
      <c r="G430" s="79"/>
      <c r="H430" s="79" t="s">
        <v>852</v>
      </c>
      <c r="I430" s="79" t="s">
        <v>853</v>
      </c>
      <c r="J430" s="80" t="str">
        <f t="shared" si="12"/>
        <v>TinNghe Tinh Non-Ferrous Metals Joint Stock Company</v>
      </c>
      <c r="K430" s="80" t="str">
        <f t="shared" si="13"/>
        <v>TinNghe Tinh Non-Ferrous Metals Joint Stock Company</v>
      </c>
    </row>
    <row r="431" spans="1:11">
      <c r="A431" s="79" t="s">
        <v>255</v>
      </c>
      <c r="B431" s="79" t="s">
        <v>942</v>
      </c>
      <c r="C431" s="79" t="s">
        <v>942</v>
      </c>
      <c r="D431" s="79" t="s">
        <v>813</v>
      </c>
      <c r="E431" s="79" t="s">
        <v>941</v>
      </c>
      <c r="F431" s="79" t="s">
        <v>271</v>
      </c>
      <c r="G431" s="79"/>
      <c r="H431" s="79" t="s">
        <v>943</v>
      </c>
      <c r="I431" s="79" t="s">
        <v>944</v>
      </c>
      <c r="J431" s="80" t="str">
        <f t="shared" si="12"/>
        <v>TinO.M. Manufacturing (Thailand) Co., Ltd.</v>
      </c>
      <c r="K431" s="80" t="str">
        <f t="shared" si="13"/>
        <v>TinO.M. Manufacturing (Thailand) Co., Ltd.</v>
      </c>
    </row>
    <row r="432" spans="1:11">
      <c r="A432" s="79" t="s">
        <v>255</v>
      </c>
      <c r="B432" s="79" t="s">
        <v>946</v>
      </c>
      <c r="C432" s="79" t="s">
        <v>946</v>
      </c>
      <c r="D432" s="79" t="s">
        <v>355</v>
      </c>
      <c r="E432" s="79" t="s">
        <v>945</v>
      </c>
      <c r="F432" s="79" t="s">
        <v>271</v>
      </c>
      <c r="G432" s="79"/>
      <c r="H432" s="79" t="s">
        <v>947</v>
      </c>
      <c r="I432" s="79" t="s">
        <v>948</v>
      </c>
      <c r="J432" s="80" t="str">
        <f t="shared" si="12"/>
        <v>TinO.M. Manufacturing Philippines, Inc.</v>
      </c>
      <c r="K432" s="80" t="str">
        <f t="shared" si="13"/>
        <v>TinO.M. Manufacturing Philippines, Inc.</v>
      </c>
    </row>
    <row r="433" spans="1:11">
      <c r="A433" s="79" t="s">
        <v>255</v>
      </c>
      <c r="B433" s="79" t="s">
        <v>1375</v>
      </c>
      <c r="C433" s="79" t="s">
        <v>950</v>
      </c>
      <c r="D433" s="79" t="s">
        <v>873</v>
      </c>
      <c r="E433" s="79" t="s">
        <v>949</v>
      </c>
      <c r="F433" s="79" t="s">
        <v>271</v>
      </c>
      <c r="G433" s="79"/>
      <c r="H433" s="79" t="s">
        <v>874</v>
      </c>
      <c r="I433" s="79" t="s">
        <v>874</v>
      </c>
      <c r="J433" s="80" t="str">
        <f t="shared" si="12"/>
        <v>TinOMSA</v>
      </c>
      <c r="K433" s="80" t="str">
        <f t="shared" si="13"/>
        <v>TinOMSA</v>
      </c>
    </row>
    <row r="434" spans="1:11">
      <c r="A434" s="79" t="s">
        <v>255</v>
      </c>
      <c r="B434" s="79" t="s">
        <v>950</v>
      </c>
      <c r="C434" s="79" t="s">
        <v>950</v>
      </c>
      <c r="D434" s="79" t="s">
        <v>873</v>
      </c>
      <c r="E434" s="79" t="s">
        <v>949</v>
      </c>
      <c r="F434" s="79" t="s">
        <v>271</v>
      </c>
      <c r="G434" s="79"/>
      <c r="H434" s="79" t="s">
        <v>874</v>
      </c>
      <c r="I434" s="79" t="s">
        <v>874</v>
      </c>
      <c r="J434" s="80" t="str">
        <f t="shared" si="12"/>
        <v>TinOperaciones Metalurgicas S.A.</v>
      </c>
      <c r="K434" s="80" t="str">
        <f t="shared" si="13"/>
        <v>TinOperaciones Metalurgicas S.A.</v>
      </c>
    </row>
    <row r="435" spans="1:11">
      <c r="A435" s="79" t="s">
        <v>255</v>
      </c>
      <c r="B435" s="79" t="s">
        <v>1376</v>
      </c>
      <c r="C435" s="79" t="s">
        <v>950</v>
      </c>
      <c r="D435" s="79" t="s">
        <v>873</v>
      </c>
      <c r="E435" s="79" t="s">
        <v>949</v>
      </c>
      <c r="F435" s="79" t="s">
        <v>271</v>
      </c>
      <c r="G435" s="79"/>
      <c r="H435" s="79" t="s">
        <v>874</v>
      </c>
      <c r="I435" s="79" t="s">
        <v>874</v>
      </c>
      <c r="J435" s="80" t="str">
        <f t="shared" si="12"/>
        <v>TinOperaciones Metalúrgicas S.A.</v>
      </c>
      <c r="K435" s="80" t="str">
        <f t="shared" si="13"/>
        <v>TinOperaciones Metalúrgicas S.A.</v>
      </c>
    </row>
    <row r="436" spans="1:11">
      <c r="A436" s="79" t="s">
        <v>255</v>
      </c>
      <c r="B436" s="79" t="s">
        <v>952</v>
      </c>
      <c r="C436" s="79" t="s">
        <v>952</v>
      </c>
      <c r="D436" s="79" t="s">
        <v>953</v>
      </c>
      <c r="E436" s="79" t="s">
        <v>951</v>
      </c>
      <c r="F436" s="79" t="s">
        <v>271</v>
      </c>
      <c r="G436" s="79"/>
      <c r="H436" s="79" t="s">
        <v>954</v>
      </c>
      <c r="I436" s="79" t="s">
        <v>954</v>
      </c>
      <c r="J436" s="80" t="str">
        <f t="shared" si="12"/>
        <v>TinPongpipat Company Limited</v>
      </c>
      <c r="K436" s="80" t="str">
        <f t="shared" si="13"/>
        <v>TinPongpipat Company Limited</v>
      </c>
    </row>
    <row r="437" spans="1:11">
      <c r="A437" s="79" t="s">
        <v>255</v>
      </c>
      <c r="B437" s="79" t="s">
        <v>956</v>
      </c>
      <c r="C437" s="79" t="s">
        <v>956</v>
      </c>
      <c r="D437" s="79" t="s">
        <v>350</v>
      </c>
      <c r="E437" s="79" t="s">
        <v>955</v>
      </c>
      <c r="F437" s="79" t="s">
        <v>271</v>
      </c>
      <c r="G437" s="79"/>
      <c r="H437" s="79" t="s">
        <v>957</v>
      </c>
      <c r="I437" s="79" t="s">
        <v>958</v>
      </c>
      <c r="J437" s="80" t="str">
        <f t="shared" si="12"/>
        <v>TinPrecious Minerals and Smelting Limited</v>
      </c>
      <c r="K437" s="80" t="str">
        <f t="shared" si="13"/>
        <v>TinPrecious Minerals and Smelting Limited</v>
      </c>
    </row>
    <row r="438" spans="1:11">
      <c r="A438" s="79" t="s">
        <v>255</v>
      </c>
      <c r="B438" s="79" t="s">
        <v>960</v>
      </c>
      <c r="C438" s="79" t="s">
        <v>960</v>
      </c>
      <c r="D438" s="79" t="s">
        <v>678</v>
      </c>
      <c r="E438" s="79" t="s">
        <v>959</v>
      </c>
      <c r="F438" s="79" t="s">
        <v>271</v>
      </c>
      <c r="G438" s="79"/>
      <c r="H438" s="79" t="s">
        <v>961</v>
      </c>
      <c r="I438" s="79" t="s">
        <v>962</v>
      </c>
      <c r="J438" s="80" t="str">
        <f t="shared" si="12"/>
        <v>TinPT Artha Cipta Langgeng</v>
      </c>
      <c r="K438" s="80" t="str">
        <f t="shared" si="13"/>
        <v>TinPT Artha Cipta Langgeng</v>
      </c>
    </row>
    <row r="439" spans="1:11">
      <c r="A439" s="79" t="s">
        <v>255</v>
      </c>
      <c r="B439" s="79" t="s">
        <v>964</v>
      </c>
      <c r="C439" s="79" t="s">
        <v>964</v>
      </c>
      <c r="D439" s="79" t="s">
        <v>678</v>
      </c>
      <c r="E439" s="79" t="s">
        <v>963</v>
      </c>
      <c r="F439" s="79" t="s">
        <v>271</v>
      </c>
      <c r="G439" s="79"/>
      <c r="H439" s="79" t="s">
        <v>961</v>
      </c>
      <c r="I439" s="79" t="s">
        <v>962</v>
      </c>
      <c r="J439" s="80" t="str">
        <f t="shared" si="12"/>
        <v>TinPT ATD Makmur Mandiri Jaya</v>
      </c>
      <c r="K439" s="80" t="str">
        <f t="shared" si="13"/>
        <v>TinPT ATD Makmur Mandiri Jaya</v>
      </c>
    </row>
    <row r="440" spans="1:11">
      <c r="A440" s="79" t="s">
        <v>255</v>
      </c>
      <c r="B440" s="79" t="s">
        <v>1377</v>
      </c>
      <c r="C440" s="79" t="s">
        <v>1377</v>
      </c>
      <c r="D440" s="79" t="s">
        <v>678</v>
      </c>
      <c r="E440" s="79" t="s">
        <v>1378</v>
      </c>
      <c r="F440" s="79" t="s">
        <v>271</v>
      </c>
      <c r="G440" s="79"/>
      <c r="H440" s="79" t="s">
        <v>242</v>
      </c>
      <c r="I440" s="79" t="s">
        <v>962</v>
      </c>
      <c r="J440" s="80" t="str">
        <f t="shared" si="12"/>
        <v>TinPT Bangka Serumpun</v>
      </c>
      <c r="K440" s="80" t="str">
        <f t="shared" si="13"/>
        <v>TinPT Bangka Serumpun</v>
      </c>
    </row>
    <row r="441" spans="1:11">
      <c r="A441" s="79" t="s">
        <v>255</v>
      </c>
      <c r="B441" s="79" t="s">
        <v>966</v>
      </c>
      <c r="C441" s="79" t="s">
        <v>966</v>
      </c>
      <c r="D441" s="79" t="s">
        <v>678</v>
      </c>
      <c r="E441" s="79" t="s">
        <v>965</v>
      </c>
      <c r="F441" s="79" t="s">
        <v>271</v>
      </c>
      <c r="G441" s="79"/>
      <c r="H441" s="79" t="s">
        <v>961</v>
      </c>
      <c r="I441" s="79" t="s">
        <v>962</v>
      </c>
      <c r="J441" s="80" t="str">
        <f t="shared" si="12"/>
        <v>TinPT Mitra Stania Prima</v>
      </c>
      <c r="K441" s="80" t="str">
        <f t="shared" si="13"/>
        <v>TinPT Mitra Stania Prima</v>
      </c>
    </row>
    <row r="442" spans="1:11">
      <c r="A442" s="79" t="s">
        <v>255</v>
      </c>
      <c r="B442" s="79" t="s">
        <v>1379</v>
      </c>
      <c r="C442" s="79" t="s">
        <v>1379</v>
      </c>
      <c r="D442" s="79" t="s">
        <v>678</v>
      </c>
      <c r="E442" s="79" t="s">
        <v>1380</v>
      </c>
      <c r="F442" s="79" t="s">
        <v>271</v>
      </c>
      <c r="G442" s="79"/>
      <c r="H442" s="79" t="s">
        <v>242</v>
      </c>
      <c r="I442" s="79" t="s">
        <v>242</v>
      </c>
      <c r="J442" s="80" t="str">
        <f t="shared" si="12"/>
        <v>TinPT Mitra Sukses Globalindo</v>
      </c>
      <c r="K442" s="80" t="str">
        <f t="shared" si="13"/>
        <v>TinPT Mitra Sukses Globalindo</v>
      </c>
    </row>
    <row r="443" spans="1:11">
      <c r="A443" s="79" t="s">
        <v>255</v>
      </c>
      <c r="B443" s="79" t="s">
        <v>968</v>
      </c>
      <c r="C443" s="79" t="s">
        <v>968</v>
      </c>
      <c r="D443" s="79" t="s">
        <v>678</v>
      </c>
      <c r="E443" s="79" t="s">
        <v>967</v>
      </c>
      <c r="F443" s="79" t="s">
        <v>271</v>
      </c>
      <c r="G443" s="79"/>
      <c r="H443" s="79" t="s">
        <v>961</v>
      </c>
      <c r="I443" s="79" t="s">
        <v>962</v>
      </c>
      <c r="J443" s="80" t="str">
        <f t="shared" si="12"/>
        <v>TinPT Refined Bangka Tin</v>
      </c>
      <c r="K443" s="80" t="str">
        <f t="shared" si="13"/>
        <v>TinPT Refined Bangka Tin</v>
      </c>
    </row>
    <row r="444" spans="1:11">
      <c r="A444" s="79" t="s">
        <v>255</v>
      </c>
      <c r="B444" s="79" t="s">
        <v>1381</v>
      </c>
      <c r="C444" s="79" t="s">
        <v>970</v>
      </c>
      <c r="D444" s="79" t="s">
        <v>678</v>
      </c>
      <c r="E444" s="79" t="s">
        <v>969</v>
      </c>
      <c r="F444" s="79" t="s">
        <v>271</v>
      </c>
      <c r="G444" s="79"/>
      <c r="H444" s="79" t="s">
        <v>971</v>
      </c>
      <c r="I444" s="79" t="s">
        <v>972</v>
      </c>
      <c r="J444" s="80" t="str">
        <f t="shared" si="12"/>
        <v>TinPT Tambang Timah</v>
      </c>
      <c r="K444" s="80" t="str">
        <f t="shared" si="13"/>
        <v>TinPT Tambang Timah</v>
      </c>
    </row>
    <row r="445" spans="1:11">
      <c r="A445" s="79" t="s">
        <v>255</v>
      </c>
      <c r="B445" s="79" t="s">
        <v>970</v>
      </c>
      <c r="C445" s="79" t="s">
        <v>970</v>
      </c>
      <c r="D445" s="79" t="s">
        <v>678</v>
      </c>
      <c r="E445" s="79" t="s">
        <v>969</v>
      </c>
      <c r="F445" s="79" t="s">
        <v>271</v>
      </c>
      <c r="G445" s="79"/>
      <c r="H445" s="79" t="s">
        <v>971</v>
      </c>
      <c r="I445" s="79" t="s">
        <v>972</v>
      </c>
      <c r="J445" s="80" t="str">
        <f t="shared" si="12"/>
        <v>TinPT Timah Tbk Kundur</v>
      </c>
      <c r="K445" s="80" t="str">
        <f t="shared" si="13"/>
        <v>TinPT Timah Tbk Kundur</v>
      </c>
    </row>
    <row r="446" spans="1:11">
      <c r="A446" s="79" t="s">
        <v>255</v>
      </c>
      <c r="B446" s="79" t="s">
        <v>974</v>
      </c>
      <c r="C446" s="79" t="s">
        <v>974</v>
      </c>
      <c r="D446" s="79" t="s">
        <v>678</v>
      </c>
      <c r="E446" s="79" t="s">
        <v>973</v>
      </c>
      <c r="F446" s="79" t="s">
        <v>271</v>
      </c>
      <c r="G446" s="79"/>
      <c r="H446" s="79" t="s">
        <v>975</v>
      </c>
      <c r="I446" s="79" t="s">
        <v>962</v>
      </c>
      <c r="J446" s="80" t="str">
        <f t="shared" si="12"/>
        <v>TinPT Timah Tbk Mentok</v>
      </c>
      <c r="K446" s="80" t="str">
        <f t="shared" si="13"/>
        <v>TinPT Timah Tbk Mentok</v>
      </c>
    </row>
    <row r="447" spans="1:11">
      <c r="A447" s="79" t="s">
        <v>255</v>
      </c>
      <c r="B447" s="79" t="s">
        <v>1303</v>
      </c>
      <c r="C447" s="79" t="s">
        <v>977</v>
      </c>
      <c r="D447" s="79" t="s">
        <v>310</v>
      </c>
      <c r="E447" s="79" t="s">
        <v>976</v>
      </c>
      <c r="F447" s="79" t="s">
        <v>271</v>
      </c>
      <c r="G447" s="79"/>
      <c r="H447" s="79" t="s">
        <v>911</v>
      </c>
      <c r="I447" s="79" t="s">
        <v>978</v>
      </c>
      <c r="J447" s="80" t="str">
        <f t="shared" si="12"/>
        <v>TinResind Ind e Com Ltda.</v>
      </c>
      <c r="K447" s="80" t="str">
        <f t="shared" si="13"/>
        <v>TinResind Ind e Com Ltda.</v>
      </c>
    </row>
    <row r="448" spans="1:11">
      <c r="A448" s="79" t="s">
        <v>255</v>
      </c>
      <c r="B448" s="79" t="s">
        <v>977</v>
      </c>
      <c r="C448" s="79" t="s">
        <v>977</v>
      </c>
      <c r="D448" s="79" t="s">
        <v>310</v>
      </c>
      <c r="E448" s="79" t="s">
        <v>976</v>
      </c>
      <c r="F448" s="79" t="s">
        <v>271</v>
      </c>
      <c r="G448" s="79"/>
      <c r="H448" s="79" t="s">
        <v>911</v>
      </c>
      <c r="I448" s="79" t="s">
        <v>978</v>
      </c>
      <c r="J448" s="80" t="str">
        <f t="shared" si="12"/>
        <v>TinResind Industria e Comercio Ltda.</v>
      </c>
      <c r="K448" s="80" t="str">
        <f t="shared" si="13"/>
        <v>TinResind Industria e Comercio Ltda.</v>
      </c>
    </row>
    <row r="449" spans="1:11">
      <c r="A449" s="79" t="s">
        <v>255</v>
      </c>
      <c r="B449" s="79" t="s">
        <v>1305</v>
      </c>
      <c r="C449" s="79" t="s">
        <v>977</v>
      </c>
      <c r="D449" s="79" t="s">
        <v>310</v>
      </c>
      <c r="E449" s="79" t="s">
        <v>976</v>
      </c>
      <c r="F449" s="79" t="s">
        <v>271</v>
      </c>
      <c r="G449" s="79"/>
      <c r="H449" s="79" t="s">
        <v>911</v>
      </c>
      <c r="I449" s="79" t="s">
        <v>978</v>
      </c>
      <c r="J449" s="80" t="str">
        <f t="shared" si="12"/>
        <v>TinResind Indústria e Comércio Ltda.</v>
      </c>
      <c r="K449" s="80" t="str">
        <f t="shared" si="13"/>
        <v>TinResind Indústria e Comércio Ltda.</v>
      </c>
    </row>
    <row r="450" spans="1:11">
      <c r="A450" s="79" t="s">
        <v>255</v>
      </c>
      <c r="B450" s="79" t="s">
        <v>980</v>
      </c>
      <c r="C450" s="79" t="s">
        <v>980</v>
      </c>
      <c r="D450" s="79" t="s">
        <v>750</v>
      </c>
      <c r="E450" s="79" t="s">
        <v>979</v>
      </c>
      <c r="F450" s="79" t="s">
        <v>271</v>
      </c>
      <c r="G450" s="79"/>
      <c r="H450" s="79" t="s">
        <v>981</v>
      </c>
      <c r="I450" s="79" t="s">
        <v>752</v>
      </c>
      <c r="J450" s="80" t="str">
        <f t="shared" si="12"/>
        <v>TinRui Da Hung</v>
      </c>
      <c r="K450" s="80" t="str">
        <f t="shared" si="13"/>
        <v>TinRui Da Hung</v>
      </c>
    </row>
    <row r="451" spans="1:11">
      <c r="A451" s="79" t="s">
        <v>255</v>
      </c>
      <c r="B451" s="79" t="s">
        <v>1382</v>
      </c>
      <c r="C451" s="79" t="s">
        <v>903</v>
      </c>
      <c r="D451" s="79" t="s">
        <v>391</v>
      </c>
      <c r="E451" s="79" t="s">
        <v>902</v>
      </c>
      <c r="F451" s="79" t="s">
        <v>271</v>
      </c>
      <c r="G451" s="79"/>
      <c r="H451" s="79" t="s">
        <v>901</v>
      </c>
      <c r="I451" s="79" t="s">
        <v>495</v>
      </c>
      <c r="J451" s="80" t="str">
        <f t="shared" si="12"/>
        <v>TinShunda Huichang Kam Tin Co., Ltd.</v>
      </c>
      <c r="K451" s="80" t="str">
        <f t="shared" si="13"/>
        <v>TinShunda Huichang Kam Tin Co., Ltd.</v>
      </c>
    </row>
    <row r="452" spans="1:11">
      <c r="A452" s="79" t="s">
        <v>255</v>
      </c>
      <c r="B452" s="79" t="s">
        <v>1383</v>
      </c>
      <c r="C452" s="79" t="s">
        <v>1008</v>
      </c>
      <c r="D452" s="79" t="s">
        <v>391</v>
      </c>
      <c r="E452" s="79" t="s">
        <v>1007</v>
      </c>
      <c r="F452" s="79" t="s">
        <v>271</v>
      </c>
      <c r="G452" s="79"/>
      <c r="H452" s="79" t="s">
        <v>884</v>
      </c>
      <c r="I452" s="79" t="s">
        <v>842</v>
      </c>
      <c r="J452" s="80" t="str">
        <f t="shared" si="12"/>
        <v>TinSmelting Branch of Yunnan Tin Company Ltd</v>
      </c>
      <c r="K452" s="80" t="str">
        <f t="shared" si="13"/>
        <v>TinSmelting Branch of Yunnan Tin Company Ltd</v>
      </c>
    </row>
    <row r="453" spans="1:11">
      <c r="A453" s="79" t="s">
        <v>255</v>
      </c>
      <c r="B453" s="79" t="s">
        <v>983</v>
      </c>
      <c r="C453" s="79" t="s">
        <v>983</v>
      </c>
      <c r="D453" s="79" t="s">
        <v>310</v>
      </c>
      <c r="E453" s="79" t="s">
        <v>982</v>
      </c>
      <c r="F453" s="79" t="s">
        <v>271</v>
      </c>
      <c r="G453" s="79"/>
      <c r="H453" s="79" t="s">
        <v>984</v>
      </c>
      <c r="I453" s="79" t="s">
        <v>570</v>
      </c>
      <c r="J453" s="80" t="str">
        <f t="shared" ref="J453:J516" si="14">A453&amp;B453</f>
        <v>TinSoft Metais Ltda.</v>
      </c>
      <c r="K453" s="80" t="str">
        <f t="shared" si="13"/>
        <v>TinSoft Metais Ltda.</v>
      </c>
    </row>
    <row r="454" spans="1:11">
      <c r="A454" s="79" t="s">
        <v>255</v>
      </c>
      <c r="B454" s="79" t="s">
        <v>986</v>
      </c>
      <c r="C454" s="79" t="s">
        <v>986</v>
      </c>
      <c r="D454" s="79" t="s">
        <v>310</v>
      </c>
      <c r="E454" s="79" t="s">
        <v>985</v>
      </c>
      <c r="F454" s="79" t="s">
        <v>271</v>
      </c>
      <c r="G454" s="79"/>
      <c r="H454" s="79" t="s">
        <v>987</v>
      </c>
      <c r="I454" s="79" t="s">
        <v>570</v>
      </c>
      <c r="J454" s="80" t="str">
        <f t="shared" si="14"/>
        <v>TinSuper Ligas</v>
      </c>
      <c r="K454" s="80" t="str">
        <f t="shared" ref="K454:K517" si="15">A454&amp;B454</f>
        <v>TinSuper Ligas</v>
      </c>
    </row>
    <row r="455" spans="1:11">
      <c r="A455" s="79" t="s">
        <v>255</v>
      </c>
      <c r="B455" s="79" t="s">
        <v>989</v>
      </c>
      <c r="C455" s="79" t="s">
        <v>989</v>
      </c>
      <c r="D455" s="79" t="s">
        <v>851</v>
      </c>
      <c r="E455" s="79" t="s">
        <v>988</v>
      </c>
      <c r="F455" s="79" t="s">
        <v>271</v>
      </c>
      <c r="G455" s="79"/>
      <c r="H455" s="79" t="s">
        <v>990</v>
      </c>
      <c r="I455" s="79" t="s">
        <v>991</v>
      </c>
      <c r="J455" s="80" t="str">
        <f t="shared" si="14"/>
        <v>TinThai Nguyen Mining and Metallurgy Co., Ltd.</v>
      </c>
      <c r="K455" s="80" t="str">
        <f t="shared" si="15"/>
        <v>TinThai Nguyen Mining and Metallurgy Co., Ltd.</v>
      </c>
    </row>
    <row r="456" spans="1:11">
      <c r="A456" s="79" t="s">
        <v>255</v>
      </c>
      <c r="B456" s="79" t="s">
        <v>1384</v>
      </c>
      <c r="C456" s="79" t="s">
        <v>993</v>
      </c>
      <c r="D456" s="79" t="s">
        <v>813</v>
      </c>
      <c r="E456" s="79" t="s">
        <v>992</v>
      </c>
      <c r="F456" s="79" t="s">
        <v>271</v>
      </c>
      <c r="G456" s="79"/>
      <c r="H456" s="79" t="s">
        <v>994</v>
      </c>
      <c r="I456" s="79" t="s">
        <v>995</v>
      </c>
      <c r="J456" s="80" t="str">
        <f t="shared" si="14"/>
        <v>TinThai Solder Industry Corp., Ltd.</v>
      </c>
      <c r="K456" s="80" t="str">
        <f t="shared" si="15"/>
        <v>TinThai Solder Industry Corp., Ltd.</v>
      </c>
    </row>
    <row r="457" spans="1:11">
      <c r="A457" s="79" t="s">
        <v>255</v>
      </c>
      <c r="B457" s="79" t="s">
        <v>1385</v>
      </c>
      <c r="C457" s="79" t="s">
        <v>993</v>
      </c>
      <c r="D457" s="79" t="s">
        <v>813</v>
      </c>
      <c r="E457" s="79" t="s">
        <v>992</v>
      </c>
      <c r="F457" s="79" t="s">
        <v>271</v>
      </c>
      <c r="G457" s="79"/>
      <c r="H457" s="79" t="s">
        <v>994</v>
      </c>
      <c r="I457" s="79" t="s">
        <v>995</v>
      </c>
      <c r="J457" s="80" t="str">
        <f t="shared" si="14"/>
        <v>TinThailand Smelting &amp; Refining Co Ltd</v>
      </c>
      <c r="K457" s="80" t="str">
        <f t="shared" si="15"/>
        <v>TinThailand Smelting &amp; Refining Co Ltd</v>
      </c>
    </row>
    <row r="458" spans="1:11">
      <c r="A458" s="79" t="s">
        <v>255</v>
      </c>
      <c r="B458" s="79" t="s">
        <v>993</v>
      </c>
      <c r="C458" s="79" t="s">
        <v>993</v>
      </c>
      <c r="D458" s="79" t="s">
        <v>813</v>
      </c>
      <c r="E458" s="79" t="s">
        <v>992</v>
      </c>
      <c r="F458" s="79" t="s">
        <v>271</v>
      </c>
      <c r="G458" s="79"/>
      <c r="H458" s="79" t="s">
        <v>994</v>
      </c>
      <c r="I458" s="79" t="s">
        <v>995</v>
      </c>
      <c r="J458" s="80" t="str">
        <f t="shared" si="14"/>
        <v>TinThaisarco</v>
      </c>
      <c r="K458" s="80" t="str">
        <f t="shared" si="15"/>
        <v>TinThaisarco</v>
      </c>
    </row>
    <row r="459" spans="1:11">
      <c r="A459" s="79" t="s">
        <v>255</v>
      </c>
      <c r="B459" s="79" t="s">
        <v>1386</v>
      </c>
      <c r="C459" s="79" t="s">
        <v>890</v>
      </c>
      <c r="D459" s="79" t="s">
        <v>391</v>
      </c>
      <c r="E459" s="79" t="s">
        <v>889</v>
      </c>
      <c r="F459" s="79" t="s">
        <v>271</v>
      </c>
      <c r="G459" s="79"/>
      <c r="H459" s="79" t="s">
        <v>884</v>
      </c>
      <c r="I459" s="79" t="s">
        <v>842</v>
      </c>
      <c r="J459" s="80" t="str">
        <f t="shared" si="14"/>
        <v>TinThe Gejiu cloud new colored electrolytic</v>
      </c>
      <c r="K459" s="80" t="str">
        <f t="shared" si="15"/>
        <v>TinThe Gejiu cloud new colored electrolytic</v>
      </c>
    </row>
    <row r="460" spans="1:11">
      <c r="A460" s="79" t="s">
        <v>255</v>
      </c>
      <c r="B460" s="79" t="s">
        <v>1387</v>
      </c>
      <c r="C460" s="79" t="s">
        <v>1008</v>
      </c>
      <c r="D460" s="79" t="s">
        <v>391</v>
      </c>
      <c r="E460" s="79" t="s">
        <v>1007</v>
      </c>
      <c r="F460" s="79" t="s">
        <v>271</v>
      </c>
      <c r="G460" s="79"/>
      <c r="H460" s="79" t="s">
        <v>884</v>
      </c>
      <c r="I460" s="79" t="s">
        <v>842</v>
      </c>
      <c r="J460" s="80" t="str">
        <f t="shared" si="14"/>
        <v>TinTin Products Manufacturing Co.LTD. of YTCL</v>
      </c>
      <c r="K460" s="80" t="str">
        <f t="shared" si="15"/>
        <v>TinTin Products Manufacturing Co.LTD. of YTCL</v>
      </c>
    </row>
    <row r="461" spans="1:11">
      <c r="A461" s="79" t="s">
        <v>255</v>
      </c>
      <c r="B461" s="79" t="s">
        <v>997</v>
      </c>
      <c r="C461" s="79" t="s">
        <v>997</v>
      </c>
      <c r="D461" s="79" t="s">
        <v>276</v>
      </c>
      <c r="E461" s="79" t="s">
        <v>996</v>
      </c>
      <c r="F461" s="79" t="s">
        <v>271</v>
      </c>
      <c r="G461" s="79"/>
      <c r="H461" s="79" t="s">
        <v>998</v>
      </c>
      <c r="I461" s="79" t="s">
        <v>278</v>
      </c>
      <c r="J461" s="80" t="str">
        <f t="shared" si="14"/>
        <v>TinTin Technology &amp; Refining</v>
      </c>
      <c r="K461" s="80" t="str">
        <f t="shared" si="15"/>
        <v>TinTin Technology &amp; Refining</v>
      </c>
    </row>
    <row r="462" spans="1:11">
      <c r="A462" s="79" t="s">
        <v>255</v>
      </c>
      <c r="B462" s="79" t="s">
        <v>1388</v>
      </c>
      <c r="C462" s="79" t="s">
        <v>929</v>
      </c>
      <c r="D462" s="79" t="s">
        <v>310</v>
      </c>
      <c r="E462" s="79" t="s">
        <v>928</v>
      </c>
      <c r="F462" s="79" t="s">
        <v>271</v>
      </c>
      <c r="G462" s="79"/>
      <c r="H462" s="79" t="s">
        <v>930</v>
      </c>
      <c r="I462" s="79" t="s">
        <v>570</v>
      </c>
      <c r="J462" s="80" t="str">
        <f t="shared" si="14"/>
        <v>TinToboca/ Paranapenema</v>
      </c>
      <c r="K462" s="80" t="str">
        <f t="shared" si="15"/>
        <v>TinToboca/ Paranapenema</v>
      </c>
    </row>
    <row r="463" spans="1:11">
      <c r="A463" s="79" t="s">
        <v>255</v>
      </c>
      <c r="B463" s="79" t="s">
        <v>1000</v>
      </c>
      <c r="C463" s="79" t="s">
        <v>1000</v>
      </c>
      <c r="D463" s="79" t="s">
        <v>851</v>
      </c>
      <c r="E463" s="79" t="s">
        <v>999</v>
      </c>
      <c r="F463" s="79" t="s">
        <v>271</v>
      </c>
      <c r="G463" s="79"/>
      <c r="H463" s="79" t="s">
        <v>1001</v>
      </c>
      <c r="I463" s="79" t="s">
        <v>1002</v>
      </c>
      <c r="J463" s="80" t="str">
        <f t="shared" si="14"/>
        <v>TinTuyen Quang Non-Ferrous Metals Joint Stock Company</v>
      </c>
      <c r="K463" s="80" t="str">
        <f t="shared" si="15"/>
        <v>TinTuyen Quang Non-Ferrous Metals Joint Stock Company</v>
      </c>
    </row>
    <row r="464" spans="1:11">
      <c r="A464" s="79" t="s">
        <v>255</v>
      </c>
      <c r="B464" s="79" t="s">
        <v>1389</v>
      </c>
      <c r="C464" s="79" t="s">
        <v>970</v>
      </c>
      <c r="D464" s="79" t="s">
        <v>678</v>
      </c>
      <c r="E464" s="79" t="s">
        <v>969</v>
      </c>
      <c r="F464" s="79" t="s">
        <v>271</v>
      </c>
      <c r="G464" s="79"/>
      <c r="H464" s="79" t="s">
        <v>971</v>
      </c>
      <c r="I464" s="79" t="s">
        <v>972</v>
      </c>
      <c r="J464" s="80" t="str">
        <f t="shared" si="14"/>
        <v>TinUnit Timah Kundur PT Tambang</v>
      </c>
      <c r="K464" s="80" t="str">
        <f t="shared" si="15"/>
        <v>TinUnit Timah Kundur PT Tambang</v>
      </c>
    </row>
    <row r="465" spans="1:11">
      <c r="A465" s="79" t="s">
        <v>255</v>
      </c>
      <c r="B465" s="79" t="s">
        <v>1004</v>
      </c>
      <c r="C465" s="79" t="s">
        <v>1004</v>
      </c>
      <c r="D465" s="79" t="s">
        <v>310</v>
      </c>
      <c r="E465" s="79" t="s">
        <v>1003</v>
      </c>
      <c r="F465" s="79" t="s">
        <v>271</v>
      </c>
      <c r="G465" s="79"/>
      <c r="H465" s="79" t="s">
        <v>877</v>
      </c>
      <c r="I465" s="79" t="s">
        <v>878</v>
      </c>
      <c r="J465" s="80" t="str">
        <f t="shared" si="14"/>
        <v>TinWhite Solder Metalurgia e Mineracao Ltda.</v>
      </c>
      <c r="K465" s="80" t="str">
        <f t="shared" si="15"/>
        <v>TinWhite Solder Metalurgia e Mineracao Ltda.</v>
      </c>
    </row>
    <row r="466" spans="1:11">
      <c r="A466" s="79" t="s">
        <v>255</v>
      </c>
      <c r="B466" s="79" t="s">
        <v>1390</v>
      </c>
      <c r="C466" s="79" t="s">
        <v>1004</v>
      </c>
      <c r="D466" s="79" t="s">
        <v>310</v>
      </c>
      <c r="E466" s="79" t="s">
        <v>1003</v>
      </c>
      <c r="F466" s="79" t="s">
        <v>271</v>
      </c>
      <c r="G466" s="79"/>
      <c r="H466" s="79" t="s">
        <v>877</v>
      </c>
      <c r="I466" s="79" t="s">
        <v>878</v>
      </c>
      <c r="J466" s="80" t="str">
        <f t="shared" si="14"/>
        <v>TinWhite Solder Metalurgia e Mineração Ltda.</v>
      </c>
      <c r="K466" s="80" t="str">
        <f t="shared" si="15"/>
        <v>TinWhite Solder Metalurgia e Mineração Ltda.</v>
      </c>
    </row>
    <row r="467" spans="1:11">
      <c r="A467" s="79" t="s">
        <v>255</v>
      </c>
      <c r="B467" s="79" t="s">
        <v>1391</v>
      </c>
      <c r="C467" s="79" t="s">
        <v>1004</v>
      </c>
      <c r="D467" s="79" t="s">
        <v>310</v>
      </c>
      <c r="E467" s="79" t="s">
        <v>1003</v>
      </c>
      <c r="F467" s="79" t="s">
        <v>271</v>
      </c>
      <c r="G467" s="79"/>
      <c r="H467" s="79" t="s">
        <v>877</v>
      </c>
      <c r="I467" s="79" t="s">
        <v>878</v>
      </c>
      <c r="J467" s="80" t="str">
        <f t="shared" si="14"/>
        <v>TinWhite Solder Metalurgica</v>
      </c>
      <c r="K467" s="80" t="str">
        <f t="shared" si="15"/>
        <v>TinWhite Solder Metalurgica</v>
      </c>
    </row>
    <row r="468" spans="1:11">
      <c r="A468" s="79" t="s">
        <v>255</v>
      </c>
      <c r="B468" s="79" t="s">
        <v>1392</v>
      </c>
      <c r="C468" s="79" t="s">
        <v>860</v>
      </c>
      <c r="D468" s="79" t="s">
        <v>391</v>
      </c>
      <c r="E468" s="79" t="s">
        <v>859</v>
      </c>
      <c r="F468" s="79" t="s">
        <v>271</v>
      </c>
      <c r="G468" s="79"/>
      <c r="H468" s="79" t="s">
        <v>861</v>
      </c>
      <c r="I468" s="79" t="s">
        <v>862</v>
      </c>
      <c r="J468" s="80" t="str">
        <f t="shared" si="14"/>
        <v>TinXiHai - Liuzhou China Tin Group Co ltd</v>
      </c>
      <c r="K468" s="80" t="str">
        <f t="shared" si="15"/>
        <v>TinXiHai - Liuzhou China Tin Group Co ltd</v>
      </c>
    </row>
    <row r="469" spans="1:11">
      <c r="A469" s="79" t="s">
        <v>255</v>
      </c>
      <c r="B469" s="79" t="s">
        <v>1393</v>
      </c>
      <c r="C469" s="79" t="s">
        <v>1008</v>
      </c>
      <c r="D469" s="79" t="s">
        <v>391</v>
      </c>
      <c r="E469" s="79" t="s">
        <v>1007</v>
      </c>
      <c r="F469" s="79" t="s">
        <v>271</v>
      </c>
      <c r="G469" s="79"/>
      <c r="H469" s="79" t="s">
        <v>884</v>
      </c>
      <c r="I469" s="79" t="s">
        <v>842</v>
      </c>
      <c r="J469" s="80" t="str">
        <f t="shared" si="14"/>
        <v>TinYTCL</v>
      </c>
      <c r="K469" s="80" t="str">
        <f t="shared" si="15"/>
        <v>TinYTCL</v>
      </c>
    </row>
    <row r="470" spans="1:11">
      <c r="A470" s="79" t="s">
        <v>255</v>
      </c>
      <c r="B470" s="79" t="s">
        <v>1394</v>
      </c>
      <c r="C470" s="79" t="s">
        <v>890</v>
      </c>
      <c r="D470" s="79" t="s">
        <v>391</v>
      </c>
      <c r="E470" s="79" t="s">
        <v>889</v>
      </c>
      <c r="F470" s="79" t="s">
        <v>271</v>
      </c>
      <c r="G470" s="79"/>
      <c r="H470" s="79" t="s">
        <v>884</v>
      </c>
      <c r="I470" s="79" t="s">
        <v>842</v>
      </c>
      <c r="J470" s="80" t="str">
        <f t="shared" si="14"/>
        <v>TinYunan Gejiu Yunxin Electrolyze Limited</v>
      </c>
      <c r="K470" s="80" t="str">
        <f t="shared" si="15"/>
        <v>TinYunan Gejiu Yunxin Electrolyze Limited</v>
      </c>
    </row>
    <row r="471" spans="1:11">
      <c r="A471" s="79" t="s">
        <v>255</v>
      </c>
      <c r="B471" s="79" t="s">
        <v>1395</v>
      </c>
      <c r="C471" s="79" t="s">
        <v>1006</v>
      </c>
      <c r="D471" s="79" t="s">
        <v>391</v>
      </c>
      <c r="E471" s="79" t="s">
        <v>1005</v>
      </c>
      <c r="F471" s="79" t="s">
        <v>271</v>
      </c>
      <c r="G471" s="79"/>
      <c r="H471" s="79" t="s">
        <v>884</v>
      </c>
      <c r="I471" s="79" t="s">
        <v>842</v>
      </c>
      <c r="J471" s="80" t="str">
        <f t="shared" si="14"/>
        <v>TinYunnan Adventure Co., Ltd.</v>
      </c>
      <c r="K471" s="80" t="str">
        <f t="shared" si="15"/>
        <v>TinYunnan Adventure Co., Ltd.</v>
      </c>
    </row>
    <row r="472" spans="1:11">
      <c r="A472" s="79" t="s">
        <v>255</v>
      </c>
      <c r="B472" s="79" t="s">
        <v>1396</v>
      </c>
      <c r="C472" s="79" t="s">
        <v>1006</v>
      </c>
      <c r="D472" s="79" t="s">
        <v>391</v>
      </c>
      <c r="E472" s="79" t="s">
        <v>1005</v>
      </c>
      <c r="F472" s="79" t="s">
        <v>271</v>
      </c>
      <c r="G472" s="79"/>
      <c r="H472" s="79" t="s">
        <v>884</v>
      </c>
      <c r="I472" s="79" t="s">
        <v>842</v>
      </c>
      <c r="J472" s="80" t="str">
        <f t="shared" si="14"/>
        <v>TinYunnan Chengfeng</v>
      </c>
      <c r="K472" s="80" t="str">
        <f t="shared" si="15"/>
        <v>TinYunnan Chengfeng</v>
      </c>
    </row>
    <row r="473" spans="1:11">
      <c r="A473" s="79" t="s">
        <v>255</v>
      </c>
      <c r="B473" s="79" t="s">
        <v>1006</v>
      </c>
      <c r="C473" s="79" t="s">
        <v>1006</v>
      </c>
      <c r="D473" s="79" t="s">
        <v>391</v>
      </c>
      <c r="E473" s="79" t="s">
        <v>1005</v>
      </c>
      <c r="F473" s="79" t="s">
        <v>271</v>
      </c>
      <c r="G473" s="79"/>
      <c r="H473" s="79" t="s">
        <v>884</v>
      </c>
      <c r="I473" s="79" t="s">
        <v>842</v>
      </c>
      <c r="J473" s="80" t="str">
        <f t="shared" si="14"/>
        <v>TinYunnan Chengfeng Non-ferrous Metals Co., Ltd.</v>
      </c>
      <c r="K473" s="80" t="str">
        <f t="shared" si="15"/>
        <v>TinYunnan Chengfeng Non-ferrous Metals Co., Ltd.</v>
      </c>
    </row>
    <row r="474" spans="1:11">
      <c r="A474" s="79" t="s">
        <v>255</v>
      </c>
      <c r="B474" s="79" t="s">
        <v>1397</v>
      </c>
      <c r="C474" s="79" t="s">
        <v>890</v>
      </c>
      <c r="D474" s="79" t="s">
        <v>391</v>
      </c>
      <c r="E474" s="79" t="s">
        <v>889</v>
      </c>
      <c r="F474" s="79" t="s">
        <v>271</v>
      </c>
      <c r="G474" s="79"/>
      <c r="H474" s="79" t="s">
        <v>884</v>
      </c>
      <c r="I474" s="79" t="s">
        <v>842</v>
      </c>
      <c r="J474" s="80" t="str">
        <f t="shared" si="14"/>
        <v>TinYunNan Gejiu Yunxin Electrolyze Limited</v>
      </c>
      <c r="K474" s="80" t="str">
        <f t="shared" si="15"/>
        <v>TinYunNan Gejiu Yunxin Electrolyze Limited</v>
      </c>
    </row>
    <row r="475" spans="1:11">
      <c r="A475" s="79" t="s">
        <v>255</v>
      </c>
      <c r="B475" s="79" t="s">
        <v>1398</v>
      </c>
      <c r="C475" s="79" t="s">
        <v>892</v>
      </c>
      <c r="D475" s="79" t="s">
        <v>391</v>
      </c>
      <c r="E475" s="79" t="s">
        <v>891</v>
      </c>
      <c r="F475" s="79" t="s">
        <v>271</v>
      </c>
      <c r="G475" s="79"/>
      <c r="H475" s="79" t="s">
        <v>884</v>
      </c>
      <c r="I475" s="79" t="s">
        <v>842</v>
      </c>
      <c r="J475" s="80" t="str">
        <f t="shared" si="14"/>
        <v>TinYunnan Gejiu Zili Metallurgy Co. Ltd.</v>
      </c>
      <c r="K475" s="80" t="str">
        <f t="shared" si="15"/>
        <v>TinYunnan Gejiu Zili Metallurgy Co. Ltd.</v>
      </c>
    </row>
    <row r="476" spans="1:11">
      <c r="A476" s="79" t="s">
        <v>255</v>
      </c>
      <c r="B476" s="79" t="s">
        <v>1399</v>
      </c>
      <c r="C476" s="79" t="s">
        <v>1006</v>
      </c>
      <c r="D476" s="79" t="s">
        <v>391</v>
      </c>
      <c r="E476" s="79" t="s">
        <v>1005</v>
      </c>
      <c r="F476" s="79" t="s">
        <v>271</v>
      </c>
      <c r="G476" s="79"/>
      <c r="H476" s="79" t="s">
        <v>884</v>
      </c>
      <c r="I476" s="79" t="s">
        <v>842</v>
      </c>
      <c r="J476" s="80" t="str">
        <f t="shared" si="14"/>
        <v>TinYunnan ride non-ferrous metal co., LTD</v>
      </c>
      <c r="K476" s="80" t="str">
        <f t="shared" si="15"/>
        <v>TinYunnan ride non-ferrous metal co., LTD</v>
      </c>
    </row>
    <row r="477" spans="1:11">
      <c r="A477" s="79" t="s">
        <v>255</v>
      </c>
      <c r="B477" s="79" t="s">
        <v>1008</v>
      </c>
      <c r="C477" s="79" t="s">
        <v>1008</v>
      </c>
      <c r="D477" s="79" t="s">
        <v>391</v>
      </c>
      <c r="E477" s="79" t="s">
        <v>1007</v>
      </c>
      <c r="F477" s="79" t="s">
        <v>271</v>
      </c>
      <c r="G477" s="79"/>
      <c r="H477" s="79" t="s">
        <v>884</v>
      </c>
      <c r="I477" s="79" t="s">
        <v>842</v>
      </c>
      <c r="J477" s="80" t="str">
        <f t="shared" si="14"/>
        <v>TinYunnan Tin Company Limited</v>
      </c>
      <c r="K477" s="80" t="str">
        <f t="shared" si="15"/>
        <v>TinYunnan Tin Company Limited</v>
      </c>
    </row>
    <row r="478" spans="1:11">
      <c r="A478" s="79" t="s">
        <v>255</v>
      </c>
      <c r="B478" s="79" t="s">
        <v>1400</v>
      </c>
      <c r="C478" s="79" t="s">
        <v>1008</v>
      </c>
      <c r="D478" s="79" t="s">
        <v>391</v>
      </c>
      <c r="E478" s="79" t="s">
        <v>1007</v>
      </c>
      <c r="F478" s="79" t="s">
        <v>271</v>
      </c>
      <c r="G478" s="79"/>
      <c r="H478" s="79" t="s">
        <v>884</v>
      </c>
      <c r="I478" s="79" t="s">
        <v>842</v>
      </c>
      <c r="J478" s="80" t="str">
        <f t="shared" si="14"/>
        <v>TinYunnan Tin Company, Ltd.</v>
      </c>
      <c r="K478" s="80" t="str">
        <f t="shared" si="15"/>
        <v>TinYunnan Tin Company, Ltd.</v>
      </c>
    </row>
    <row r="479" spans="1:11">
      <c r="A479" s="79" t="s">
        <v>255</v>
      </c>
      <c r="B479" s="79" t="s">
        <v>1401</v>
      </c>
      <c r="C479" s="79" t="s">
        <v>1006</v>
      </c>
      <c r="D479" s="79" t="s">
        <v>391</v>
      </c>
      <c r="E479" s="79" t="s">
        <v>1005</v>
      </c>
      <c r="F479" s="79" t="s">
        <v>271</v>
      </c>
      <c r="G479" s="79"/>
      <c r="H479" s="79" t="s">
        <v>884</v>
      </c>
      <c r="I479" s="79" t="s">
        <v>842</v>
      </c>
      <c r="J479" s="80" t="str">
        <f t="shared" si="14"/>
        <v>TinYunnan wind Nonferrous Metals Co., Ltd.</v>
      </c>
      <c r="K479" s="80" t="str">
        <f t="shared" si="15"/>
        <v>TinYunnan wind Nonferrous Metals Co., Ltd.</v>
      </c>
    </row>
    <row r="480" spans="1:11">
      <c r="A480" s="79" t="s">
        <v>255</v>
      </c>
      <c r="B480" s="79" t="s">
        <v>1402</v>
      </c>
      <c r="C480" s="79" t="s">
        <v>1008</v>
      </c>
      <c r="D480" s="79" t="s">
        <v>391</v>
      </c>
      <c r="E480" s="79" t="s">
        <v>1007</v>
      </c>
      <c r="F480" s="79" t="s">
        <v>271</v>
      </c>
      <c r="G480" s="79"/>
      <c r="H480" s="79" t="s">
        <v>884</v>
      </c>
      <c r="I480" s="79" t="s">
        <v>842</v>
      </c>
      <c r="J480" s="80" t="str">
        <f t="shared" si="14"/>
        <v>TinYunnan Xi YE</v>
      </c>
      <c r="K480" s="80" t="str">
        <f t="shared" si="15"/>
        <v>TinYunnan Xi YE</v>
      </c>
    </row>
    <row r="481" spans="1:11">
      <c r="A481" s="79" t="s">
        <v>255</v>
      </c>
      <c r="B481" s="79" t="s">
        <v>1010</v>
      </c>
      <c r="C481" s="79" t="s">
        <v>1010</v>
      </c>
      <c r="D481" s="79" t="s">
        <v>391</v>
      </c>
      <c r="E481" s="79" t="s">
        <v>1009</v>
      </c>
      <c r="F481" s="79" t="s">
        <v>271</v>
      </c>
      <c r="G481" s="79"/>
      <c r="H481" s="79" t="s">
        <v>884</v>
      </c>
      <c r="I481" s="79" t="s">
        <v>842</v>
      </c>
      <c r="J481" s="80" t="str">
        <f t="shared" si="14"/>
        <v>TinYunnan Yunfan Non-ferrous Metals Co., Ltd.</v>
      </c>
      <c r="K481" s="80" t="str">
        <f t="shared" si="15"/>
        <v>TinYunnan Yunfan Non-ferrous Metals Co., Ltd.</v>
      </c>
    </row>
    <row r="482" spans="1:11">
      <c r="A482" s="79" t="s">
        <v>255</v>
      </c>
      <c r="B482" s="79" t="s">
        <v>1403</v>
      </c>
      <c r="C482" s="79" t="s">
        <v>1008</v>
      </c>
      <c r="D482" s="79" t="s">
        <v>391</v>
      </c>
      <c r="E482" s="79" t="s">
        <v>1007</v>
      </c>
      <c r="F482" s="79" t="s">
        <v>271</v>
      </c>
      <c r="G482" s="79"/>
      <c r="H482" s="79" t="s">
        <v>884</v>
      </c>
      <c r="I482" s="79" t="s">
        <v>842</v>
      </c>
      <c r="J482" s="80" t="str">
        <f t="shared" si="14"/>
        <v>TinYuntinic Resources</v>
      </c>
      <c r="K482" s="80" t="str">
        <f t="shared" si="15"/>
        <v>TinYuntinic Resources</v>
      </c>
    </row>
    <row r="483" spans="1:11">
      <c r="A483" s="79" t="s">
        <v>255</v>
      </c>
      <c r="B483" s="79" t="s">
        <v>1404</v>
      </c>
      <c r="C483" s="79" t="s">
        <v>890</v>
      </c>
      <c r="D483" s="79" t="s">
        <v>391</v>
      </c>
      <c r="E483" s="79" t="s">
        <v>889</v>
      </c>
      <c r="F483" s="79" t="s">
        <v>271</v>
      </c>
      <c r="G483" s="79"/>
      <c r="H483" s="79" t="s">
        <v>884</v>
      </c>
      <c r="I483" s="79" t="s">
        <v>842</v>
      </c>
      <c r="J483" s="80" t="str">
        <f t="shared" si="14"/>
        <v>TinYUNXIN colored electrolysis Company Limited</v>
      </c>
      <c r="K483" s="80" t="str">
        <f t="shared" si="15"/>
        <v>TinYUNXIN colored electrolysis Company Limited</v>
      </c>
    </row>
    <row r="484" spans="1:11">
      <c r="A484" s="79" t="s">
        <v>255</v>
      </c>
      <c r="B484" s="79" t="s">
        <v>1191</v>
      </c>
      <c r="C484" s="79"/>
      <c r="D484" s="79"/>
      <c r="E484" s="79"/>
      <c r="F484" s="79"/>
      <c r="H484" s="79"/>
      <c r="J484" s="80" t="str">
        <f t="shared" si="14"/>
        <v>TinSmelter not listed</v>
      </c>
      <c r="K484" s="80" t="str">
        <f t="shared" si="15"/>
        <v>TinSmelter not listed</v>
      </c>
    </row>
    <row r="485" spans="1:11">
      <c r="A485" s="79" t="s">
        <v>255</v>
      </c>
      <c r="B485" s="79" t="s">
        <v>266</v>
      </c>
      <c r="C485" s="79" t="s">
        <v>244</v>
      </c>
      <c r="D485" s="79" t="s">
        <v>244</v>
      </c>
      <c r="E485" s="79"/>
      <c r="F485" s="79"/>
      <c r="H485" s="79"/>
      <c r="J485" s="80" t="str">
        <f t="shared" si="14"/>
        <v>TinSmelter not yet identified</v>
      </c>
      <c r="K485" s="80" t="str">
        <f t="shared" si="15"/>
        <v>TinSmelter not yet identified</v>
      </c>
    </row>
    <row r="486" spans="1:11">
      <c r="A486" s="79" t="s">
        <v>256</v>
      </c>
      <c r="B486" s="79" t="s">
        <v>1405</v>
      </c>
      <c r="C486" s="79" t="s">
        <v>1405</v>
      </c>
      <c r="D486" s="79" t="s">
        <v>290</v>
      </c>
      <c r="E486" s="79" t="s">
        <v>1406</v>
      </c>
      <c r="F486" s="79" t="s">
        <v>271</v>
      </c>
      <c r="G486" s="79"/>
      <c r="H486" s="79" t="s">
        <v>1407</v>
      </c>
      <c r="I486" s="79" t="s">
        <v>1408</v>
      </c>
      <c r="J486" s="80" t="str">
        <f t="shared" si="14"/>
        <v>TungstenA.L.M.T. Corp.</v>
      </c>
      <c r="K486" s="80" t="str">
        <f t="shared" si="15"/>
        <v>TungstenA.L.M.T. Corp.</v>
      </c>
    </row>
    <row r="487" spans="1:11">
      <c r="A487" s="79" t="s">
        <v>256</v>
      </c>
      <c r="B487" s="79" t="s">
        <v>1409</v>
      </c>
      <c r="C487" s="79" t="s">
        <v>1405</v>
      </c>
      <c r="D487" s="79" t="s">
        <v>290</v>
      </c>
      <c r="E487" s="79" t="s">
        <v>1406</v>
      </c>
      <c r="F487" s="79" t="s">
        <v>271</v>
      </c>
      <c r="G487" s="79"/>
      <c r="H487" s="79" t="s">
        <v>1407</v>
      </c>
      <c r="I487" s="79" t="s">
        <v>1408</v>
      </c>
      <c r="J487" s="80" t="str">
        <f t="shared" si="14"/>
        <v>TungstenA.L.M.T. TUNGSTEN Corp.</v>
      </c>
      <c r="K487" s="80" t="str">
        <f t="shared" si="15"/>
        <v>TungstenA.L.M.T. TUNGSTEN Corp.</v>
      </c>
    </row>
    <row r="488" spans="1:11">
      <c r="A488" s="79" t="s">
        <v>256</v>
      </c>
      <c r="B488" s="79" t="s">
        <v>1410</v>
      </c>
      <c r="C488" s="79" t="s">
        <v>1410</v>
      </c>
      <c r="D488" s="79" t="s">
        <v>310</v>
      </c>
      <c r="E488" s="79" t="s">
        <v>1411</v>
      </c>
      <c r="F488" s="79" t="s">
        <v>271</v>
      </c>
      <c r="G488" s="79"/>
      <c r="H488" s="79" t="s">
        <v>1412</v>
      </c>
      <c r="I488" s="79" t="s">
        <v>570</v>
      </c>
      <c r="J488" s="80" t="str">
        <f t="shared" si="14"/>
        <v>TungstenACL Metais Eireli</v>
      </c>
      <c r="K488" s="80" t="str">
        <f t="shared" si="15"/>
        <v>TungstenACL Metais Eireli</v>
      </c>
    </row>
    <row r="489" spans="1:11">
      <c r="A489" s="79" t="s">
        <v>256</v>
      </c>
      <c r="B489" s="79" t="s">
        <v>1413</v>
      </c>
      <c r="C489" s="79" t="s">
        <v>1413</v>
      </c>
      <c r="D489" s="79" t="s">
        <v>310</v>
      </c>
      <c r="E489" s="79" t="s">
        <v>1414</v>
      </c>
      <c r="F489" s="79" t="s">
        <v>271</v>
      </c>
      <c r="G489" s="79"/>
      <c r="H489" s="79" t="s">
        <v>569</v>
      </c>
      <c r="I489" s="79" t="s">
        <v>570</v>
      </c>
      <c r="J489" s="80" t="str">
        <f t="shared" si="14"/>
        <v>TungstenAlbasteel Industria e Comercio de Ligas Para Fundicao Ltd.</v>
      </c>
      <c r="K489" s="80" t="str">
        <f t="shared" si="15"/>
        <v>TungstenAlbasteel Industria e Comercio de Ligas Para Fundicao Ltd.</v>
      </c>
    </row>
    <row r="490" spans="1:11">
      <c r="A490" s="79" t="s">
        <v>256</v>
      </c>
      <c r="B490" s="79" t="s">
        <v>1415</v>
      </c>
      <c r="C490" s="79" t="s">
        <v>1405</v>
      </c>
      <c r="D490" s="79" t="s">
        <v>290</v>
      </c>
      <c r="E490" s="79" t="s">
        <v>1406</v>
      </c>
      <c r="F490" s="79" t="s">
        <v>271</v>
      </c>
      <c r="G490" s="79"/>
      <c r="H490" s="79" t="s">
        <v>1407</v>
      </c>
      <c r="I490" s="79" t="s">
        <v>1408</v>
      </c>
      <c r="J490" s="80" t="str">
        <f t="shared" si="14"/>
        <v>TungstenAllied Material Corporation</v>
      </c>
      <c r="K490" s="80" t="str">
        <f t="shared" si="15"/>
        <v>TungstenAllied Material Corporation</v>
      </c>
    </row>
    <row r="491" spans="1:11">
      <c r="A491" s="79" t="s">
        <v>256</v>
      </c>
      <c r="B491" s="79" t="s">
        <v>1416</v>
      </c>
      <c r="C491" s="79" t="s">
        <v>1405</v>
      </c>
      <c r="D491" s="79" t="s">
        <v>290</v>
      </c>
      <c r="E491" s="79" t="s">
        <v>1406</v>
      </c>
      <c r="F491" s="79" t="s">
        <v>271</v>
      </c>
      <c r="G491" s="79"/>
      <c r="H491" s="79" t="s">
        <v>1407</v>
      </c>
      <c r="I491" s="79" t="s">
        <v>1408</v>
      </c>
      <c r="J491" s="80" t="str">
        <f t="shared" si="14"/>
        <v>TungstenALMT Corp</v>
      </c>
      <c r="K491" s="80" t="str">
        <f t="shared" si="15"/>
        <v>TungstenALMT Corp</v>
      </c>
    </row>
    <row r="492" spans="1:11">
      <c r="A492" s="79" t="s">
        <v>256</v>
      </c>
      <c r="B492" s="79" t="s">
        <v>1417</v>
      </c>
      <c r="C492" s="79" t="s">
        <v>1405</v>
      </c>
      <c r="D492" s="79" t="s">
        <v>290</v>
      </c>
      <c r="E492" s="79" t="s">
        <v>1406</v>
      </c>
      <c r="F492" s="79" t="s">
        <v>271</v>
      </c>
      <c r="G492" s="79"/>
      <c r="H492" s="79" t="s">
        <v>1407</v>
      </c>
      <c r="I492" s="79" t="s">
        <v>1408</v>
      </c>
      <c r="J492" s="80" t="str">
        <f t="shared" si="14"/>
        <v>TungstenALMT Sumitomo Group</v>
      </c>
      <c r="K492" s="80" t="str">
        <f t="shared" si="15"/>
        <v>TungstenALMT Sumitomo Group</v>
      </c>
    </row>
    <row r="493" spans="1:11">
      <c r="A493" s="79" t="s">
        <v>256</v>
      </c>
      <c r="B493" s="79" t="s">
        <v>1418</v>
      </c>
      <c r="C493" s="79" t="s">
        <v>1418</v>
      </c>
      <c r="D493" s="79" t="s">
        <v>851</v>
      </c>
      <c r="E493" s="79" t="s">
        <v>1419</v>
      </c>
      <c r="F493" s="79" t="s">
        <v>271</v>
      </c>
      <c r="G493" s="79"/>
      <c r="H493" s="79" t="s">
        <v>1420</v>
      </c>
      <c r="I493" s="79" t="s">
        <v>1421</v>
      </c>
      <c r="J493" s="80" t="str">
        <f t="shared" si="14"/>
        <v>TungstenAsia Tungsten Products Vietnam Ltd.</v>
      </c>
      <c r="K493" s="80" t="str">
        <f t="shared" si="15"/>
        <v>TungstenAsia Tungsten Products Vietnam Ltd.</v>
      </c>
    </row>
    <row r="494" spans="1:11">
      <c r="A494" s="79" t="s">
        <v>256</v>
      </c>
      <c r="B494" s="79" t="s">
        <v>1422</v>
      </c>
      <c r="C494" s="79" t="s">
        <v>1423</v>
      </c>
      <c r="D494" s="79" t="s">
        <v>276</v>
      </c>
      <c r="E494" s="79" t="s">
        <v>1424</v>
      </c>
      <c r="F494" s="79" t="s">
        <v>271</v>
      </c>
      <c r="G494" s="79"/>
      <c r="H494" s="79" t="s">
        <v>1425</v>
      </c>
      <c r="I494" s="79" t="s">
        <v>1426</v>
      </c>
      <c r="J494" s="80" t="str">
        <f t="shared" si="14"/>
        <v>TungstenATI Metalworking Products</v>
      </c>
      <c r="K494" s="80" t="str">
        <f t="shared" si="15"/>
        <v>TungstenATI Metalworking Products</v>
      </c>
    </row>
    <row r="495" spans="1:11">
      <c r="A495" s="79" t="s">
        <v>256</v>
      </c>
      <c r="B495" s="79" t="s">
        <v>1427</v>
      </c>
      <c r="C495" s="79" t="s">
        <v>1423</v>
      </c>
      <c r="D495" s="79" t="s">
        <v>276</v>
      </c>
      <c r="E495" s="79" t="s">
        <v>1424</v>
      </c>
      <c r="F495" s="79" t="s">
        <v>271</v>
      </c>
      <c r="G495" s="79"/>
      <c r="H495" s="79" t="s">
        <v>1425</v>
      </c>
      <c r="I495" s="79" t="s">
        <v>1426</v>
      </c>
      <c r="J495" s="80" t="str">
        <f t="shared" si="14"/>
        <v>TungstenATI Tungsten Materials</v>
      </c>
      <c r="K495" s="80" t="str">
        <f t="shared" si="15"/>
        <v>TungstenATI Tungsten Materials</v>
      </c>
    </row>
    <row r="496" spans="1:11">
      <c r="A496" s="79" t="s">
        <v>256</v>
      </c>
      <c r="B496" s="79" t="s">
        <v>1428</v>
      </c>
      <c r="C496" s="79" t="s">
        <v>1429</v>
      </c>
      <c r="D496" s="79" t="s">
        <v>391</v>
      </c>
      <c r="E496" s="79" t="s">
        <v>1430</v>
      </c>
      <c r="F496" s="79" t="s">
        <v>271</v>
      </c>
      <c r="G496" s="79"/>
      <c r="H496" s="79" t="s">
        <v>895</v>
      </c>
      <c r="I496" s="79" t="s">
        <v>446</v>
      </c>
      <c r="J496" s="80" t="str">
        <f t="shared" si="14"/>
        <v>TungstenChaozhou Xianglu Tungsten Industry Co., Ltd.</v>
      </c>
      <c r="K496" s="80" t="str">
        <f t="shared" si="15"/>
        <v>TungstenChaozhou Xianglu Tungsten Industry Co., Ltd.</v>
      </c>
    </row>
    <row r="497" spans="1:11">
      <c r="A497" s="79" t="s">
        <v>256</v>
      </c>
      <c r="B497" s="79" t="s">
        <v>1431</v>
      </c>
      <c r="C497" s="79" t="s">
        <v>1431</v>
      </c>
      <c r="D497" s="79" t="s">
        <v>391</v>
      </c>
      <c r="E497" s="79" t="s">
        <v>1432</v>
      </c>
      <c r="F497" s="79" t="s">
        <v>271</v>
      </c>
      <c r="G497" s="79"/>
      <c r="H497" s="79" t="s">
        <v>471</v>
      </c>
      <c r="I497" s="79" t="s">
        <v>468</v>
      </c>
      <c r="J497" s="80" t="str">
        <f t="shared" si="14"/>
        <v>TungstenChenzhou Diamond Tungsten Products Co., Ltd.</v>
      </c>
      <c r="K497" s="80" t="str">
        <f t="shared" si="15"/>
        <v>TungstenChenzhou Diamond Tungsten Products Co., Ltd.</v>
      </c>
    </row>
    <row r="498" spans="1:11">
      <c r="A498" s="79" t="s">
        <v>256</v>
      </c>
      <c r="B498" s="79" t="s">
        <v>1433</v>
      </c>
      <c r="C498" s="79" t="s">
        <v>1433</v>
      </c>
      <c r="D498" s="79" t="s">
        <v>391</v>
      </c>
      <c r="E498" s="79" t="s">
        <v>1434</v>
      </c>
      <c r="F498" s="79" t="s">
        <v>271</v>
      </c>
      <c r="G498" s="79"/>
      <c r="H498" s="79" t="s">
        <v>566</v>
      </c>
      <c r="I498" s="79" t="s">
        <v>468</v>
      </c>
      <c r="J498" s="80" t="str">
        <f t="shared" si="14"/>
        <v>TungstenChina Molybdenum Co., Ltd.</v>
      </c>
      <c r="K498" s="80" t="str">
        <f t="shared" si="15"/>
        <v>TungstenChina Molybdenum Co., Ltd.</v>
      </c>
    </row>
    <row r="499" spans="1:11">
      <c r="A499" s="79" t="s">
        <v>256</v>
      </c>
      <c r="B499" s="79" t="s">
        <v>1435</v>
      </c>
      <c r="C499" s="79" t="s">
        <v>1433</v>
      </c>
      <c r="D499" s="79" t="s">
        <v>391</v>
      </c>
      <c r="E499" s="79" t="s">
        <v>1434</v>
      </c>
      <c r="F499" s="79" t="s">
        <v>271</v>
      </c>
      <c r="G499" s="79"/>
      <c r="H499" s="79" t="s">
        <v>566</v>
      </c>
      <c r="I499" s="79" t="s">
        <v>468</v>
      </c>
      <c r="J499" s="80" t="str">
        <f t="shared" si="14"/>
        <v>TungstenChina MuYe Tungsten Co,. Ltd.</v>
      </c>
      <c r="K499" s="80" t="str">
        <f t="shared" si="15"/>
        <v>TungstenChina MuYe Tungsten Co,. Ltd.</v>
      </c>
    </row>
    <row r="500" spans="1:11">
      <c r="A500" s="79" t="s">
        <v>256</v>
      </c>
      <c r="B500" s="79" t="s">
        <v>1436</v>
      </c>
      <c r="C500" s="79" t="s">
        <v>1437</v>
      </c>
      <c r="D500" s="79" t="s">
        <v>391</v>
      </c>
      <c r="E500" s="79" t="s">
        <v>1438</v>
      </c>
      <c r="F500" s="79" t="s">
        <v>271</v>
      </c>
      <c r="G500" s="79"/>
      <c r="H500" s="79" t="s">
        <v>901</v>
      </c>
      <c r="I500" s="79" t="s">
        <v>495</v>
      </c>
      <c r="J500" s="80" t="str">
        <f t="shared" si="14"/>
        <v>TungstenChina National Non Ferrous</v>
      </c>
      <c r="K500" s="80" t="str">
        <f t="shared" si="15"/>
        <v>TungstenChina National Non Ferrous</v>
      </c>
    </row>
    <row r="501" spans="1:11">
      <c r="A501" s="79" t="s">
        <v>256</v>
      </c>
      <c r="B501" s="79" t="s">
        <v>1439</v>
      </c>
      <c r="C501" s="79" t="s">
        <v>1439</v>
      </c>
      <c r="D501" s="79" t="s">
        <v>391</v>
      </c>
      <c r="E501" s="79" t="s">
        <v>1440</v>
      </c>
      <c r="F501" s="79" t="s">
        <v>271</v>
      </c>
      <c r="G501" s="79"/>
      <c r="H501" s="79" t="s">
        <v>901</v>
      </c>
      <c r="I501" s="79" t="s">
        <v>495</v>
      </c>
      <c r="J501" s="80" t="str">
        <f t="shared" si="14"/>
        <v>TungstenChongyi Zhangyuan Tungsten Co., Ltd.</v>
      </c>
      <c r="K501" s="80" t="str">
        <f t="shared" si="15"/>
        <v>TungstenChongyi Zhangyuan Tungsten Co., Ltd.</v>
      </c>
    </row>
    <row r="502" spans="1:11">
      <c r="A502" s="79" t="s">
        <v>256</v>
      </c>
      <c r="B502" s="79" t="s">
        <v>1441</v>
      </c>
      <c r="C502" s="79" t="s">
        <v>1441</v>
      </c>
      <c r="D502" s="79" t="s">
        <v>391</v>
      </c>
      <c r="E502" s="79" t="s">
        <v>1442</v>
      </c>
      <c r="F502" s="79" t="s">
        <v>271</v>
      </c>
      <c r="G502" s="79"/>
      <c r="H502" s="79" t="s">
        <v>1443</v>
      </c>
      <c r="I502" s="79" t="s">
        <v>862</v>
      </c>
      <c r="J502" s="80" t="str">
        <f t="shared" si="14"/>
        <v>TungstenCNMC (Guangxi) PGMA Co., Ltd.</v>
      </c>
      <c r="K502" s="80" t="str">
        <f t="shared" si="15"/>
        <v>TungstenCNMC (Guangxi) PGMA Co., Ltd.</v>
      </c>
    </row>
    <row r="503" spans="1:11">
      <c r="A503" s="79" t="s">
        <v>256</v>
      </c>
      <c r="B503" s="79" t="s">
        <v>1197</v>
      </c>
      <c r="C503" s="79" t="s">
        <v>1197</v>
      </c>
      <c r="D503" s="79" t="s">
        <v>276</v>
      </c>
      <c r="E503" s="79" t="s">
        <v>1444</v>
      </c>
      <c r="F503" s="79" t="s">
        <v>271</v>
      </c>
      <c r="G503" s="79"/>
      <c r="H503" s="79" t="s">
        <v>1199</v>
      </c>
      <c r="I503" s="79" t="s">
        <v>687</v>
      </c>
      <c r="J503" s="80" t="str">
        <f t="shared" si="14"/>
        <v>TungstenCP Metals Inc.</v>
      </c>
      <c r="K503" s="80" t="str">
        <f t="shared" si="15"/>
        <v>TungstenCP Metals Inc.</v>
      </c>
    </row>
    <row r="504" spans="1:11">
      <c r="A504" s="79" t="s">
        <v>256</v>
      </c>
      <c r="B504" s="79" t="s">
        <v>1445</v>
      </c>
      <c r="C504" s="79" t="s">
        <v>1445</v>
      </c>
      <c r="D504" s="79" t="s">
        <v>310</v>
      </c>
      <c r="E504" s="79" t="s">
        <v>1446</v>
      </c>
      <c r="F504" s="79" t="s">
        <v>271</v>
      </c>
      <c r="G504" s="79"/>
      <c r="H504" s="79" t="s">
        <v>1447</v>
      </c>
      <c r="I504" s="79" t="s">
        <v>1448</v>
      </c>
      <c r="J504" s="80" t="str">
        <f t="shared" si="14"/>
        <v>TungstenCronimet Brasil Ltda</v>
      </c>
      <c r="K504" s="80" t="str">
        <f t="shared" si="15"/>
        <v>TungstenCronimet Brasil Ltda</v>
      </c>
    </row>
    <row r="505" spans="1:11">
      <c r="A505" s="79" t="s">
        <v>256</v>
      </c>
      <c r="B505" s="79" t="s">
        <v>1449</v>
      </c>
      <c r="C505" s="79" t="s">
        <v>1449</v>
      </c>
      <c r="D505" s="79" t="s">
        <v>391</v>
      </c>
      <c r="E505" s="79" t="s">
        <v>1450</v>
      </c>
      <c r="F505" s="79" t="s">
        <v>271</v>
      </c>
      <c r="G505" s="79"/>
      <c r="H505" s="79" t="s">
        <v>1451</v>
      </c>
      <c r="I505" s="79" t="s">
        <v>438</v>
      </c>
      <c r="J505" s="80" t="str">
        <f t="shared" si="14"/>
        <v>TungstenFujian Ganmin RareMetal Co., Ltd.</v>
      </c>
      <c r="K505" s="80" t="str">
        <f t="shared" si="15"/>
        <v>TungstenFujian Ganmin RareMetal Co., Ltd.</v>
      </c>
    </row>
    <row r="506" spans="1:11">
      <c r="A506" s="79" t="s">
        <v>256</v>
      </c>
      <c r="B506" s="79" t="s">
        <v>1452</v>
      </c>
      <c r="C506" s="79" t="s">
        <v>1452</v>
      </c>
      <c r="D506" s="79" t="s">
        <v>391</v>
      </c>
      <c r="E506" s="79" t="s">
        <v>1453</v>
      </c>
      <c r="F506" s="79" t="s">
        <v>271</v>
      </c>
      <c r="G506" s="79"/>
      <c r="H506" s="79" t="s">
        <v>1454</v>
      </c>
      <c r="I506" s="79" t="s">
        <v>438</v>
      </c>
      <c r="J506" s="80" t="str">
        <f t="shared" si="14"/>
        <v>TungstenFujian Jinxin Tungsten Co., Ltd.</v>
      </c>
      <c r="K506" s="80" t="str">
        <f t="shared" si="15"/>
        <v>TungstenFujian Jinxin Tungsten Co., Ltd.</v>
      </c>
    </row>
    <row r="507" spans="1:11">
      <c r="A507" s="79" t="s">
        <v>256</v>
      </c>
      <c r="B507" s="79" t="s">
        <v>1455</v>
      </c>
      <c r="C507" s="79" t="s">
        <v>1455</v>
      </c>
      <c r="D507" s="79" t="s">
        <v>391</v>
      </c>
      <c r="E507" s="79" t="s">
        <v>1456</v>
      </c>
      <c r="F507" s="79" t="s">
        <v>271</v>
      </c>
      <c r="G507" s="79"/>
      <c r="H507" s="79" t="s">
        <v>901</v>
      </c>
      <c r="I507" s="79" t="s">
        <v>495</v>
      </c>
      <c r="J507" s="80" t="str">
        <f t="shared" si="14"/>
        <v>TungstenGanzhou Haichuang Tungsten Co., Ltd.</v>
      </c>
      <c r="K507" s="80" t="str">
        <f t="shared" si="15"/>
        <v>TungstenGanzhou Haichuang Tungsten Co., Ltd.</v>
      </c>
    </row>
    <row r="508" spans="1:11">
      <c r="A508" s="79" t="s">
        <v>256</v>
      </c>
      <c r="B508" s="79" t="s">
        <v>1437</v>
      </c>
      <c r="C508" s="79" t="s">
        <v>1437</v>
      </c>
      <c r="D508" s="79" t="s">
        <v>391</v>
      </c>
      <c r="E508" s="79" t="s">
        <v>1438</v>
      </c>
      <c r="F508" s="79" t="s">
        <v>271</v>
      </c>
      <c r="G508" s="79"/>
      <c r="H508" s="79" t="s">
        <v>901</v>
      </c>
      <c r="I508" s="79" t="s">
        <v>495</v>
      </c>
      <c r="J508" s="80" t="str">
        <f t="shared" si="14"/>
        <v>TungstenGanzhou Huaxing Tungsten Products Co., Ltd.</v>
      </c>
      <c r="K508" s="80" t="str">
        <f t="shared" si="15"/>
        <v>TungstenGanzhou Huaxing Tungsten Products Co., Ltd.</v>
      </c>
    </row>
    <row r="509" spans="1:11">
      <c r="A509" s="79" t="s">
        <v>256</v>
      </c>
      <c r="B509" s="79" t="s">
        <v>1457</v>
      </c>
      <c r="C509" s="79" t="s">
        <v>1457</v>
      </c>
      <c r="D509" s="79" t="s">
        <v>391</v>
      </c>
      <c r="E509" s="79" t="s">
        <v>1458</v>
      </c>
      <c r="F509" s="79" t="s">
        <v>271</v>
      </c>
      <c r="G509" s="79"/>
      <c r="H509" s="79" t="s">
        <v>901</v>
      </c>
      <c r="I509" s="79" t="s">
        <v>495</v>
      </c>
      <c r="J509" s="80" t="str">
        <f t="shared" si="14"/>
        <v>TungstenGanzhou Jiangwu Ferrotungsten Co., Ltd.</v>
      </c>
      <c r="K509" s="80" t="str">
        <f t="shared" si="15"/>
        <v>TungstenGanzhou Jiangwu Ferrotungsten Co., Ltd.</v>
      </c>
    </row>
    <row r="510" spans="1:11">
      <c r="A510" s="79" t="s">
        <v>256</v>
      </c>
      <c r="B510" s="79" t="s">
        <v>1459</v>
      </c>
      <c r="C510" s="79" t="s">
        <v>1459</v>
      </c>
      <c r="D510" s="79" t="s">
        <v>391</v>
      </c>
      <c r="E510" s="79" t="s">
        <v>1460</v>
      </c>
      <c r="F510" s="79" t="s">
        <v>271</v>
      </c>
      <c r="G510" s="79"/>
      <c r="H510" s="79" t="s">
        <v>901</v>
      </c>
      <c r="I510" s="79" t="s">
        <v>495</v>
      </c>
      <c r="J510" s="80" t="str">
        <f t="shared" si="14"/>
        <v>TungstenGanzhou Seadragon W &amp; Mo Co., Ltd.</v>
      </c>
      <c r="K510" s="80" t="str">
        <f t="shared" si="15"/>
        <v>TungstenGanzhou Seadragon W &amp; Mo Co., Ltd.</v>
      </c>
    </row>
    <row r="511" spans="1:11">
      <c r="A511" s="79" t="s">
        <v>256</v>
      </c>
      <c r="B511" s="79" t="s">
        <v>1461</v>
      </c>
      <c r="C511" s="79" t="s">
        <v>1461</v>
      </c>
      <c r="D511" s="79" t="s">
        <v>391</v>
      </c>
      <c r="E511" s="79" t="s">
        <v>1462</v>
      </c>
      <c r="F511" s="79" t="s">
        <v>271</v>
      </c>
      <c r="G511" s="79"/>
      <c r="H511" s="79" t="s">
        <v>242</v>
      </c>
      <c r="I511" s="79" t="s">
        <v>242</v>
      </c>
      <c r="J511" s="80" t="str">
        <f t="shared" si="14"/>
        <v>TungstenGEM Co., Ltd.</v>
      </c>
      <c r="K511" s="80" t="str">
        <f t="shared" si="15"/>
        <v>TungstenGEM Co., Ltd.</v>
      </c>
    </row>
    <row r="512" spans="1:11">
      <c r="A512" s="79" t="s">
        <v>256</v>
      </c>
      <c r="B512" s="79" t="s">
        <v>1463</v>
      </c>
      <c r="C512" s="79" t="s">
        <v>1463</v>
      </c>
      <c r="D512" s="79" t="s">
        <v>276</v>
      </c>
      <c r="E512" s="79" t="s">
        <v>1464</v>
      </c>
      <c r="F512" s="79" t="s">
        <v>271</v>
      </c>
      <c r="G512" s="79"/>
      <c r="H512" s="79" t="s">
        <v>1465</v>
      </c>
      <c r="I512" s="79" t="s">
        <v>278</v>
      </c>
      <c r="J512" s="80" t="str">
        <f t="shared" si="14"/>
        <v>TungstenGlobal Tungsten &amp; Powders Corp.</v>
      </c>
      <c r="K512" s="80" t="str">
        <f t="shared" si="15"/>
        <v>TungstenGlobal Tungsten &amp; Powders Corp.</v>
      </c>
    </row>
    <row r="513" spans="1:11">
      <c r="A513" s="79" t="s">
        <v>256</v>
      </c>
      <c r="B513" s="79" t="s">
        <v>1466</v>
      </c>
      <c r="C513" s="79" t="s">
        <v>1463</v>
      </c>
      <c r="D513" s="79" t="s">
        <v>276</v>
      </c>
      <c r="E513" s="79" t="s">
        <v>1464</v>
      </c>
      <c r="F513" s="79" t="s">
        <v>271</v>
      </c>
      <c r="G513" s="79"/>
      <c r="H513" s="79" t="s">
        <v>1465</v>
      </c>
      <c r="I513" s="79" t="s">
        <v>278</v>
      </c>
      <c r="J513" s="80" t="str">
        <f t="shared" si="14"/>
        <v>TungstenGTP</v>
      </c>
      <c r="K513" s="80" t="str">
        <f t="shared" si="15"/>
        <v>TungstenGTP</v>
      </c>
    </row>
    <row r="514" spans="1:11">
      <c r="A514" s="79" t="s">
        <v>256</v>
      </c>
      <c r="B514" s="79" t="s">
        <v>1429</v>
      </c>
      <c r="C514" s="79" t="s">
        <v>1429</v>
      </c>
      <c r="D514" s="79" t="s">
        <v>391</v>
      </c>
      <c r="E514" s="79" t="s">
        <v>1430</v>
      </c>
      <c r="F514" s="79" t="s">
        <v>271</v>
      </c>
      <c r="G514" s="79"/>
      <c r="H514" s="79" t="s">
        <v>895</v>
      </c>
      <c r="I514" s="79" t="s">
        <v>446</v>
      </c>
      <c r="J514" s="80" t="str">
        <f t="shared" si="14"/>
        <v>TungstenGuangdong Xianglu Tungsten Co., Ltd.</v>
      </c>
      <c r="K514" s="80" t="str">
        <f t="shared" si="15"/>
        <v>TungstenGuangdong Xianglu Tungsten Co., Ltd.</v>
      </c>
    </row>
    <row r="515" spans="1:11">
      <c r="A515" s="79" t="s">
        <v>256</v>
      </c>
      <c r="B515" s="79" t="s">
        <v>1239</v>
      </c>
      <c r="C515" s="79" t="s">
        <v>1239</v>
      </c>
      <c r="D515" s="79" t="s">
        <v>300</v>
      </c>
      <c r="E515" s="79" t="s">
        <v>1467</v>
      </c>
      <c r="F515" s="79" t="s">
        <v>271</v>
      </c>
      <c r="G515" s="79"/>
      <c r="H515" s="79" t="s">
        <v>1241</v>
      </c>
      <c r="I515" s="79" t="s">
        <v>302</v>
      </c>
      <c r="J515" s="80" t="str">
        <f t="shared" si="14"/>
        <v>TungstenH.C. Starck Smelting GmbH &amp; Co. KG</v>
      </c>
      <c r="K515" s="80" t="str">
        <f t="shared" si="15"/>
        <v>TungstenH.C. Starck Smelting GmbH &amp; Co. KG</v>
      </c>
    </row>
    <row r="516" spans="1:11">
      <c r="A516" s="79" t="s">
        <v>256</v>
      </c>
      <c r="B516" s="79" t="s">
        <v>1468</v>
      </c>
      <c r="C516" s="79" t="s">
        <v>1468</v>
      </c>
      <c r="D516" s="79" t="s">
        <v>300</v>
      </c>
      <c r="E516" s="79" t="s">
        <v>1469</v>
      </c>
      <c r="F516" s="79" t="s">
        <v>271</v>
      </c>
      <c r="H516" s="79" t="s">
        <v>1244</v>
      </c>
      <c r="I516" s="79" t="s">
        <v>1245</v>
      </c>
      <c r="J516" s="80" t="str">
        <f t="shared" si="14"/>
        <v>TungstenH.C. Starck Tungsten GmbH</v>
      </c>
      <c r="K516" s="80" t="str">
        <f t="shared" si="15"/>
        <v>TungstenH.C. Starck Tungsten GmbH</v>
      </c>
    </row>
    <row r="517" spans="1:11">
      <c r="A517" s="79" t="s">
        <v>256</v>
      </c>
      <c r="B517" s="79" t="s">
        <v>1470</v>
      </c>
      <c r="C517" s="79" t="s">
        <v>1457</v>
      </c>
      <c r="D517" s="79" t="s">
        <v>391</v>
      </c>
      <c r="E517" s="79" t="s">
        <v>1458</v>
      </c>
      <c r="F517" s="79" t="s">
        <v>271</v>
      </c>
      <c r="H517" s="79" t="s">
        <v>901</v>
      </c>
      <c r="I517" s="79" t="s">
        <v>495</v>
      </c>
      <c r="J517" s="80" t="str">
        <f t="shared" ref="J517:J580" si="16">A517&amp;B517</f>
        <v>TungstenHan River Pelican State Alloy Co., Ltd.</v>
      </c>
      <c r="K517" s="80" t="str">
        <f t="shared" si="15"/>
        <v>TungstenHan River Pelican State Alloy Co., Ltd.</v>
      </c>
    </row>
    <row r="518" spans="1:11">
      <c r="A518" s="79" t="s">
        <v>256</v>
      </c>
      <c r="B518" s="79" t="s">
        <v>1471</v>
      </c>
      <c r="C518" s="79" t="s">
        <v>1472</v>
      </c>
      <c r="D518" s="79" t="s">
        <v>391</v>
      </c>
      <c r="E518" s="79" t="s">
        <v>1473</v>
      </c>
      <c r="F518" s="79" t="s">
        <v>271</v>
      </c>
      <c r="H518" s="79" t="s">
        <v>1248</v>
      </c>
      <c r="I518" s="79" t="s">
        <v>468</v>
      </c>
      <c r="J518" s="80" t="str">
        <f t="shared" si="16"/>
        <v>TungstenHuman Chun-Chang non-ferrous Smelting &amp; Concentrating Co., Ltd.</v>
      </c>
      <c r="K518" s="80" t="str">
        <f t="shared" ref="K518:K581" si="17">A518&amp;B518</f>
        <v>TungstenHuman Chun-Chang non-ferrous Smelting &amp; Concentrating Co., Ltd.</v>
      </c>
    </row>
    <row r="519" spans="1:11">
      <c r="A519" s="79" t="s">
        <v>256</v>
      </c>
      <c r="B519" s="79" t="s">
        <v>466</v>
      </c>
      <c r="C519" s="79" t="s">
        <v>466</v>
      </c>
      <c r="D519" s="79" t="s">
        <v>391</v>
      </c>
      <c r="E519" s="79" t="s">
        <v>1474</v>
      </c>
      <c r="F519" s="79" t="s">
        <v>271</v>
      </c>
      <c r="H519" s="79" t="s">
        <v>467</v>
      </c>
      <c r="I519" s="79" t="s">
        <v>468</v>
      </c>
      <c r="J519" s="80" t="str">
        <f t="shared" si="16"/>
        <v>TungstenHunan Chenzhou Mining Co., Ltd.</v>
      </c>
      <c r="K519" s="80" t="str">
        <f t="shared" si="17"/>
        <v>TungstenHunan Chenzhou Mining Co., Ltd.</v>
      </c>
    </row>
    <row r="520" spans="1:11">
      <c r="A520" s="79" t="s">
        <v>256</v>
      </c>
      <c r="B520" s="79" t="s">
        <v>1095</v>
      </c>
      <c r="C520" s="79" t="s">
        <v>466</v>
      </c>
      <c r="D520" s="79" t="s">
        <v>391</v>
      </c>
      <c r="E520" s="79" t="s">
        <v>1474</v>
      </c>
      <c r="F520" s="79" t="s">
        <v>271</v>
      </c>
      <c r="G520" s="79"/>
      <c r="H520" s="79" t="s">
        <v>467</v>
      </c>
      <c r="I520" s="79" t="s">
        <v>468</v>
      </c>
      <c r="J520" s="80" t="str">
        <f t="shared" si="16"/>
        <v>TungstenHunan Chenzhou Mining Group Co., Ltd.</v>
      </c>
      <c r="K520" s="80" t="str">
        <f t="shared" si="17"/>
        <v>TungstenHunan Chenzhou Mining Group Co., Ltd.</v>
      </c>
    </row>
    <row r="521" spans="1:11">
      <c r="A521" s="79" t="s">
        <v>256</v>
      </c>
      <c r="B521" s="79" t="s">
        <v>1475</v>
      </c>
      <c r="C521" s="79" t="s">
        <v>1475</v>
      </c>
      <c r="D521" s="79" t="s">
        <v>391</v>
      </c>
      <c r="E521" s="79" t="s">
        <v>1476</v>
      </c>
      <c r="F521" s="79" t="s">
        <v>271</v>
      </c>
      <c r="G521" s="79"/>
      <c r="H521" s="79" t="s">
        <v>1248</v>
      </c>
      <c r="I521" s="79" t="s">
        <v>468</v>
      </c>
      <c r="J521" s="80" t="str">
        <f t="shared" si="16"/>
        <v>TungstenHunan Chuangda Vanadium Tungsten Co., Ltd. Wuji</v>
      </c>
      <c r="K521" s="80" t="str">
        <f t="shared" si="17"/>
        <v>TungstenHunan Chuangda Vanadium Tungsten Co., Ltd. Wuji</v>
      </c>
    </row>
    <row r="522" spans="1:11">
      <c r="A522" s="79" t="s">
        <v>256</v>
      </c>
      <c r="B522" s="79" t="s">
        <v>1472</v>
      </c>
      <c r="C522" s="79" t="s">
        <v>1472</v>
      </c>
      <c r="D522" s="79" t="s">
        <v>391</v>
      </c>
      <c r="E522" s="79" t="s">
        <v>1473</v>
      </c>
      <c r="F522" s="79" t="s">
        <v>271</v>
      </c>
      <c r="G522" s="79"/>
      <c r="H522" s="79" t="s">
        <v>1248</v>
      </c>
      <c r="I522" s="79" t="s">
        <v>468</v>
      </c>
      <c r="J522" s="80" t="str">
        <f t="shared" si="16"/>
        <v>TungstenHunan Chunchang Nonferrous Metals Co., Ltd.</v>
      </c>
      <c r="K522" s="80" t="str">
        <f t="shared" si="17"/>
        <v>TungstenHunan Chunchang Nonferrous Metals Co., Ltd.</v>
      </c>
    </row>
    <row r="523" spans="1:11">
      <c r="A523" s="79" t="s">
        <v>256</v>
      </c>
      <c r="B523" s="79" t="s">
        <v>1477</v>
      </c>
      <c r="C523" s="79" t="s">
        <v>1477</v>
      </c>
      <c r="D523" s="79" t="s">
        <v>391</v>
      </c>
      <c r="E523" s="79" t="s">
        <v>1478</v>
      </c>
      <c r="F523" s="79" t="s">
        <v>271</v>
      </c>
      <c r="G523" s="79"/>
      <c r="H523" s="79" t="s">
        <v>1479</v>
      </c>
      <c r="I523" s="79" t="s">
        <v>468</v>
      </c>
      <c r="J523" s="80" t="str">
        <f t="shared" si="16"/>
        <v>TungstenHunan Litian Tungsten Industry Co., Ltd.</v>
      </c>
      <c r="K523" s="80" t="str">
        <f t="shared" si="17"/>
        <v>TungstenHunan Litian Tungsten Industry Co., Ltd.</v>
      </c>
    </row>
    <row r="524" spans="1:11">
      <c r="A524" s="79" t="s">
        <v>256</v>
      </c>
      <c r="B524" s="79" t="s">
        <v>1480</v>
      </c>
      <c r="C524" s="79" t="s">
        <v>1480</v>
      </c>
      <c r="D524" s="79" t="s">
        <v>498</v>
      </c>
      <c r="E524" s="79" t="s">
        <v>1481</v>
      </c>
      <c r="F524" s="79" t="s">
        <v>271</v>
      </c>
      <c r="G524" s="79"/>
      <c r="H524" s="79" t="s">
        <v>1482</v>
      </c>
      <c r="I524" s="79" t="s">
        <v>1483</v>
      </c>
      <c r="J524" s="80" t="str">
        <f t="shared" si="16"/>
        <v>TungstenHydrometallurg, JSC</v>
      </c>
      <c r="K524" s="80" t="str">
        <f t="shared" si="17"/>
        <v>TungstenHydrometallurg, JSC</v>
      </c>
    </row>
    <row r="525" spans="1:11">
      <c r="A525" s="79" t="s">
        <v>256</v>
      </c>
      <c r="B525" s="79" t="s">
        <v>1484</v>
      </c>
      <c r="C525" s="79" t="s">
        <v>1484</v>
      </c>
      <c r="D525" s="79" t="s">
        <v>290</v>
      </c>
      <c r="E525" s="79" t="s">
        <v>1485</v>
      </c>
      <c r="F525" s="79" t="s">
        <v>271</v>
      </c>
      <c r="G525" s="79"/>
      <c r="H525" s="79" t="s">
        <v>1486</v>
      </c>
      <c r="I525" s="79" t="s">
        <v>405</v>
      </c>
      <c r="J525" s="80" t="str">
        <f t="shared" si="16"/>
        <v>TungstenJapan New Metals Co., Ltd.</v>
      </c>
      <c r="K525" s="80" t="str">
        <f t="shared" si="17"/>
        <v>TungstenJapan New Metals Co., Ltd.</v>
      </c>
    </row>
    <row r="526" spans="1:11">
      <c r="A526" s="79" t="s">
        <v>256</v>
      </c>
      <c r="B526" s="79" t="s">
        <v>1487</v>
      </c>
      <c r="C526" s="79" t="s">
        <v>1487</v>
      </c>
      <c r="D526" s="79" t="s">
        <v>391</v>
      </c>
      <c r="E526" s="79" t="s">
        <v>1488</v>
      </c>
      <c r="F526" s="79" t="s">
        <v>271</v>
      </c>
      <c r="G526" s="79"/>
      <c r="H526" s="79" t="s">
        <v>901</v>
      </c>
      <c r="I526" s="79" t="s">
        <v>495</v>
      </c>
      <c r="J526" s="80" t="str">
        <f t="shared" si="16"/>
        <v>TungstenJiangwu H.C. Starck Tungsten Products Co., Ltd.</v>
      </c>
      <c r="K526" s="80" t="str">
        <f t="shared" si="17"/>
        <v>TungstenJiangwu H.C. Starck Tungsten Products Co., Ltd.</v>
      </c>
    </row>
    <row r="527" spans="1:11">
      <c r="A527" s="79" t="s">
        <v>256</v>
      </c>
      <c r="B527" s="79" t="s">
        <v>1489</v>
      </c>
      <c r="C527" s="79" t="s">
        <v>1490</v>
      </c>
      <c r="D527" s="79" t="s">
        <v>391</v>
      </c>
      <c r="E527" s="79" t="s">
        <v>1491</v>
      </c>
      <c r="F527" s="79" t="s">
        <v>271</v>
      </c>
      <c r="G527" s="79"/>
      <c r="H527" s="79" t="s">
        <v>1492</v>
      </c>
      <c r="I527" s="79" t="s">
        <v>495</v>
      </c>
      <c r="J527" s="80" t="str">
        <f t="shared" si="16"/>
        <v>TungstenJiangxi Dayu Longxintai Tungsten Co., Ltd.</v>
      </c>
      <c r="K527" s="80" t="str">
        <f t="shared" si="17"/>
        <v>TungstenJiangxi Dayu Longxintai Tungsten Co., Ltd.</v>
      </c>
    </row>
    <row r="528" spans="1:11">
      <c r="A528" s="79" t="s">
        <v>256</v>
      </c>
      <c r="B528" s="79" t="s">
        <v>1493</v>
      </c>
      <c r="C528" s="79" t="s">
        <v>1493</v>
      </c>
      <c r="D528" s="79" t="s">
        <v>391</v>
      </c>
      <c r="E528" s="79" t="s">
        <v>1494</v>
      </c>
      <c r="F528" s="79" t="s">
        <v>271</v>
      </c>
      <c r="G528" s="79"/>
      <c r="H528" s="79" t="s">
        <v>1495</v>
      </c>
      <c r="I528" s="79" t="s">
        <v>495</v>
      </c>
      <c r="J528" s="80" t="str">
        <f t="shared" si="16"/>
        <v>TungstenJiangxi Gan Bei Tungsten Co., Ltd.</v>
      </c>
      <c r="K528" s="80" t="str">
        <f t="shared" si="17"/>
        <v>TungstenJiangxi Gan Bei Tungsten Co., Ltd.</v>
      </c>
    </row>
    <row r="529" spans="1:11">
      <c r="A529" s="79" t="s">
        <v>256</v>
      </c>
      <c r="B529" s="79" t="s">
        <v>1496</v>
      </c>
      <c r="C529" s="79" t="s">
        <v>1496</v>
      </c>
      <c r="D529" s="79" t="s">
        <v>391</v>
      </c>
      <c r="E529" s="79" t="s">
        <v>1497</v>
      </c>
      <c r="F529" s="79" t="s">
        <v>271</v>
      </c>
      <c r="G529" s="79"/>
      <c r="H529" s="79" t="s">
        <v>1498</v>
      </c>
      <c r="I529" s="79" t="s">
        <v>495</v>
      </c>
      <c r="J529" s="80" t="str">
        <f t="shared" si="16"/>
        <v>TungstenJiangxi Minmetals Gao'an Non-ferrous Metals Co., Ltd.</v>
      </c>
      <c r="K529" s="80" t="str">
        <f t="shared" si="17"/>
        <v>TungstenJiangxi Minmetals Gao'an Non-ferrous Metals Co., Ltd.</v>
      </c>
    </row>
    <row r="530" spans="1:11">
      <c r="A530" s="79" t="s">
        <v>256</v>
      </c>
      <c r="B530" s="79" t="s">
        <v>1499</v>
      </c>
      <c r="C530" s="79" t="s">
        <v>1499</v>
      </c>
      <c r="D530" s="79" t="s">
        <v>391</v>
      </c>
      <c r="E530" s="79" t="s">
        <v>1500</v>
      </c>
      <c r="F530" s="79" t="s">
        <v>271</v>
      </c>
      <c r="G530" s="79"/>
      <c r="H530" s="79" t="s">
        <v>1501</v>
      </c>
      <c r="I530" s="79" t="s">
        <v>495</v>
      </c>
      <c r="J530" s="80" t="str">
        <f t="shared" si="16"/>
        <v>TungstenJiangxi Tonggu Non-ferrous Metallurgical &amp; Chemical Co., Ltd.</v>
      </c>
      <c r="K530" s="80" t="str">
        <f t="shared" si="17"/>
        <v>TungstenJiangxi Tonggu Non-ferrous Metallurgical &amp; Chemical Co., Ltd.</v>
      </c>
    </row>
    <row r="531" spans="1:11">
      <c r="A531" s="79" t="s">
        <v>256</v>
      </c>
      <c r="B531" s="79" t="s">
        <v>1502</v>
      </c>
      <c r="C531" s="79" t="s">
        <v>1437</v>
      </c>
      <c r="D531" s="79" t="s">
        <v>391</v>
      </c>
      <c r="E531" s="79" t="s">
        <v>1438</v>
      </c>
      <c r="F531" s="79" t="s">
        <v>271</v>
      </c>
      <c r="G531" s="79"/>
      <c r="H531" s="79" t="s">
        <v>901</v>
      </c>
      <c r="I531" s="79" t="s">
        <v>495</v>
      </c>
      <c r="J531" s="80" t="str">
        <f t="shared" si="16"/>
        <v>TungstenJiangxi Tungsten Co Ltd</v>
      </c>
      <c r="K531" s="80" t="str">
        <f t="shared" si="17"/>
        <v>TungstenJiangxi Tungsten Co Ltd</v>
      </c>
    </row>
    <row r="532" spans="1:11">
      <c r="A532" s="79" t="s">
        <v>256</v>
      </c>
      <c r="B532" s="79" t="s">
        <v>1503</v>
      </c>
      <c r="C532" s="79" t="s">
        <v>1437</v>
      </c>
      <c r="D532" s="79" t="s">
        <v>391</v>
      </c>
      <c r="E532" s="79" t="s">
        <v>1438</v>
      </c>
      <c r="F532" s="79" t="s">
        <v>271</v>
      </c>
      <c r="G532" s="79"/>
      <c r="H532" s="79" t="s">
        <v>901</v>
      </c>
      <c r="I532" s="79" t="s">
        <v>495</v>
      </c>
      <c r="J532" s="80" t="str">
        <f t="shared" si="16"/>
        <v>TungstenJiangxi Tungsten Industry Group Co. Ltd.</v>
      </c>
      <c r="K532" s="80" t="str">
        <f t="shared" si="17"/>
        <v>TungstenJiangxi Tungsten Industry Group Co. Ltd.</v>
      </c>
    </row>
    <row r="533" spans="1:11">
      <c r="A533" s="79" t="s">
        <v>256</v>
      </c>
      <c r="B533" s="79" t="s">
        <v>1490</v>
      </c>
      <c r="C533" s="79" t="s">
        <v>1490</v>
      </c>
      <c r="D533" s="79" t="s">
        <v>391</v>
      </c>
      <c r="E533" s="79" t="s">
        <v>1491</v>
      </c>
      <c r="F533" s="79" t="s">
        <v>271</v>
      </c>
      <c r="G533" s="79"/>
      <c r="H533" s="79" t="s">
        <v>1492</v>
      </c>
      <c r="I533" s="79" t="s">
        <v>495</v>
      </c>
      <c r="J533" s="80" t="str">
        <f t="shared" si="16"/>
        <v>TungstenJiangxi Xianglu Tungsten Co., Ltd.</v>
      </c>
      <c r="K533" s="80" t="str">
        <f t="shared" si="17"/>
        <v>TungstenJiangxi Xianglu Tungsten Co., Ltd.</v>
      </c>
    </row>
    <row r="534" spans="1:11">
      <c r="A534" s="79" t="s">
        <v>256</v>
      </c>
      <c r="B534" s="79" t="s">
        <v>1504</v>
      </c>
      <c r="C534" s="79" t="s">
        <v>1504</v>
      </c>
      <c r="D534" s="79" t="s">
        <v>391</v>
      </c>
      <c r="E534" s="79" t="s">
        <v>1505</v>
      </c>
      <c r="F534" s="79" t="s">
        <v>271</v>
      </c>
      <c r="G534" s="79"/>
      <c r="H534" s="79" t="s">
        <v>901</v>
      </c>
      <c r="I534" s="79" t="s">
        <v>495</v>
      </c>
      <c r="J534" s="80" t="str">
        <f t="shared" si="16"/>
        <v>TungstenJiangxi Xinsheng Tungsten Industry Co., Ltd.</v>
      </c>
      <c r="K534" s="80" t="str">
        <f t="shared" si="17"/>
        <v>TungstenJiangxi Xinsheng Tungsten Industry Co., Ltd.</v>
      </c>
    </row>
    <row r="535" spans="1:11">
      <c r="A535" s="79" t="s">
        <v>256</v>
      </c>
      <c r="B535" s="79" t="s">
        <v>1506</v>
      </c>
      <c r="C535" s="79" t="s">
        <v>1506</v>
      </c>
      <c r="D535" s="79" t="s">
        <v>391</v>
      </c>
      <c r="E535" s="79" t="s">
        <v>1507</v>
      </c>
      <c r="F535" s="79" t="s">
        <v>271</v>
      </c>
      <c r="G535" s="79"/>
      <c r="H535" s="79" t="s">
        <v>901</v>
      </c>
      <c r="I535" s="79" t="s">
        <v>495</v>
      </c>
      <c r="J535" s="80" t="str">
        <f t="shared" si="16"/>
        <v>TungstenJiangxi Yaosheng Tungsten Co., Ltd.</v>
      </c>
      <c r="K535" s="80" t="str">
        <f t="shared" si="17"/>
        <v>TungstenJiangxi Yaosheng Tungsten Co., Ltd.</v>
      </c>
    </row>
    <row r="536" spans="1:11">
      <c r="A536" s="79" t="s">
        <v>256</v>
      </c>
      <c r="B536" s="79" t="s">
        <v>1508</v>
      </c>
      <c r="C536" s="79" t="s">
        <v>1508</v>
      </c>
      <c r="D536" s="79" t="s">
        <v>498</v>
      </c>
      <c r="E536" s="79" t="s">
        <v>1509</v>
      </c>
      <c r="F536" s="79" t="s">
        <v>271</v>
      </c>
      <c r="G536" s="79"/>
      <c r="H536" s="79" t="s">
        <v>1510</v>
      </c>
      <c r="I536" s="79" t="s">
        <v>500</v>
      </c>
      <c r="J536" s="80" t="str">
        <f t="shared" si="16"/>
        <v>TungstenJSC "Kirovgrad Hard Alloys Plant"</v>
      </c>
      <c r="K536" s="80" t="str">
        <f t="shared" si="17"/>
        <v>TungstenJSC "Kirovgrad Hard Alloys Plant"</v>
      </c>
    </row>
    <row r="537" spans="1:11">
      <c r="A537" s="79" t="s">
        <v>256</v>
      </c>
      <c r="B537" s="79" t="s">
        <v>1511</v>
      </c>
      <c r="C537" s="79" t="s">
        <v>1511</v>
      </c>
      <c r="D537" s="79" t="s">
        <v>276</v>
      </c>
      <c r="E537" s="79" t="s">
        <v>1512</v>
      </c>
      <c r="F537" s="79" t="s">
        <v>271</v>
      </c>
      <c r="G537" s="79"/>
      <c r="H537" s="79" t="s">
        <v>1513</v>
      </c>
      <c r="I537" s="79" t="s">
        <v>1514</v>
      </c>
      <c r="J537" s="80" t="str">
        <f t="shared" si="16"/>
        <v>TungstenKennametal Fallon</v>
      </c>
      <c r="K537" s="80" t="str">
        <f t="shared" si="17"/>
        <v>TungstenKennametal Fallon</v>
      </c>
    </row>
    <row r="538" spans="1:11">
      <c r="A538" s="79" t="s">
        <v>256</v>
      </c>
      <c r="B538" s="79" t="s">
        <v>1423</v>
      </c>
      <c r="C538" s="79" t="s">
        <v>1423</v>
      </c>
      <c r="D538" s="79" t="s">
        <v>276</v>
      </c>
      <c r="E538" s="79" t="s">
        <v>1424</v>
      </c>
      <c r="F538" s="79" t="s">
        <v>271</v>
      </c>
      <c r="G538" s="79"/>
      <c r="H538" s="79" t="s">
        <v>1425</v>
      </c>
      <c r="I538" s="79" t="s">
        <v>1426</v>
      </c>
      <c r="J538" s="80" t="str">
        <f t="shared" si="16"/>
        <v>TungstenKennametal Huntsville</v>
      </c>
      <c r="K538" s="80" t="str">
        <f t="shared" si="17"/>
        <v>TungstenKennametal Huntsville</v>
      </c>
    </row>
    <row r="539" spans="1:11">
      <c r="A539" s="79" t="s">
        <v>256</v>
      </c>
      <c r="B539" s="79" t="s">
        <v>1515</v>
      </c>
      <c r="C539" s="79" t="s">
        <v>1515</v>
      </c>
      <c r="D539" s="79" t="s">
        <v>408</v>
      </c>
      <c r="E539" s="79" t="s">
        <v>1516</v>
      </c>
      <c r="F539" s="79" t="s">
        <v>271</v>
      </c>
      <c r="G539" s="79"/>
      <c r="H539" s="79" t="s">
        <v>1517</v>
      </c>
      <c r="I539" s="79" t="s">
        <v>414</v>
      </c>
      <c r="J539" s="80" t="str">
        <f t="shared" si="16"/>
        <v>TungstenKGETS Co., Ltd.</v>
      </c>
      <c r="K539" s="80" t="str">
        <f t="shared" si="17"/>
        <v>TungstenKGETS Co., Ltd.</v>
      </c>
    </row>
    <row r="540" spans="1:11">
      <c r="A540" s="79" t="s">
        <v>256</v>
      </c>
      <c r="B540" s="79" t="s">
        <v>1518</v>
      </c>
      <c r="C540" s="79" t="s">
        <v>1518</v>
      </c>
      <c r="D540" s="79" t="s">
        <v>750</v>
      </c>
      <c r="E540" s="79" t="s">
        <v>1519</v>
      </c>
      <c r="F540" s="79" t="s">
        <v>271</v>
      </c>
      <c r="G540" s="79"/>
      <c r="H540" s="79" t="s">
        <v>1520</v>
      </c>
      <c r="I540" s="79" t="s">
        <v>1521</v>
      </c>
      <c r="J540" s="80" t="str">
        <f t="shared" si="16"/>
        <v>TungstenLianyou Metals Co., Ltd.</v>
      </c>
      <c r="K540" s="80" t="str">
        <f t="shared" si="17"/>
        <v>TungstenLianyou Metals Co., Ltd.</v>
      </c>
    </row>
    <row r="541" spans="1:11">
      <c r="A541" s="79" t="s">
        <v>256</v>
      </c>
      <c r="B541" s="79" t="s">
        <v>1522</v>
      </c>
      <c r="C541" s="79" t="s">
        <v>1522</v>
      </c>
      <c r="D541" s="79" t="s">
        <v>391</v>
      </c>
      <c r="E541" s="79" t="s">
        <v>1523</v>
      </c>
      <c r="F541" s="79" t="s">
        <v>271</v>
      </c>
      <c r="G541" s="79"/>
      <c r="H541" s="79" t="s">
        <v>1524</v>
      </c>
      <c r="I541" s="79" t="s">
        <v>842</v>
      </c>
      <c r="J541" s="80" t="str">
        <f t="shared" si="16"/>
        <v>TungstenMalipo Haiyu Tungsten Co., Ltd.</v>
      </c>
      <c r="K541" s="80" t="str">
        <f t="shared" si="17"/>
        <v>TungstenMalipo Haiyu Tungsten Co., Ltd.</v>
      </c>
    </row>
    <row r="542" spans="1:11">
      <c r="A542" s="79" t="s">
        <v>256</v>
      </c>
      <c r="B542" s="79" t="s">
        <v>1525</v>
      </c>
      <c r="C542" s="79" t="s">
        <v>1525</v>
      </c>
      <c r="D542" s="79" t="s">
        <v>851</v>
      </c>
      <c r="E542" s="79" t="s">
        <v>1526</v>
      </c>
      <c r="F542" s="79" t="s">
        <v>271</v>
      </c>
      <c r="G542" s="79"/>
      <c r="H542" s="79" t="s">
        <v>1527</v>
      </c>
      <c r="I542" s="79" t="s">
        <v>991</v>
      </c>
      <c r="J542" s="80" t="str">
        <f t="shared" si="16"/>
        <v>TungstenMasan Tungsten Chemical LLC (MTC)</v>
      </c>
      <c r="K542" s="80" t="str">
        <f t="shared" si="17"/>
        <v>TungstenMasan Tungsten Chemical LLC (MTC)</v>
      </c>
    </row>
    <row r="543" spans="1:11">
      <c r="A543" s="79" t="s">
        <v>256</v>
      </c>
      <c r="B543" s="79" t="s">
        <v>1528</v>
      </c>
      <c r="C543" s="79" t="s">
        <v>1528</v>
      </c>
      <c r="D543" s="79" t="s">
        <v>498</v>
      </c>
      <c r="E543" s="79" t="s">
        <v>1529</v>
      </c>
      <c r="F543" s="79" t="s">
        <v>271</v>
      </c>
      <c r="G543" s="79"/>
      <c r="H543" s="79" t="s">
        <v>1530</v>
      </c>
      <c r="I543" s="79" t="s">
        <v>756</v>
      </c>
      <c r="J543" s="80" t="str">
        <f t="shared" si="16"/>
        <v>TungstenMoliren Ltd.</v>
      </c>
      <c r="K543" s="80" t="str">
        <f t="shared" si="17"/>
        <v>TungstenMoliren Ltd.</v>
      </c>
    </row>
    <row r="544" spans="1:11">
      <c r="A544" s="79" t="s">
        <v>256</v>
      </c>
      <c r="B544" s="79" t="s">
        <v>1531</v>
      </c>
      <c r="C544" s="79" t="s">
        <v>1531</v>
      </c>
      <c r="D544" s="79" t="s">
        <v>276</v>
      </c>
      <c r="E544" s="79" t="s">
        <v>1532</v>
      </c>
      <c r="F544" s="79" t="s">
        <v>271</v>
      </c>
      <c r="G544" s="79"/>
      <c r="H544" s="79" t="s">
        <v>1533</v>
      </c>
      <c r="I544" s="79" t="s">
        <v>574</v>
      </c>
      <c r="J544" s="80" t="str">
        <f t="shared" si="16"/>
        <v>TungstenNiagara Refining LLC</v>
      </c>
      <c r="K544" s="80" t="str">
        <f t="shared" si="17"/>
        <v>TungstenNiagara Refining LLC</v>
      </c>
    </row>
    <row r="545" spans="1:11">
      <c r="A545" s="79" t="s">
        <v>256</v>
      </c>
      <c r="B545" s="79" t="s">
        <v>1534</v>
      </c>
      <c r="C545" s="79" t="s">
        <v>1534</v>
      </c>
      <c r="D545" s="79" t="s">
        <v>498</v>
      </c>
      <c r="E545" s="79" t="s">
        <v>1535</v>
      </c>
      <c r="F545" s="79" t="s">
        <v>271</v>
      </c>
      <c r="G545" s="79"/>
      <c r="H545" s="79" t="s">
        <v>1536</v>
      </c>
      <c r="I545" s="79" t="s">
        <v>1537</v>
      </c>
      <c r="J545" s="80" t="str">
        <f t="shared" si="16"/>
        <v>TungstenNPP Tyazhmetprom LLC</v>
      </c>
      <c r="K545" s="80" t="str">
        <f t="shared" si="17"/>
        <v>TungstenNPP Tyazhmetprom LLC</v>
      </c>
    </row>
    <row r="546" spans="1:11">
      <c r="A546" s="79" t="s">
        <v>256</v>
      </c>
      <c r="B546" s="79" t="s">
        <v>1538</v>
      </c>
      <c r="C546" s="79" t="s">
        <v>1525</v>
      </c>
      <c r="D546" s="79" t="s">
        <v>851</v>
      </c>
      <c r="E546" s="79" t="s">
        <v>1526</v>
      </c>
      <c r="F546" s="79" t="s">
        <v>271</v>
      </c>
      <c r="G546" s="79"/>
      <c r="H546" s="79" t="s">
        <v>1527</v>
      </c>
      <c r="I546" s="79" t="s">
        <v>991</v>
      </c>
      <c r="J546" s="80" t="str">
        <f t="shared" si="16"/>
        <v>TungstenNui Phao H.C. Starck Tungsten Chemicals Manufacturing LLC</v>
      </c>
      <c r="K546" s="80" t="str">
        <f t="shared" si="17"/>
        <v>TungstenNui Phao H.C. Starck Tungsten Chemicals Manufacturing LLC</v>
      </c>
    </row>
    <row r="547" spans="1:11">
      <c r="A547" s="79" t="s">
        <v>256</v>
      </c>
      <c r="B547" s="79" t="s">
        <v>1539</v>
      </c>
      <c r="C547" s="79" t="s">
        <v>1539</v>
      </c>
      <c r="D547" s="79" t="s">
        <v>355</v>
      </c>
      <c r="E547" s="79" t="s">
        <v>1540</v>
      </c>
      <c r="F547" s="79" t="s">
        <v>271</v>
      </c>
      <c r="G547" s="79"/>
      <c r="H547" s="79" t="s">
        <v>1541</v>
      </c>
      <c r="I547" s="79" t="s">
        <v>1542</v>
      </c>
      <c r="J547" s="80" t="str">
        <f t="shared" si="16"/>
        <v>TungstenPhilippine Chuangxin Industrial Co., Inc.</v>
      </c>
      <c r="K547" s="80" t="str">
        <f t="shared" si="17"/>
        <v>TungstenPhilippine Chuangxin Industrial Co., Inc.</v>
      </c>
    </row>
    <row r="548" spans="1:11">
      <c r="A548" s="79" t="s">
        <v>256</v>
      </c>
      <c r="B548" s="79" t="s">
        <v>1543</v>
      </c>
      <c r="C548" s="79" t="s">
        <v>1544</v>
      </c>
      <c r="D548" s="79" t="s">
        <v>391</v>
      </c>
      <c r="E548" s="79" t="s">
        <v>1545</v>
      </c>
      <c r="F548" s="79" t="s">
        <v>271</v>
      </c>
      <c r="G548" s="79"/>
      <c r="H548" s="79" t="s">
        <v>1546</v>
      </c>
      <c r="I548" s="79" t="s">
        <v>446</v>
      </c>
      <c r="J548" s="80" t="str">
        <f t="shared" si="16"/>
        <v>TungstenShaoguan Xinhai Rendan Tungsten Industry Co. Ltd</v>
      </c>
      <c r="K548" s="80" t="str">
        <f t="shared" si="17"/>
        <v>TungstenShaoguan Xinhai Rendan Tungsten Industry Co. Ltd</v>
      </c>
    </row>
    <row r="549" spans="1:11">
      <c r="A549" s="79" t="s">
        <v>256</v>
      </c>
      <c r="B549" s="79" t="s">
        <v>1547</v>
      </c>
      <c r="C549" s="79" t="s">
        <v>1547</v>
      </c>
      <c r="D549" s="79" t="s">
        <v>851</v>
      </c>
      <c r="E549" s="79" t="s">
        <v>1548</v>
      </c>
      <c r="F549" s="79" t="s">
        <v>271</v>
      </c>
      <c r="G549" s="79"/>
      <c r="H549" s="79" t="s">
        <v>1549</v>
      </c>
      <c r="I549" s="79" t="s">
        <v>1550</v>
      </c>
      <c r="J549" s="80" t="str">
        <f t="shared" si="16"/>
        <v>TungstenTejing (Vietnam) Tungsten Co., Ltd.</v>
      </c>
      <c r="K549" s="80" t="str">
        <f t="shared" si="17"/>
        <v>TungstenTejing (Vietnam) Tungsten Co., Ltd.</v>
      </c>
    </row>
    <row r="550" spans="1:11">
      <c r="A550" s="79" t="s">
        <v>256</v>
      </c>
      <c r="B550" s="79" t="s">
        <v>1551</v>
      </c>
      <c r="C550" s="79" t="s">
        <v>1551</v>
      </c>
      <c r="D550" s="79" t="s">
        <v>498</v>
      </c>
      <c r="E550" s="79" t="s">
        <v>1552</v>
      </c>
      <c r="F550" s="79" t="s">
        <v>271</v>
      </c>
      <c r="G550" s="79"/>
      <c r="H550" s="79" t="s">
        <v>1553</v>
      </c>
      <c r="I550" s="79" t="s">
        <v>1554</v>
      </c>
      <c r="J550" s="80" t="str">
        <f t="shared" si="16"/>
        <v>TungstenUnecha Refractory metals plant</v>
      </c>
      <c r="K550" s="80" t="str">
        <f t="shared" si="17"/>
        <v>TungstenUnecha Refractory metals plant</v>
      </c>
    </row>
    <row r="551" spans="1:11">
      <c r="A551" s="79" t="s">
        <v>256</v>
      </c>
      <c r="B551" s="79" t="s">
        <v>1555</v>
      </c>
      <c r="C551" s="79" t="s">
        <v>1556</v>
      </c>
      <c r="D551" s="79" t="s">
        <v>644</v>
      </c>
      <c r="E551" s="79" t="s">
        <v>1557</v>
      </c>
      <c r="F551" s="79" t="s">
        <v>271</v>
      </c>
      <c r="G551" s="79"/>
      <c r="H551" s="79" t="s">
        <v>1558</v>
      </c>
      <c r="I551" s="79" t="s">
        <v>1559</v>
      </c>
      <c r="J551" s="80" t="str">
        <f t="shared" si="16"/>
        <v>TungstenWBH</v>
      </c>
      <c r="K551" s="80" t="str">
        <f t="shared" si="17"/>
        <v>TungstenWBH</v>
      </c>
    </row>
    <row r="552" spans="1:11">
      <c r="A552" s="79" t="s">
        <v>256</v>
      </c>
      <c r="B552" s="79" t="s">
        <v>1560</v>
      </c>
      <c r="C552" s="79" t="s">
        <v>1556</v>
      </c>
      <c r="D552" s="79" t="s">
        <v>644</v>
      </c>
      <c r="E552" s="79" t="s">
        <v>1557</v>
      </c>
      <c r="F552" s="79" t="s">
        <v>271</v>
      </c>
      <c r="G552" s="79"/>
      <c r="H552" s="79" t="s">
        <v>1558</v>
      </c>
      <c r="I552" s="79" t="s">
        <v>1559</v>
      </c>
      <c r="J552" s="80" t="str">
        <f t="shared" si="16"/>
        <v>TungstenWBH,Wolfram [Austria]</v>
      </c>
      <c r="K552" s="80" t="str">
        <f t="shared" si="17"/>
        <v>TungstenWBH,Wolfram [Austria]</v>
      </c>
    </row>
    <row r="553" spans="1:11">
      <c r="A553" s="79" t="s">
        <v>256</v>
      </c>
      <c r="B553" s="79" t="s">
        <v>1556</v>
      </c>
      <c r="C553" s="79" t="s">
        <v>1556</v>
      </c>
      <c r="D553" s="79" t="s">
        <v>644</v>
      </c>
      <c r="E553" s="79" t="s">
        <v>1557</v>
      </c>
      <c r="F553" s="79" t="s">
        <v>271</v>
      </c>
      <c r="G553" s="79"/>
      <c r="H553" s="79" t="s">
        <v>1558</v>
      </c>
      <c r="I553" s="79" t="s">
        <v>1559</v>
      </c>
      <c r="J553" s="80" t="str">
        <f t="shared" si="16"/>
        <v>TungstenWolfram Bergbau und Hutten AG</v>
      </c>
      <c r="K553" s="80" t="str">
        <f t="shared" si="17"/>
        <v>TungstenWolfram Bergbau und Hutten AG</v>
      </c>
    </row>
    <row r="554" spans="1:11">
      <c r="A554" s="79" t="s">
        <v>256</v>
      </c>
      <c r="B554" s="79" t="s">
        <v>1561</v>
      </c>
      <c r="C554" s="79" t="s">
        <v>1556</v>
      </c>
      <c r="D554" s="79" t="s">
        <v>644</v>
      </c>
      <c r="E554" s="79" t="s">
        <v>1557</v>
      </c>
      <c r="F554" s="79" t="s">
        <v>271</v>
      </c>
      <c r="G554" s="79"/>
      <c r="H554" s="79" t="s">
        <v>1558</v>
      </c>
      <c r="I554" s="79" t="s">
        <v>1559</v>
      </c>
      <c r="J554" s="80" t="str">
        <f t="shared" si="16"/>
        <v>TungstenWolfram Bergbau und Hütten AG</v>
      </c>
      <c r="K554" s="80" t="str">
        <f t="shared" si="17"/>
        <v>TungstenWolfram Bergbau und Hütten AG</v>
      </c>
    </row>
    <row r="555" spans="1:11">
      <c r="A555" s="79" t="s">
        <v>256</v>
      </c>
      <c r="B555" s="79" t="s">
        <v>1562</v>
      </c>
      <c r="C555" s="79" t="s">
        <v>1562</v>
      </c>
      <c r="D555" s="79" t="s">
        <v>408</v>
      </c>
      <c r="E555" s="79" t="s">
        <v>1563</v>
      </c>
      <c r="F555" s="79" t="s">
        <v>271</v>
      </c>
      <c r="G555" s="79"/>
      <c r="H555" s="79" t="s">
        <v>1564</v>
      </c>
      <c r="I555" s="79" t="s">
        <v>1565</v>
      </c>
      <c r="J555" s="80" t="str">
        <f t="shared" si="16"/>
        <v>TungstenWoltech Korea Co., Ltd.</v>
      </c>
      <c r="K555" s="80" t="str">
        <f t="shared" si="17"/>
        <v>TungstenWoltech Korea Co., Ltd.</v>
      </c>
    </row>
    <row r="556" spans="1:11">
      <c r="A556" s="79" t="s">
        <v>256</v>
      </c>
      <c r="B556" s="79" t="s">
        <v>1566</v>
      </c>
      <c r="C556" s="79" t="s">
        <v>1567</v>
      </c>
      <c r="D556" s="79" t="s">
        <v>391</v>
      </c>
      <c r="E556" s="79" t="s">
        <v>1568</v>
      </c>
      <c r="F556" s="79" t="s">
        <v>271</v>
      </c>
      <c r="G556" s="79"/>
      <c r="H556" s="79" t="s">
        <v>1569</v>
      </c>
      <c r="I556" s="79" t="s">
        <v>438</v>
      </c>
      <c r="J556" s="80" t="str">
        <f t="shared" si="16"/>
        <v>TungstenXiamen H.C.</v>
      </c>
      <c r="K556" s="80" t="str">
        <f t="shared" si="17"/>
        <v>TungstenXiamen H.C.</v>
      </c>
    </row>
    <row r="557" spans="1:11">
      <c r="A557" s="79" t="s">
        <v>256</v>
      </c>
      <c r="B557" s="79" t="s">
        <v>1567</v>
      </c>
      <c r="C557" s="79" t="s">
        <v>1567</v>
      </c>
      <c r="D557" s="79" t="s">
        <v>391</v>
      </c>
      <c r="E557" s="79" t="s">
        <v>1568</v>
      </c>
      <c r="F557" s="79" t="s">
        <v>271</v>
      </c>
      <c r="G557" s="79"/>
      <c r="H557" s="79" t="s">
        <v>1569</v>
      </c>
      <c r="I557" s="79" t="s">
        <v>438</v>
      </c>
      <c r="J557" s="80" t="str">
        <f t="shared" si="16"/>
        <v>TungstenXiamen Tungsten (H.C.) Co., Ltd.</v>
      </c>
      <c r="K557" s="80" t="str">
        <f t="shared" si="17"/>
        <v>TungstenXiamen Tungsten (H.C.) Co., Ltd.</v>
      </c>
    </row>
    <row r="558" spans="1:11">
      <c r="A558" s="79" t="s">
        <v>256</v>
      </c>
      <c r="B558" s="79" t="s">
        <v>1570</v>
      </c>
      <c r="C558" s="79" t="s">
        <v>1570</v>
      </c>
      <c r="D558" s="79" t="s">
        <v>391</v>
      </c>
      <c r="E558" s="79" t="s">
        <v>1571</v>
      </c>
      <c r="F558" s="79" t="s">
        <v>271</v>
      </c>
      <c r="G558" s="79"/>
      <c r="H558" s="79" t="s">
        <v>1569</v>
      </c>
      <c r="I558" s="79" t="s">
        <v>438</v>
      </c>
      <c r="J558" s="80" t="str">
        <f t="shared" si="16"/>
        <v>TungstenXiamen Tungsten Co., Ltd.</v>
      </c>
      <c r="K558" s="80" t="str">
        <f t="shared" si="17"/>
        <v>TungstenXiamen Tungsten Co., Ltd.</v>
      </c>
    </row>
    <row r="559" spans="1:11">
      <c r="A559" s="79" t="s">
        <v>256</v>
      </c>
      <c r="B559" s="79" t="s">
        <v>1572</v>
      </c>
      <c r="C559" s="79" t="s">
        <v>1572</v>
      </c>
      <c r="D559" s="79" t="s">
        <v>391</v>
      </c>
      <c r="E559" s="79" t="s">
        <v>1573</v>
      </c>
      <c r="F559" s="79" t="s">
        <v>271</v>
      </c>
      <c r="G559" s="79"/>
      <c r="H559" s="79" t="s">
        <v>901</v>
      </c>
      <c r="I559" s="79" t="s">
        <v>495</v>
      </c>
      <c r="J559" s="80" t="str">
        <f t="shared" si="16"/>
        <v>TungstenXinfeng Huarui Tungsten &amp; Molybdenum New Material Co., Ltd.</v>
      </c>
      <c r="K559" s="80" t="str">
        <f t="shared" si="17"/>
        <v>TungstenXinfeng Huarui Tungsten &amp; Molybdenum New Material Co., Ltd.</v>
      </c>
    </row>
    <row r="560" spans="1:11">
      <c r="A560" s="79" t="s">
        <v>256</v>
      </c>
      <c r="B560" s="79" t="s">
        <v>1544</v>
      </c>
      <c r="C560" s="79" t="s">
        <v>1544</v>
      </c>
      <c r="D560" s="79" t="s">
        <v>391</v>
      </c>
      <c r="E560" s="79" t="s">
        <v>1545</v>
      </c>
      <c r="F560" s="79" t="s">
        <v>271</v>
      </c>
      <c r="G560" s="79"/>
      <c r="H560" s="79" t="s">
        <v>1546</v>
      </c>
      <c r="I560" s="79" t="s">
        <v>446</v>
      </c>
      <c r="J560" s="80" t="str">
        <f t="shared" si="16"/>
        <v>TungstenXinhai Rendan Shaoguan Tungsten Co., Ltd.</v>
      </c>
      <c r="K560" s="80" t="str">
        <f t="shared" si="17"/>
        <v>TungstenXinhai Rendan Shaoguan Tungsten Co., Ltd.</v>
      </c>
    </row>
    <row r="561" spans="1:11">
      <c r="A561" s="79" t="s">
        <v>256</v>
      </c>
      <c r="B561" s="79" t="s">
        <v>1574</v>
      </c>
      <c r="C561" s="79" t="s">
        <v>1439</v>
      </c>
      <c r="D561" s="79" t="s">
        <v>391</v>
      </c>
      <c r="E561" s="79" t="s">
        <v>1440</v>
      </c>
      <c r="F561" s="79" t="s">
        <v>271</v>
      </c>
      <c r="G561" s="79"/>
      <c r="H561" s="79" t="s">
        <v>901</v>
      </c>
      <c r="I561" s="79" t="s">
        <v>495</v>
      </c>
      <c r="J561" s="80" t="str">
        <f t="shared" si="16"/>
        <v>TungstenZhangyuan Tungsten Co Ltd</v>
      </c>
      <c r="K561" s="80" t="str">
        <f t="shared" si="17"/>
        <v>TungstenZhangyuan Tungsten Co Ltd</v>
      </c>
    </row>
    <row r="562" spans="1:11">
      <c r="A562" s="79" t="s">
        <v>256</v>
      </c>
      <c r="B562" s="79" t="s">
        <v>1575</v>
      </c>
      <c r="C562" s="79" t="s">
        <v>1433</v>
      </c>
      <c r="D562" s="79" t="s">
        <v>391</v>
      </c>
      <c r="E562" s="79" t="s">
        <v>1434</v>
      </c>
      <c r="F562" s="79" t="s">
        <v>271</v>
      </c>
      <c r="G562" s="79"/>
      <c r="H562" s="79" t="s">
        <v>566</v>
      </c>
      <c r="I562" s="79" t="s">
        <v>468</v>
      </c>
      <c r="J562" s="80" t="str">
        <f t="shared" si="16"/>
        <v>Tungsten洛阳栾川钼业集团钨业有限公司</v>
      </c>
      <c r="K562" s="80" t="str">
        <f t="shared" si="17"/>
        <v>Tungsten洛阳栾川钼业集团钨业有限公司</v>
      </c>
    </row>
    <row r="563" spans="1:11">
      <c r="A563" s="79" t="s">
        <v>256</v>
      </c>
      <c r="B563" s="79" t="s">
        <v>1508</v>
      </c>
      <c r="C563" s="79" t="s">
        <v>1508</v>
      </c>
      <c r="D563" s="79" t="s">
        <v>498</v>
      </c>
      <c r="E563" s="79" t="s">
        <v>1509</v>
      </c>
      <c r="F563" s="79" t="s">
        <v>271</v>
      </c>
      <c r="G563" s="79"/>
      <c r="H563" s="79" t="s">
        <v>1510</v>
      </c>
      <c r="I563" s="79" t="s">
        <v>500</v>
      </c>
      <c r="J563" s="80" t="str">
        <f t="shared" si="16"/>
        <v>TungstenJSC "Kirovgrad Hard Alloys Plant"</v>
      </c>
      <c r="K563" s="80" t="str">
        <f t="shared" si="17"/>
        <v>TungstenJSC "Kirovgrad Hard Alloys Plant"</v>
      </c>
    </row>
    <row r="564" spans="1:11">
      <c r="A564" s="79" t="s">
        <v>256</v>
      </c>
      <c r="B564" s="79" t="s">
        <v>1511</v>
      </c>
      <c r="C564" s="79" t="s">
        <v>1511</v>
      </c>
      <c r="D564" s="79" t="s">
        <v>276</v>
      </c>
      <c r="E564" s="79" t="s">
        <v>1512</v>
      </c>
      <c r="F564" s="79" t="s">
        <v>271</v>
      </c>
      <c r="G564" s="79"/>
      <c r="H564" s="79" t="s">
        <v>1513</v>
      </c>
      <c r="I564" s="79" t="s">
        <v>1514</v>
      </c>
      <c r="J564" s="80" t="str">
        <f t="shared" si="16"/>
        <v>TungstenKennametal Fallon</v>
      </c>
      <c r="K564" s="80" t="str">
        <f t="shared" si="17"/>
        <v>TungstenKennametal Fallon</v>
      </c>
    </row>
    <row r="565" spans="1:11">
      <c r="A565" s="79" t="s">
        <v>256</v>
      </c>
      <c r="B565" s="79" t="s">
        <v>1423</v>
      </c>
      <c r="C565" s="79" t="s">
        <v>1423</v>
      </c>
      <c r="D565" s="79" t="s">
        <v>276</v>
      </c>
      <c r="E565" s="79" t="s">
        <v>1424</v>
      </c>
      <c r="F565" s="79" t="s">
        <v>271</v>
      </c>
      <c r="G565" s="79"/>
      <c r="H565" s="79" t="s">
        <v>1425</v>
      </c>
      <c r="I565" s="79" t="s">
        <v>1426</v>
      </c>
      <c r="J565" s="80" t="str">
        <f t="shared" si="16"/>
        <v>TungstenKennametal Huntsville</v>
      </c>
      <c r="K565" s="80" t="str">
        <f t="shared" si="17"/>
        <v>TungstenKennametal Huntsville</v>
      </c>
    </row>
    <row r="566" spans="1:11">
      <c r="A566" s="79" t="s">
        <v>256</v>
      </c>
      <c r="B566" s="79" t="s">
        <v>1515</v>
      </c>
      <c r="C566" s="79" t="s">
        <v>1515</v>
      </c>
      <c r="D566" s="79" t="s">
        <v>408</v>
      </c>
      <c r="E566" s="79" t="s">
        <v>1516</v>
      </c>
      <c r="F566" s="79" t="s">
        <v>271</v>
      </c>
      <c r="G566" s="79"/>
      <c r="H566" s="79" t="s">
        <v>1517</v>
      </c>
      <c r="I566" s="79" t="s">
        <v>414</v>
      </c>
      <c r="J566" s="80" t="str">
        <f t="shared" si="16"/>
        <v>TungstenKGETS Co., Ltd.</v>
      </c>
      <c r="K566" s="80" t="str">
        <f t="shared" si="17"/>
        <v>TungstenKGETS Co., Ltd.</v>
      </c>
    </row>
    <row r="567" spans="1:11">
      <c r="A567" s="79" t="s">
        <v>256</v>
      </c>
      <c r="B567" s="79" t="s">
        <v>1518</v>
      </c>
      <c r="C567" s="79" t="s">
        <v>1518</v>
      </c>
      <c r="D567" s="79" t="s">
        <v>750</v>
      </c>
      <c r="E567" s="79" t="s">
        <v>1519</v>
      </c>
      <c r="F567" s="79" t="s">
        <v>271</v>
      </c>
      <c r="G567" s="79"/>
      <c r="H567" s="79" t="s">
        <v>1520</v>
      </c>
      <c r="I567" s="79" t="s">
        <v>1521</v>
      </c>
      <c r="J567" s="80" t="str">
        <f t="shared" si="16"/>
        <v>TungstenLianyou Metals Co., Ltd.</v>
      </c>
      <c r="K567" s="80" t="str">
        <f t="shared" si="17"/>
        <v>TungstenLianyou Metals Co., Ltd.</v>
      </c>
    </row>
    <row r="568" spans="1:11">
      <c r="A568" s="79" t="s">
        <v>256</v>
      </c>
      <c r="B568" s="79" t="s">
        <v>1522</v>
      </c>
      <c r="C568" s="79" t="s">
        <v>1522</v>
      </c>
      <c r="D568" s="79" t="s">
        <v>391</v>
      </c>
      <c r="E568" s="79" t="s">
        <v>1523</v>
      </c>
      <c r="F568" s="79" t="s">
        <v>271</v>
      </c>
      <c r="G568" s="79"/>
      <c r="H568" s="79" t="s">
        <v>1524</v>
      </c>
      <c r="I568" s="79" t="s">
        <v>842</v>
      </c>
      <c r="J568" s="80" t="str">
        <f t="shared" si="16"/>
        <v>TungstenMalipo Haiyu Tungsten Co., Ltd.</v>
      </c>
      <c r="K568" s="80" t="str">
        <f t="shared" si="17"/>
        <v>TungstenMalipo Haiyu Tungsten Co., Ltd.</v>
      </c>
    </row>
    <row r="569" spans="1:11">
      <c r="A569" s="79" t="s">
        <v>256</v>
      </c>
      <c r="B569" s="79" t="s">
        <v>1525</v>
      </c>
      <c r="C569" s="79" t="s">
        <v>1525</v>
      </c>
      <c r="D569" s="79" t="s">
        <v>851</v>
      </c>
      <c r="E569" s="79" t="s">
        <v>1526</v>
      </c>
      <c r="F569" s="79" t="s">
        <v>271</v>
      </c>
      <c r="G569" s="79"/>
      <c r="H569" s="79" t="s">
        <v>1527</v>
      </c>
      <c r="I569" s="79" t="s">
        <v>991</v>
      </c>
      <c r="J569" s="80" t="str">
        <f t="shared" si="16"/>
        <v>TungstenMasan Tungsten Chemical LLC (MTC)</v>
      </c>
      <c r="K569" s="80" t="str">
        <f t="shared" si="17"/>
        <v>TungstenMasan Tungsten Chemical LLC (MTC)</v>
      </c>
    </row>
    <row r="570" spans="1:11">
      <c r="A570" s="79" t="s">
        <v>256</v>
      </c>
      <c r="B570" s="79" t="s">
        <v>1528</v>
      </c>
      <c r="C570" s="79" t="s">
        <v>1528</v>
      </c>
      <c r="D570" s="79" t="s">
        <v>498</v>
      </c>
      <c r="E570" s="79" t="s">
        <v>1529</v>
      </c>
      <c r="F570" s="79" t="s">
        <v>271</v>
      </c>
      <c r="G570" s="79"/>
      <c r="H570" s="79" t="s">
        <v>1530</v>
      </c>
      <c r="I570" s="79" t="s">
        <v>756</v>
      </c>
      <c r="J570" s="80" t="str">
        <f t="shared" si="16"/>
        <v>TungstenMoliren Ltd.</v>
      </c>
      <c r="K570" s="80" t="str">
        <f t="shared" si="17"/>
        <v>TungstenMoliren Ltd.</v>
      </c>
    </row>
    <row r="571" spans="1:11">
      <c r="A571" s="79" t="s">
        <v>256</v>
      </c>
      <c r="B571" s="79" t="s">
        <v>1531</v>
      </c>
      <c r="C571" s="79" t="s">
        <v>1531</v>
      </c>
      <c r="D571" s="79" t="s">
        <v>276</v>
      </c>
      <c r="E571" s="79" t="s">
        <v>1532</v>
      </c>
      <c r="F571" s="79" t="s">
        <v>271</v>
      </c>
      <c r="G571" s="79"/>
      <c r="H571" s="79" t="s">
        <v>1533</v>
      </c>
      <c r="I571" s="79" t="s">
        <v>574</v>
      </c>
      <c r="J571" s="80" t="str">
        <f t="shared" si="16"/>
        <v>TungstenNiagara Refining LLC</v>
      </c>
      <c r="K571" s="80" t="str">
        <f t="shared" si="17"/>
        <v>TungstenNiagara Refining LLC</v>
      </c>
    </row>
    <row r="572" spans="1:11">
      <c r="A572" s="79" t="s">
        <v>256</v>
      </c>
      <c r="B572" s="79" t="s">
        <v>1538</v>
      </c>
      <c r="C572" s="79" t="s">
        <v>1525</v>
      </c>
      <c r="D572" s="79" t="s">
        <v>851</v>
      </c>
      <c r="E572" s="79" t="s">
        <v>1526</v>
      </c>
      <c r="F572" s="79" t="s">
        <v>271</v>
      </c>
      <c r="G572" s="79"/>
      <c r="H572" s="79" t="s">
        <v>1527</v>
      </c>
      <c r="I572" s="79" t="s">
        <v>991</v>
      </c>
      <c r="J572" s="80" t="str">
        <f t="shared" si="16"/>
        <v>TungstenNui Phao H.C. Starck Tungsten Chemicals Manufacturing LLC</v>
      </c>
      <c r="K572" s="80" t="str">
        <f t="shared" si="17"/>
        <v>TungstenNui Phao H.C. Starck Tungsten Chemicals Manufacturing LLC</v>
      </c>
    </row>
    <row r="573" spans="1:11">
      <c r="A573" s="79" t="s">
        <v>256</v>
      </c>
      <c r="B573" s="79" t="s">
        <v>1539</v>
      </c>
      <c r="C573" s="79" t="s">
        <v>1539</v>
      </c>
      <c r="D573" s="79" t="s">
        <v>355</v>
      </c>
      <c r="E573" s="79" t="s">
        <v>1540</v>
      </c>
      <c r="F573" s="79" t="s">
        <v>271</v>
      </c>
      <c r="G573" s="79"/>
      <c r="H573" s="79" t="s">
        <v>1541</v>
      </c>
      <c r="I573" s="79" t="s">
        <v>1542</v>
      </c>
      <c r="J573" s="80" t="str">
        <f t="shared" si="16"/>
        <v>TungstenPhilippine Chuangxin Industrial Co., Inc.</v>
      </c>
      <c r="K573" s="80" t="str">
        <f t="shared" si="17"/>
        <v>TungstenPhilippine Chuangxin Industrial Co., Inc.</v>
      </c>
    </row>
    <row r="574" spans="1:11">
      <c r="A574" s="79" t="s">
        <v>256</v>
      </c>
      <c r="B574" s="79" t="s">
        <v>1543</v>
      </c>
      <c r="C574" s="79" t="s">
        <v>1544</v>
      </c>
      <c r="D574" s="79" t="s">
        <v>391</v>
      </c>
      <c r="E574" s="79" t="s">
        <v>1545</v>
      </c>
      <c r="F574" s="79" t="s">
        <v>271</v>
      </c>
      <c r="G574" s="79"/>
      <c r="H574" s="79" t="s">
        <v>1546</v>
      </c>
      <c r="I574" s="79" t="s">
        <v>446</v>
      </c>
      <c r="J574" s="80" t="str">
        <f t="shared" si="16"/>
        <v>TungstenShaoguan Xinhai Rendan Tungsten Industry Co. Ltd</v>
      </c>
      <c r="K574" s="80" t="str">
        <f t="shared" si="17"/>
        <v>TungstenShaoguan Xinhai Rendan Tungsten Industry Co. Ltd</v>
      </c>
    </row>
    <row r="575" spans="1:11">
      <c r="A575" s="79" t="s">
        <v>256</v>
      </c>
      <c r="B575" s="79" t="s">
        <v>1576</v>
      </c>
      <c r="C575" s="79" t="s">
        <v>1576</v>
      </c>
      <c r="D575" s="79" t="s">
        <v>391</v>
      </c>
      <c r="E575" s="79" t="s">
        <v>1577</v>
      </c>
      <c r="F575" s="79" t="s">
        <v>271</v>
      </c>
      <c r="G575" s="79"/>
      <c r="H575" s="79" t="s">
        <v>1248</v>
      </c>
      <c r="I575" s="79" t="s">
        <v>468</v>
      </c>
      <c r="J575" s="80" t="str">
        <f t="shared" si="16"/>
        <v>TungstenSouth-East Nonferrous Metal Company Limited of Hengyang City</v>
      </c>
      <c r="K575" s="80" t="str">
        <f t="shared" si="17"/>
        <v>TungstenSouth-East Nonferrous Metal Company Limited of Hengyang City</v>
      </c>
    </row>
    <row r="576" spans="1:11">
      <c r="A576" s="79" t="s">
        <v>256</v>
      </c>
      <c r="B576" s="79" t="s">
        <v>1547</v>
      </c>
      <c r="C576" s="79" t="s">
        <v>1547</v>
      </c>
      <c r="D576" s="79" t="s">
        <v>851</v>
      </c>
      <c r="E576" s="79" t="s">
        <v>1548</v>
      </c>
      <c r="F576" s="79" t="s">
        <v>271</v>
      </c>
      <c r="G576" s="79"/>
      <c r="H576" s="79" t="s">
        <v>1549</v>
      </c>
      <c r="I576" s="79" t="s">
        <v>1550</v>
      </c>
      <c r="J576" s="80" t="str">
        <f t="shared" si="16"/>
        <v>TungstenTejing (Vietnam) Tungsten Co., Ltd.</v>
      </c>
      <c r="K576" s="80" t="str">
        <f t="shared" si="17"/>
        <v>TungstenTejing (Vietnam) Tungsten Co., Ltd.</v>
      </c>
    </row>
    <row r="577" spans="1:11">
      <c r="A577" s="79" t="s">
        <v>256</v>
      </c>
      <c r="B577" s="79" t="s">
        <v>1551</v>
      </c>
      <c r="C577" s="79" t="s">
        <v>1551</v>
      </c>
      <c r="D577" s="79" t="s">
        <v>498</v>
      </c>
      <c r="E577" s="79" t="s">
        <v>1552</v>
      </c>
      <c r="F577" s="79" t="s">
        <v>271</v>
      </c>
      <c r="G577" s="79"/>
      <c r="H577" s="79" t="s">
        <v>1553</v>
      </c>
      <c r="I577" s="79" t="s">
        <v>1554</v>
      </c>
      <c r="J577" s="80" t="str">
        <f t="shared" si="16"/>
        <v>TungstenUnecha Refractory metals plant</v>
      </c>
      <c r="K577" s="80" t="str">
        <f t="shared" si="17"/>
        <v>TungstenUnecha Refractory metals plant</v>
      </c>
    </row>
    <row r="578" spans="1:11">
      <c r="A578" s="79" t="s">
        <v>256</v>
      </c>
      <c r="B578" s="79" t="s">
        <v>1555</v>
      </c>
      <c r="C578" s="79" t="s">
        <v>1556</v>
      </c>
      <c r="D578" s="79" t="s">
        <v>644</v>
      </c>
      <c r="E578" s="79" t="s">
        <v>1557</v>
      </c>
      <c r="F578" s="79" t="s">
        <v>271</v>
      </c>
      <c r="G578" s="79"/>
      <c r="H578" s="79" t="s">
        <v>1558</v>
      </c>
      <c r="I578" s="79" t="s">
        <v>1559</v>
      </c>
      <c r="J578" s="80" t="str">
        <f t="shared" si="16"/>
        <v>TungstenWBH</v>
      </c>
      <c r="K578" s="80" t="str">
        <f t="shared" si="17"/>
        <v>TungstenWBH</v>
      </c>
    </row>
    <row r="579" spans="1:11">
      <c r="A579" s="79" t="s">
        <v>256</v>
      </c>
      <c r="B579" s="79" t="s">
        <v>1560</v>
      </c>
      <c r="C579" s="79" t="s">
        <v>1556</v>
      </c>
      <c r="D579" s="79" t="s">
        <v>644</v>
      </c>
      <c r="E579" s="79" t="s">
        <v>1557</v>
      </c>
      <c r="F579" s="79" t="s">
        <v>271</v>
      </c>
      <c r="G579" s="79"/>
      <c r="H579" s="79" t="s">
        <v>1558</v>
      </c>
      <c r="I579" s="79" t="s">
        <v>1559</v>
      </c>
      <c r="J579" s="80" t="str">
        <f t="shared" si="16"/>
        <v>TungstenWBH,Wolfram [Austria]</v>
      </c>
      <c r="K579" s="80" t="str">
        <f t="shared" si="17"/>
        <v>TungstenWBH,Wolfram [Austria]</v>
      </c>
    </row>
    <row r="580" spans="1:11">
      <c r="A580" s="79" t="s">
        <v>256</v>
      </c>
      <c r="B580" s="79" t="s">
        <v>1556</v>
      </c>
      <c r="C580" s="79" t="s">
        <v>1556</v>
      </c>
      <c r="D580" s="79" t="s">
        <v>644</v>
      </c>
      <c r="E580" s="79" t="s">
        <v>1557</v>
      </c>
      <c r="F580" s="79" t="s">
        <v>271</v>
      </c>
      <c r="G580" s="79"/>
      <c r="H580" s="79" t="s">
        <v>1558</v>
      </c>
      <c r="I580" s="79" t="s">
        <v>1559</v>
      </c>
      <c r="J580" s="80" t="str">
        <f t="shared" si="16"/>
        <v>TungstenWolfram Bergbau und Hutten AG</v>
      </c>
      <c r="K580" s="80" t="str">
        <f t="shared" si="17"/>
        <v>TungstenWolfram Bergbau und Hutten AG</v>
      </c>
    </row>
    <row r="581" spans="1:11">
      <c r="A581" s="79" t="s">
        <v>256</v>
      </c>
      <c r="B581" s="79" t="s">
        <v>1561</v>
      </c>
      <c r="C581" s="79" t="s">
        <v>1556</v>
      </c>
      <c r="D581" s="79" t="s">
        <v>644</v>
      </c>
      <c r="E581" s="79" t="s">
        <v>1557</v>
      </c>
      <c r="F581" s="79" t="s">
        <v>271</v>
      </c>
      <c r="G581" s="79"/>
      <c r="H581" s="79" t="s">
        <v>1558</v>
      </c>
      <c r="I581" s="79" t="s">
        <v>1559</v>
      </c>
      <c r="J581" s="80" t="str">
        <f t="shared" ref="J581:J586" si="18">A581&amp;B581</f>
        <v>TungstenWolfram Bergbau und Hütten AG</v>
      </c>
      <c r="K581" s="80" t="str">
        <f t="shared" si="17"/>
        <v>TungstenWolfram Bergbau und Hütten AG</v>
      </c>
    </row>
    <row r="582" spans="1:11">
      <c r="A582" s="79" t="s">
        <v>256</v>
      </c>
      <c r="B582" s="79" t="s">
        <v>1562</v>
      </c>
      <c r="C582" s="79" t="s">
        <v>1562</v>
      </c>
      <c r="D582" s="79" t="s">
        <v>408</v>
      </c>
      <c r="E582" s="79" t="s">
        <v>1563</v>
      </c>
      <c r="F582" s="79" t="s">
        <v>271</v>
      </c>
      <c r="G582" s="79"/>
      <c r="H582" s="79" t="s">
        <v>1564</v>
      </c>
      <c r="I582" s="79" t="s">
        <v>1565</v>
      </c>
      <c r="J582" s="80" t="str">
        <f t="shared" si="18"/>
        <v>TungstenWoltech Korea Co., Ltd.</v>
      </c>
      <c r="K582" s="80" t="str">
        <f t="shared" ref="K582:K591" si="19">A582&amp;B582</f>
        <v>TungstenWoltech Korea Co., Ltd.</v>
      </c>
    </row>
    <row r="583" spans="1:11">
      <c r="A583" s="79" t="s">
        <v>256</v>
      </c>
      <c r="B583" s="79" t="s">
        <v>1566</v>
      </c>
      <c r="C583" s="79" t="s">
        <v>1567</v>
      </c>
      <c r="D583" s="79" t="s">
        <v>391</v>
      </c>
      <c r="E583" s="79" t="s">
        <v>1568</v>
      </c>
      <c r="F583" s="79" t="s">
        <v>271</v>
      </c>
      <c r="G583" s="79"/>
      <c r="H583" s="79" t="s">
        <v>1569</v>
      </c>
      <c r="I583" s="79" t="s">
        <v>438</v>
      </c>
      <c r="J583" s="80" t="str">
        <f t="shared" si="18"/>
        <v>TungstenXiamen H.C.</v>
      </c>
      <c r="K583" s="80" t="str">
        <f t="shared" si="19"/>
        <v>TungstenXiamen H.C.</v>
      </c>
    </row>
    <row r="584" spans="1:11">
      <c r="A584" s="79" t="s">
        <v>256</v>
      </c>
      <c r="B584" s="79" t="s">
        <v>1567</v>
      </c>
      <c r="C584" s="79" t="s">
        <v>1567</v>
      </c>
      <c r="D584" s="79" t="s">
        <v>391</v>
      </c>
      <c r="E584" s="79" t="s">
        <v>1568</v>
      </c>
      <c r="F584" s="79" t="s">
        <v>271</v>
      </c>
      <c r="G584" s="79"/>
      <c r="H584" s="79" t="s">
        <v>1569</v>
      </c>
      <c r="I584" s="79" t="s">
        <v>438</v>
      </c>
      <c r="J584" s="80" t="str">
        <f t="shared" si="18"/>
        <v>TungstenXiamen Tungsten (H.C.) Co., Ltd.</v>
      </c>
      <c r="K584" s="80" t="str">
        <f t="shared" si="19"/>
        <v>TungstenXiamen Tungsten (H.C.) Co., Ltd.</v>
      </c>
    </row>
    <row r="585" spans="1:11">
      <c r="A585" s="79" t="s">
        <v>256</v>
      </c>
      <c r="B585" s="79" t="s">
        <v>1570</v>
      </c>
      <c r="C585" s="79" t="s">
        <v>1570</v>
      </c>
      <c r="D585" s="79" t="s">
        <v>391</v>
      </c>
      <c r="E585" s="79" t="s">
        <v>1571</v>
      </c>
      <c r="F585" s="79" t="s">
        <v>271</v>
      </c>
      <c r="H585" s="79" t="s">
        <v>1569</v>
      </c>
      <c r="I585" s="79" t="s">
        <v>438</v>
      </c>
      <c r="J585" s="80" t="str">
        <f t="shared" si="18"/>
        <v>TungstenXiamen Tungsten Co., Ltd.</v>
      </c>
      <c r="K585" s="80" t="str">
        <f t="shared" si="19"/>
        <v>TungstenXiamen Tungsten Co., Ltd.</v>
      </c>
    </row>
    <row r="586" spans="1:11">
      <c r="A586" s="79" t="s">
        <v>256</v>
      </c>
      <c r="B586" s="79" t="s">
        <v>1572</v>
      </c>
      <c r="C586" s="79" t="s">
        <v>1572</v>
      </c>
      <c r="D586" s="79" t="s">
        <v>391</v>
      </c>
      <c r="E586" s="79" t="s">
        <v>1573</v>
      </c>
      <c r="F586" s="79" t="s">
        <v>271</v>
      </c>
      <c r="H586" s="79" t="s">
        <v>901</v>
      </c>
      <c r="I586" s="79" t="s">
        <v>495</v>
      </c>
      <c r="J586" s="80" t="str">
        <f t="shared" si="18"/>
        <v>TungstenXinfeng Huarui Tungsten &amp; Molybdenum New Material Co., Ltd.</v>
      </c>
      <c r="K586" s="80" t="str">
        <f t="shared" si="19"/>
        <v>TungstenXinfeng Huarui Tungsten &amp; Molybdenum New Material Co., Ltd.</v>
      </c>
    </row>
    <row r="587" spans="1:11">
      <c r="A587" s="79" t="s">
        <v>256</v>
      </c>
      <c r="B587" s="79" t="s">
        <v>1544</v>
      </c>
      <c r="C587" s="79" t="s">
        <v>1544</v>
      </c>
      <c r="D587" s="79" t="s">
        <v>391</v>
      </c>
      <c r="E587" s="79" t="s">
        <v>1545</v>
      </c>
      <c r="F587" s="79" t="s">
        <v>271</v>
      </c>
      <c r="H587" s="79" t="s">
        <v>1546</v>
      </c>
      <c r="I587" s="79" t="s">
        <v>446</v>
      </c>
      <c r="J587" s="80" t="str">
        <f>A587&amp;B587</f>
        <v>TungstenXinhai Rendan Shaoguan Tungsten Co., Ltd.</v>
      </c>
      <c r="K587" s="80" t="str">
        <f t="shared" si="19"/>
        <v>TungstenXinhai Rendan Shaoguan Tungsten Co., Ltd.</v>
      </c>
    </row>
    <row r="588" spans="1:11">
      <c r="A588" s="79" t="s">
        <v>256</v>
      </c>
      <c r="B588" s="79" t="s">
        <v>1574</v>
      </c>
      <c r="C588" s="79" t="s">
        <v>1439</v>
      </c>
      <c r="D588" s="79" t="s">
        <v>391</v>
      </c>
      <c r="E588" s="79" t="s">
        <v>1440</v>
      </c>
      <c r="F588" s="79" t="s">
        <v>271</v>
      </c>
      <c r="H588" s="79" t="s">
        <v>901</v>
      </c>
      <c r="I588" s="79" t="s">
        <v>495</v>
      </c>
      <c r="J588" s="80" t="str">
        <f>A588&amp;B588</f>
        <v>TungstenZhangyuan Tungsten Co Ltd</v>
      </c>
      <c r="K588" s="80" t="str">
        <f t="shared" si="19"/>
        <v>TungstenZhangyuan Tungsten Co Ltd</v>
      </c>
    </row>
    <row r="589" spans="1:11">
      <c r="A589" s="79" t="s">
        <v>256</v>
      </c>
      <c r="B589" s="79" t="s">
        <v>1575</v>
      </c>
      <c r="C589" s="79" t="s">
        <v>1433</v>
      </c>
      <c r="D589" s="79" t="s">
        <v>391</v>
      </c>
      <c r="E589" s="79" t="s">
        <v>1434</v>
      </c>
      <c r="F589" s="79" t="s">
        <v>271</v>
      </c>
      <c r="H589" s="79" t="s">
        <v>566</v>
      </c>
      <c r="I589" s="79" t="s">
        <v>468</v>
      </c>
      <c r="J589" s="80" t="str">
        <f>A589&amp;B589</f>
        <v>Tungsten洛阳栾川钼业集团钨业有限公司</v>
      </c>
      <c r="K589" s="80" t="str">
        <f t="shared" si="19"/>
        <v>Tungsten洛阳栾川钼业集团钨业有限公司</v>
      </c>
    </row>
    <row r="590" spans="1:11">
      <c r="A590" s="80" t="s">
        <v>256</v>
      </c>
      <c r="B590" s="80" t="s">
        <v>1191</v>
      </c>
      <c r="C590" s="80"/>
      <c r="D590" s="80"/>
      <c r="E590" s="80"/>
      <c r="H590" s="80"/>
      <c r="J590" s="80" t="str">
        <f>A590&amp;B590</f>
        <v>TungstenSmelter not listed</v>
      </c>
      <c r="K590" s="80" t="str">
        <f t="shared" si="19"/>
        <v>TungstenSmelter not listed</v>
      </c>
    </row>
    <row r="591" spans="1:11">
      <c r="A591" s="76" t="s">
        <v>256</v>
      </c>
      <c r="B591" s="76" t="s">
        <v>266</v>
      </c>
      <c r="C591" s="76" t="s">
        <v>244</v>
      </c>
      <c r="D591" s="76" t="s">
        <v>244</v>
      </c>
      <c r="J591" s="80" t="str">
        <f>A591&amp;B591</f>
        <v>TungstenSmelter not yet identified</v>
      </c>
      <c r="K591" s="80" t="str">
        <f t="shared" si="19"/>
        <v>TungstenSmelter not yet identified</v>
      </c>
    </row>
  </sheetData>
  <mergeCells count="2">
    <mergeCell ref="A1:G1"/>
    <mergeCell ref="A2:I3"/>
  </mergeCells>
  <conditionalFormatting sqref="J295:J352 J355:J483 J5:J292 J486:J591">
    <cfRule type="cellIs" dxfId="4" priority="5" stopIfTrue="1" operator="equal">
      <formula>"Yes"</formula>
    </cfRule>
  </conditionalFormatting>
  <conditionalFormatting sqref="K5">
    <cfRule type="cellIs" dxfId="3" priority="4" stopIfTrue="1" operator="equal">
      <formula>"Yes"</formula>
    </cfRule>
  </conditionalFormatting>
  <conditionalFormatting sqref="J293:J294">
    <cfRule type="cellIs" dxfId="2" priority="3" stopIfTrue="1" operator="equal">
      <formula>"Yes"</formula>
    </cfRule>
  </conditionalFormatting>
  <conditionalFormatting sqref="J353:J354">
    <cfRule type="cellIs" dxfId="1" priority="2" stopIfTrue="1" operator="equal">
      <formula>"Yes"</formula>
    </cfRule>
  </conditionalFormatting>
  <conditionalFormatting sqref="J484:J485">
    <cfRule type="cellIs" dxfId="0" priority="1" stopIfTrue="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Revision</vt:lpstr>
      <vt:lpstr>Instructions</vt:lpstr>
      <vt:lpstr>Definition</vt:lpstr>
      <vt:lpstr>Declaration</vt:lpstr>
      <vt:lpstr>Smelter List</vt:lpstr>
      <vt:lpstr>Checker</vt:lpstr>
      <vt:lpstr>Product List</vt:lpstr>
      <vt:lpstr>Smelter Look-up</vt:lpstr>
    </vt:vector>
  </TitlesOfParts>
  <Company>IHSMarkit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zct45230</dc:creator>
  <cp:lastModifiedBy>Rekha Chandawar</cp:lastModifiedBy>
  <dcterms:created xsi:type="dcterms:W3CDTF">2020-06-10T12:09:44Z</dcterms:created>
  <dcterms:modified xsi:type="dcterms:W3CDTF">2021-02-19T09:15:24Z</dcterms:modified>
</cp:coreProperties>
</file>