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esktop\ROTARY SYSTEM\"/>
    </mc:Choice>
  </mc:AlternateContent>
  <xr:revisionPtr revIDLastSave="0" documentId="8_{DB274350-43AF-49BC-82D6-56BC98B3346B}" xr6:coauthVersionLast="47" xr6:coauthVersionMax="47" xr10:uidLastSave="{00000000-0000-0000-0000-000000000000}"/>
  <bookViews>
    <workbookView xWindow="-98" yWindow="-98" windowWidth="21795" windowHeight="12975" xr2:uid="{7BD225A7-353B-4B9D-B320-E0BDFB37011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2" i="1"/>
  <c r="D13" i="1"/>
  <c r="E13" i="1" s="1"/>
  <c r="F13" i="1" s="1"/>
  <c r="C13" i="1"/>
  <c r="C14" i="1"/>
  <c r="C15" i="1"/>
  <c r="C16" i="1"/>
  <c r="C12" i="1"/>
  <c r="H6" i="1"/>
  <c r="H7" i="1"/>
  <c r="H8" i="1"/>
  <c r="H9" i="1"/>
  <c r="H5" i="1"/>
  <c r="D16" i="1"/>
  <c r="E16" i="1" s="1"/>
  <c r="F16" i="1" s="1"/>
  <c r="D15" i="1"/>
  <c r="E15" i="1" s="1"/>
  <c r="F15" i="1" s="1"/>
  <c r="D12" i="1"/>
  <c r="E12" i="1" s="1"/>
  <c r="F12" i="1" s="1"/>
  <c r="B6" i="1"/>
  <c r="B7" i="1"/>
  <c r="B8" i="1"/>
  <c r="B9" i="1"/>
  <c r="B5" i="1"/>
  <c r="D9" i="1"/>
  <c r="E9" i="1" s="1"/>
  <c r="D8" i="1"/>
  <c r="E8" i="1" s="1"/>
  <c r="D7" i="1"/>
  <c r="E7" i="1" s="1"/>
  <c r="J7" i="1" s="1"/>
  <c r="D6" i="1"/>
  <c r="E6" i="1" s="1"/>
  <c r="J6" i="1" s="1"/>
  <c r="D5" i="1"/>
  <c r="E5" i="1" s="1"/>
  <c r="D14" i="1" l="1"/>
  <c r="E14" i="1" s="1"/>
  <c r="F14" i="1" s="1"/>
  <c r="J5" i="1"/>
  <c r="I5" i="1"/>
  <c r="J8" i="1"/>
  <c r="I8" i="1"/>
  <c r="J9" i="1"/>
  <c r="I9" i="1"/>
  <c r="I7" i="1"/>
  <c r="K7" i="1" s="1"/>
  <c r="L7" i="1" s="1"/>
  <c r="I6" i="1"/>
  <c r="K6" i="1" s="1"/>
  <c r="L6" i="1" s="1"/>
  <c r="K8" i="1" l="1"/>
  <c r="L8" i="1" s="1"/>
  <c r="K5" i="1"/>
  <c r="L5" i="1" s="1"/>
  <c r="K9" i="1"/>
  <c r="L9" i="1" s="1"/>
</calcChain>
</file>

<file path=xl/sharedStrings.xml><?xml version="1.0" encoding="utf-8"?>
<sst xmlns="http://schemas.openxmlformats.org/spreadsheetml/2006/main" count="23" uniqueCount="21">
  <si>
    <t>D</t>
  </si>
  <si>
    <t>J_hyd</t>
  </si>
  <si>
    <t>w_n</t>
  </si>
  <si>
    <t>beta</t>
  </si>
  <si>
    <t>V</t>
  </si>
  <si>
    <t>Power (kW)</t>
  </si>
  <si>
    <t>Flow Rate (m3/s)</t>
  </si>
  <si>
    <t>Pressure (Pa)</t>
  </si>
  <si>
    <t>Speed (rpm)</t>
  </si>
  <si>
    <t>J_motor</t>
  </si>
  <si>
    <t>J_pump</t>
  </si>
  <si>
    <t>J_total</t>
  </si>
  <si>
    <t>J_hyd (SI)</t>
  </si>
  <si>
    <t>J_hyd (in gcm2)</t>
  </si>
  <si>
    <t>D (in cc/rev)</t>
  </si>
  <si>
    <t>t_r</t>
  </si>
  <si>
    <t>Torque (Nm)</t>
  </si>
  <si>
    <t xml:space="preserve">Power out (kW) </t>
  </si>
  <si>
    <t>J_elec</t>
  </si>
  <si>
    <t>max tau_required (Nm)</t>
  </si>
  <si>
    <t>max tau_required (mNm)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</si>
</sst>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AD6A-83BE-4B29-8E56-C60F4D032D22}">
  <dimension ref="A1:L25"/>
  <sheetViews>
    <sheetView tabSelected="1" topLeftCell="F1" workbookViewId="0">
      <selection activeCell="I11" sqref="I11"/>
    </sheetView>
  </sheetViews>
  <sheetFormatPr defaultRowHeight="14.25" x14ac:dyDescent="0.45"/>
  <cols>
    <col min="1" max="1" width="15.06640625" customWidth="1"/>
    <col min="2" max="2" width="14.796875" customWidth="1"/>
    <col min="3" max="3" width="14.6640625" customWidth="1"/>
    <col min="4" max="4" width="15.46484375" customWidth="1"/>
    <col min="5" max="6" width="14.9296875" customWidth="1"/>
    <col min="7" max="7" width="23.9296875" customWidth="1"/>
    <col min="8" max="8" width="23.3984375" customWidth="1"/>
    <col min="9" max="9" width="15.53125" customWidth="1"/>
    <col min="10" max="10" width="14.86328125" customWidth="1"/>
    <col min="11" max="11" width="16.33203125" customWidth="1"/>
    <col min="12" max="12" width="15.6640625" customWidth="1"/>
  </cols>
  <sheetData>
    <row r="1" spans="1:12" x14ac:dyDescent="0.45">
      <c r="A1" s="3" t="s">
        <v>3</v>
      </c>
      <c r="B1" s="5">
        <v>1800000000</v>
      </c>
      <c r="D1" s="3" t="s">
        <v>9</v>
      </c>
      <c r="E1" s="5">
        <v>1.4E-5</v>
      </c>
    </row>
    <row r="2" spans="1:12" x14ac:dyDescent="0.45">
      <c r="A2" s="3" t="s">
        <v>4</v>
      </c>
      <c r="B2" s="5">
        <v>1E-3</v>
      </c>
    </row>
    <row r="4" spans="1:12" x14ac:dyDescent="0.45">
      <c r="A4" s="3" t="s">
        <v>0</v>
      </c>
      <c r="B4" s="3" t="s">
        <v>14</v>
      </c>
      <c r="C4" s="3" t="s">
        <v>7</v>
      </c>
      <c r="D4" s="3" t="s">
        <v>6</v>
      </c>
      <c r="E4" s="3" t="s">
        <v>5</v>
      </c>
      <c r="F4" s="3" t="s">
        <v>16</v>
      </c>
      <c r="G4" s="3" t="s">
        <v>8</v>
      </c>
      <c r="H4" s="3" t="s">
        <v>17</v>
      </c>
      <c r="I4" s="3" t="s">
        <v>9</v>
      </c>
      <c r="J4" s="3" t="s">
        <v>10</v>
      </c>
      <c r="K4" s="3" t="s">
        <v>12</v>
      </c>
      <c r="L4" s="3" t="s">
        <v>13</v>
      </c>
    </row>
    <row r="5" spans="1:12" x14ac:dyDescent="0.45">
      <c r="A5" s="5">
        <v>3.9999999999999998E-7</v>
      </c>
      <c r="B5" s="4">
        <f>A5*1000000</f>
        <v>0.39999999999999997</v>
      </c>
      <c r="C5" s="5">
        <v>7000000</v>
      </c>
      <c r="D5" s="5">
        <f>0.0008/60</f>
        <v>1.3333333333333333E-5</v>
      </c>
      <c r="E5" s="5">
        <f>C5*D5*0.001</f>
        <v>9.3333333333333324E-2</v>
      </c>
      <c r="F5" s="5">
        <v>0.9</v>
      </c>
      <c r="G5" s="3">
        <v>2000</v>
      </c>
      <c r="H5" s="5">
        <f>F5*G5*((2*PI())/60)*0.001</f>
        <v>0.18849555921538758</v>
      </c>
      <c r="I5" s="5">
        <f>118*(E5/G5)^1.48</f>
        <v>4.5921074672111684E-5</v>
      </c>
      <c r="J5" s="5">
        <f>15000000*(E5/G5^3)^0.9556</f>
        <v>5.3513777823781521E-4</v>
      </c>
      <c r="K5" s="5">
        <f>(I5+J5)/2</f>
        <v>2.9052942645496345E-4</v>
      </c>
      <c r="L5" s="6">
        <f>K5*10000000</f>
        <v>2905.2942645496346</v>
      </c>
    </row>
    <row r="6" spans="1:12" x14ac:dyDescent="0.45">
      <c r="A6" s="5">
        <v>7.9999999999999996E-7</v>
      </c>
      <c r="B6" s="4">
        <f>A6*1000000</f>
        <v>0.79999999999999993</v>
      </c>
      <c r="C6" s="5">
        <v>11000000</v>
      </c>
      <c r="D6" s="5">
        <f>0.0024/60</f>
        <v>3.9999999999999996E-5</v>
      </c>
      <c r="E6" s="5">
        <f>C6*D6*0.001</f>
        <v>0.43999999999999995</v>
      </c>
      <c r="F6" s="5">
        <v>2.7</v>
      </c>
      <c r="G6" s="3">
        <v>3000</v>
      </c>
      <c r="H6" s="5">
        <f>F6*G6*((2*PI())/60)*0.001</f>
        <v>0.84823001646924423</v>
      </c>
      <c r="I6" s="5">
        <f>118*(E6/G6)^1.48</f>
        <v>2.5006477023441204E-4</v>
      </c>
      <c r="J6" s="5">
        <f>15000000*(E6/G6^3)^0.9556</f>
        <v>7.3648418208716721E-4</v>
      </c>
      <c r="K6" s="5">
        <f>AVERAGE(I6,J6)</f>
        <v>4.9327447616078965E-4</v>
      </c>
      <c r="L6" s="6">
        <f>K6*10000000</f>
        <v>4932.7447616078962</v>
      </c>
    </row>
    <row r="7" spans="1:12" x14ac:dyDescent="0.45">
      <c r="A7" s="5">
        <v>1.61E-6</v>
      </c>
      <c r="B7" s="4">
        <f>A7*1000000</f>
        <v>1.61</v>
      </c>
      <c r="C7" s="5">
        <v>11000000</v>
      </c>
      <c r="D7" s="5">
        <f>0.00483/60</f>
        <v>8.0500000000000005E-5</v>
      </c>
      <c r="E7" s="5">
        <f>C7*D7*0.001</f>
        <v>0.88550000000000006</v>
      </c>
      <c r="F7" s="5">
        <v>5.4</v>
      </c>
      <c r="G7" s="3">
        <v>3000</v>
      </c>
      <c r="H7" s="5">
        <f>F7*G7*((2*PI())/60)*0.001</f>
        <v>1.6964600329384885</v>
      </c>
      <c r="I7" s="5">
        <f>118*(E7/G7)^1.48</f>
        <v>7.0401453771197378E-4</v>
      </c>
      <c r="J7" s="5">
        <f>15000000*(E7/G7^3)^0.9556</f>
        <v>1.4368566398728817E-3</v>
      </c>
      <c r="K7" s="5">
        <f>AVERAGE(I7,J7)</f>
        <v>1.0704355887924278E-3</v>
      </c>
      <c r="L7" s="6">
        <f>K7*10000000</f>
        <v>10704.355887924277</v>
      </c>
    </row>
    <row r="8" spans="1:12" x14ac:dyDescent="0.45">
      <c r="A8" s="5">
        <v>3.1300000000000001E-6</v>
      </c>
      <c r="B8" s="4">
        <f>A8*1000000</f>
        <v>3.13</v>
      </c>
      <c r="C8" s="5">
        <v>11000000</v>
      </c>
      <c r="D8" s="5">
        <f>0.00939/60</f>
        <v>1.5650000000000001E-4</v>
      </c>
      <c r="E8" s="5">
        <f>C8*D8*0.001</f>
        <v>1.7215</v>
      </c>
      <c r="F8" s="5">
        <v>10.5</v>
      </c>
      <c r="G8" s="3">
        <v>3000</v>
      </c>
      <c r="H8" s="5">
        <f>F8*G8*((2*PI())/60)*0.001</f>
        <v>3.2986722862692828</v>
      </c>
      <c r="I8" s="5">
        <f>118*(E8/G8)^1.48</f>
        <v>1.8831501550303639E-3</v>
      </c>
      <c r="J8" s="5">
        <f>15000000*(E8/G8^3)^0.9556</f>
        <v>2.7121443534550566E-3</v>
      </c>
      <c r="K8" s="5">
        <f>AVERAGE(I8,J8)</f>
        <v>2.2976472542427101E-3</v>
      </c>
      <c r="L8" s="6">
        <f>K8*10000000</f>
        <v>22976.472542427102</v>
      </c>
    </row>
    <row r="9" spans="1:12" x14ac:dyDescent="0.45">
      <c r="A9" s="5">
        <v>6.2899999999999999E-6</v>
      </c>
      <c r="B9" s="4">
        <f>A9*1000000</f>
        <v>6.29</v>
      </c>
      <c r="C9" s="5">
        <v>11000000</v>
      </c>
      <c r="D9" s="5">
        <f>0.01887/60</f>
        <v>3.145E-4</v>
      </c>
      <c r="E9" s="5">
        <f>C9*D9*0.001</f>
        <v>3.4595000000000002</v>
      </c>
      <c r="F9" s="5">
        <v>21</v>
      </c>
      <c r="G9" s="3">
        <v>3000</v>
      </c>
      <c r="H9" s="5">
        <f>F9*G9*((2*PI())/60)*0.001</f>
        <v>6.5973445725385655</v>
      </c>
      <c r="I9" s="5">
        <f>118*(E9/G9)^1.48</f>
        <v>5.290324186376507E-3</v>
      </c>
      <c r="J9" s="5">
        <f>15000000*(E9/G9^3)^0.9556</f>
        <v>5.2839802891287485E-3</v>
      </c>
      <c r="K9" s="5">
        <f>AVERAGE(I9,J9)</f>
        <v>5.2871522377526282E-3</v>
      </c>
      <c r="L9" s="6">
        <f>K9*10000000</f>
        <v>52871.522377526278</v>
      </c>
    </row>
    <row r="10" spans="1:12" x14ac:dyDescent="0.45">
      <c r="A10" s="1"/>
      <c r="C10" s="1"/>
      <c r="G10" s="1"/>
      <c r="H10" s="1"/>
      <c r="I10" s="1"/>
      <c r="J10" s="1"/>
      <c r="K10" s="2"/>
    </row>
    <row r="11" spans="1:12" x14ac:dyDescent="0.45">
      <c r="A11" s="3" t="s">
        <v>0</v>
      </c>
      <c r="B11" s="3" t="s">
        <v>1</v>
      </c>
      <c r="C11" s="3" t="s">
        <v>18</v>
      </c>
      <c r="D11" s="3" t="s">
        <v>11</v>
      </c>
      <c r="E11" s="3" t="s">
        <v>2</v>
      </c>
      <c r="F11" s="3" t="s">
        <v>15</v>
      </c>
      <c r="G11" s="5" t="s">
        <v>19</v>
      </c>
      <c r="H11" s="5" t="s">
        <v>20</v>
      </c>
      <c r="I11" s="1"/>
      <c r="J11" s="1"/>
      <c r="K11" s="2"/>
    </row>
    <row r="12" spans="1:12" x14ac:dyDescent="0.45">
      <c r="A12" s="5">
        <v>3.9999999999999998E-7</v>
      </c>
      <c r="B12" s="5">
        <v>2.9052942645496345E-4</v>
      </c>
      <c r="C12" s="5">
        <f>$E$1</f>
        <v>1.4E-5</v>
      </c>
      <c r="D12" s="5">
        <f>SUM(B12,C12)</f>
        <v>3.0452942645496346E-4</v>
      </c>
      <c r="E12" s="5">
        <f>(A12/(2*PI())*SQRT(($B$1)/(D12*$B$2)))</f>
        <v>4.894425735766248</v>
      </c>
      <c r="F12" s="4">
        <f>PI()/E12</f>
        <v>0.64187155412992702</v>
      </c>
      <c r="G12" s="4">
        <v>0.32</v>
      </c>
      <c r="H12" s="4">
        <f>G12*1000</f>
        <v>320</v>
      </c>
    </row>
    <row r="13" spans="1:12" x14ac:dyDescent="0.45">
      <c r="A13" s="5">
        <v>7.9999999999999996E-7</v>
      </c>
      <c r="B13" s="5">
        <v>4.9327447616078965E-4</v>
      </c>
      <c r="C13" s="5">
        <f>$E$1</f>
        <v>1.4E-5</v>
      </c>
      <c r="D13" s="5">
        <f>SUM(B13,C13)</f>
        <v>5.0727447616078967E-4</v>
      </c>
      <c r="E13" s="5">
        <f>(A13/(2*PI())*SQRT(($B$1)/(D13*$B$2)))</f>
        <v>7.5844635001376437</v>
      </c>
      <c r="F13" s="4">
        <f>PI()/E13</f>
        <v>0.41421422273741304</v>
      </c>
      <c r="G13" s="4">
        <v>0.64</v>
      </c>
      <c r="H13" s="4">
        <f t="shared" ref="H13:H16" si="0">G13*1000</f>
        <v>640</v>
      </c>
    </row>
    <row r="14" spans="1:12" x14ac:dyDescent="0.45">
      <c r="A14" s="5">
        <v>1.61E-6</v>
      </c>
      <c r="B14" s="5">
        <v>1.0704355887924278E-3</v>
      </c>
      <c r="C14" s="5">
        <f>$E$1</f>
        <v>1.4E-5</v>
      </c>
      <c r="D14" s="5">
        <f>SUM(B14,C14)</f>
        <v>1.0844355887924277E-3</v>
      </c>
      <c r="E14" s="5">
        <f>(A14/(2*PI())*SQRT(($B$1)/(D14*$B$2)))</f>
        <v>10.43951636341148</v>
      </c>
      <c r="F14" s="4">
        <f>PI()/E14</f>
        <v>0.30093277736509694</v>
      </c>
      <c r="G14" s="4">
        <v>1.28</v>
      </c>
      <c r="H14" s="4">
        <f t="shared" si="0"/>
        <v>1280</v>
      </c>
    </row>
    <row r="15" spans="1:12" x14ac:dyDescent="0.45">
      <c r="A15" s="5">
        <v>3.1300000000000001E-6</v>
      </c>
      <c r="B15" s="5">
        <v>2.2976472542427101E-3</v>
      </c>
      <c r="C15" s="5">
        <f>$E$1</f>
        <v>1.4E-5</v>
      </c>
      <c r="D15" s="5">
        <f>SUM(B15,C15)</f>
        <v>2.3116472542427102E-3</v>
      </c>
      <c r="E15" s="5">
        <f>(A15/(2*PI())*SQRT(($B$1)/(D15*$B$2)))</f>
        <v>13.900804641613441</v>
      </c>
      <c r="F15" s="4">
        <f>PI()/E15</f>
        <v>0.22600077726329043</v>
      </c>
      <c r="G15" s="4">
        <v>2.5</v>
      </c>
      <c r="H15" s="4">
        <f t="shared" si="0"/>
        <v>2500</v>
      </c>
    </row>
    <row r="16" spans="1:12" x14ac:dyDescent="0.45">
      <c r="A16" s="5">
        <v>6.2899999999999999E-6</v>
      </c>
      <c r="B16" s="5">
        <v>5.2871522377526282E-3</v>
      </c>
      <c r="C16" s="5">
        <f>$E$1</f>
        <v>1.4E-5</v>
      </c>
      <c r="D16" s="5">
        <f>SUM(B16,C16)</f>
        <v>5.3011522377526283E-3</v>
      </c>
      <c r="E16" s="5">
        <f>(A16/(2*PI())*SQRT(($B$1)/(D16*$B$2)))</f>
        <v>18.446836199967539</v>
      </c>
      <c r="F16" s="4">
        <f>PI()/E16</f>
        <v>0.17030522847030655</v>
      </c>
      <c r="G16" s="4">
        <v>5</v>
      </c>
      <c r="H16" s="4">
        <f t="shared" si="0"/>
        <v>5000</v>
      </c>
    </row>
    <row r="21" spans="8:8" x14ac:dyDescent="0.45">
      <c r="H21" s="1"/>
    </row>
    <row r="22" spans="8:8" x14ac:dyDescent="0.45">
      <c r="H22" s="1"/>
    </row>
    <row r="23" spans="8:8" x14ac:dyDescent="0.45">
      <c r="H23" s="1"/>
    </row>
    <row r="24" spans="8:8" x14ac:dyDescent="0.45">
      <c r="H24" s="1"/>
    </row>
    <row r="25" spans="8:8" x14ac:dyDescent="0.45">
      <c r="H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 Suhaimi Ibrahim</dc:creator>
  <cp:lastModifiedBy>Mahmud Suhaimi Ibrahim</cp:lastModifiedBy>
  <dcterms:created xsi:type="dcterms:W3CDTF">2024-05-13T15:13:11Z</dcterms:created>
  <dcterms:modified xsi:type="dcterms:W3CDTF">2024-05-16T19:11:12Z</dcterms:modified>
</cp:coreProperties>
</file>