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47FAF2A1-56F2-4A6F-AE01-AB06B8A948D1}" xr6:coauthVersionLast="43" xr6:coauthVersionMax="43" xr10:uidLastSave="{00000000-0000-0000-0000-000000000000}"/>
  <bookViews>
    <workbookView xWindow="-108" yWindow="-108" windowWidth="23256" windowHeight="13176" activeTab="2" xr2:uid="{00000000-000D-0000-FFFF-FFFF00000000}"/>
  </bookViews>
  <sheets>
    <sheet name="CS" sheetId="1" r:id="rId1"/>
    <sheet name="Details" sheetId="2" r:id="rId2"/>
    <sheet name="Stor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3" l="1"/>
  <c r="I25" i="3" s="1"/>
  <c r="E25" i="3"/>
  <c r="F23" i="3"/>
  <c r="E23" i="3"/>
  <c r="H23" i="3" s="1"/>
  <c r="D25" i="3"/>
  <c r="D26" i="3"/>
  <c r="D23" i="3"/>
  <c r="A27" i="3"/>
  <c r="E26" i="3"/>
  <c r="C26" i="3"/>
  <c r="F21" i="3"/>
  <c r="I21" i="3" s="1"/>
  <c r="E21" i="3"/>
  <c r="H21" i="3" s="1"/>
  <c r="A26" i="3"/>
  <c r="D21" i="3"/>
  <c r="G21" i="3" s="1"/>
  <c r="I19" i="3"/>
  <c r="I23" i="3"/>
  <c r="I17" i="3"/>
  <c r="H19" i="3"/>
  <c r="H25" i="3"/>
  <c r="H17" i="3"/>
  <c r="G19" i="3"/>
  <c r="G23" i="3"/>
  <c r="G17" i="3"/>
  <c r="B26" i="3"/>
  <c r="F26" i="3" l="1"/>
  <c r="G25" i="3"/>
  <c r="C12" i="3"/>
  <c r="G12" i="3" s="1"/>
  <c r="D5" i="3"/>
  <c r="C5" i="3" s="1"/>
  <c r="E5" i="3" s="1"/>
  <c r="C13" i="3"/>
  <c r="G13" i="3" s="1"/>
  <c r="D6" i="3"/>
  <c r="F6" i="3" s="1"/>
  <c r="C11" i="3"/>
  <c r="G11" i="3" s="1"/>
  <c r="F12" i="3" l="1"/>
  <c r="H12" i="3" s="1"/>
  <c r="I12" i="3" s="1"/>
  <c r="F5" i="3"/>
  <c r="G5" i="3" s="1"/>
  <c r="H5" i="3" s="1"/>
  <c r="F13" i="3"/>
  <c r="H13" i="3" s="1"/>
  <c r="I13" i="3" s="1"/>
  <c r="C6" i="3"/>
  <c r="E6" i="3" s="1"/>
  <c r="G6" i="3" s="1"/>
  <c r="H6" i="3" s="1"/>
  <c r="F11" i="3"/>
  <c r="H11" i="3" s="1"/>
  <c r="I11" i="3" s="1"/>
  <c r="D4" i="3"/>
  <c r="C4" i="3" s="1"/>
  <c r="E4" i="3" s="1"/>
  <c r="F4" i="3" l="1"/>
  <c r="G4" i="3" s="1"/>
  <c r="H4" i="3" s="1"/>
  <c r="F16" i="1"/>
  <c r="H16" i="1" s="1"/>
  <c r="F8" i="1"/>
  <c r="H8" i="1" s="1"/>
  <c r="F14" i="2"/>
  <c r="F6" i="2"/>
  <c r="H9" i="1"/>
  <c r="F18" i="1" l="1"/>
  <c r="H18" i="1" s="1"/>
  <c r="F10" i="1"/>
  <c r="H10" i="1" l="1"/>
  <c r="H11" i="1" s="1"/>
  <c r="F17" i="1"/>
  <c r="H17" i="1" s="1"/>
  <c r="H19" i="1" s="1"/>
  <c r="H20" i="1" l="1"/>
</calcChain>
</file>

<file path=xl/sharedStrings.xml><?xml version="1.0" encoding="utf-8"?>
<sst xmlns="http://schemas.openxmlformats.org/spreadsheetml/2006/main" count="121" uniqueCount="68">
  <si>
    <t>Quantity</t>
  </si>
  <si>
    <t>Unit</t>
  </si>
  <si>
    <t>Description of Work</t>
  </si>
  <si>
    <t>Rate</t>
  </si>
  <si>
    <t>Remarks</t>
  </si>
  <si>
    <t>Amount
(BDT-TK)</t>
  </si>
  <si>
    <t>Confidence Infrastructure Limited</t>
  </si>
  <si>
    <t xml:space="preserve">Quantity
</t>
  </si>
  <si>
    <t>High Level Comparative Statement for RM Shed Foundation</t>
  </si>
  <si>
    <t xml:space="preserve">542 nos Pile Boring /Drilling </t>
  </si>
  <si>
    <t>RM</t>
  </si>
  <si>
    <t>Project:  5000 TPD VRM Mill of Confience Cement Dhaka Limited.</t>
  </si>
  <si>
    <t>Cum</t>
  </si>
  <si>
    <t>542 nos Pile M.S Rebar</t>
  </si>
  <si>
    <t>M.T</t>
  </si>
  <si>
    <t>542 nos Pile Concrete</t>
  </si>
  <si>
    <t>CUM</t>
  </si>
  <si>
    <t>OPTION-1</t>
  </si>
  <si>
    <t>SL No</t>
  </si>
  <si>
    <t>OPTION-2</t>
  </si>
  <si>
    <t>Total Amount (TK) =</t>
  </si>
  <si>
    <t xml:space="preserve">89 nos Pile Boring /Drilling </t>
  </si>
  <si>
    <t>89 nos Pile Concrete</t>
  </si>
  <si>
    <t>89 nos Pile M.S Rebar</t>
  </si>
  <si>
    <t>Remaining Concrete Quantity (Area of RM Shed 190m x 60m)</t>
  </si>
  <si>
    <t>Difference between Option-1 and Option-2 (TK) =</t>
  </si>
  <si>
    <t>Per Pile</t>
  </si>
  <si>
    <t>Number</t>
  </si>
  <si>
    <t>170m x 45m x 600mm</t>
  </si>
  <si>
    <t>Remaining Concrete Quantity (Area of RM Shed 170m x 45m) considering 600mm thick slab</t>
  </si>
  <si>
    <t>542 nos Pile Boring /Drilling ( 800mm dia) 40M Long</t>
  </si>
  <si>
    <t>89 nos Pile Boring /Drilling ( 1000mm dia) 40m Long</t>
  </si>
  <si>
    <r>
      <rPr>
        <u/>
        <sz val="11"/>
        <rFont val="Cambria"/>
        <family val="1"/>
      </rPr>
      <t>Location:</t>
    </r>
    <r>
      <rPr>
        <sz val="11"/>
        <rFont val="Cambria"/>
        <family val="1"/>
      </rPr>
      <t xml:space="preserve"> Danga Bazar, Polash, Narsingdhi, Dhaka</t>
    </r>
  </si>
  <si>
    <t>OPTION-1 Shed Size:170x45m and 5m Holding Wall with total Capacity of 32,000 MT</t>
  </si>
  <si>
    <t>OPTION-2 Shed Size:170x45m and 1.5m Holding Wall with total Capacity of 32,000 MT (CHMC will Confirm the Capacity)</t>
  </si>
  <si>
    <t>High Level Comparative Statement for RM Shed Pilling Foundation Cost</t>
  </si>
  <si>
    <t>Area of Transverse Section, A</t>
  </si>
  <si>
    <t>Straight Length, Ls</t>
  </si>
  <si>
    <t>Tapered Length, Lt</t>
  </si>
  <si>
    <t>Volume of Straight Length, Vs = A x Ls</t>
  </si>
  <si>
    <t>Total Volume, V= Vs + Vt</t>
  </si>
  <si>
    <t>Slag Capacity, Ts=1.05xV</t>
  </si>
  <si>
    <t>Sqm</t>
  </si>
  <si>
    <t>m</t>
  </si>
  <si>
    <t>Radius of the Base, r</t>
  </si>
  <si>
    <t>Height of the Holding Wall, Hw</t>
  </si>
  <si>
    <t>Height of the Cone, Hc</t>
  </si>
  <si>
    <t>Volume of Holding Wall, Vw = A x Hw</t>
  </si>
  <si>
    <t>Volume of Cone, Vc = 1/3 A x Hc</t>
  </si>
  <si>
    <t>Total Volume, V = Vw + Vc</t>
  </si>
  <si>
    <t>Limestone/Gypsum Capacity, Ts=1.35xV</t>
  </si>
  <si>
    <t>Volume of Straight Length, Vt = 1/2 A x Lt</t>
  </si>
  <si>
    <t>Area of the Base, Pi*r^2</t>
  </si>
  <si>
    <t>Holding Wall Height</t>
  </si>
  <si>
    <t>Slag Shed Capacity Calculation</t>
  </si>
  <si>
    <t>Limestone/Gypsum Shed Capacity Calculation (Considering Circular Base)</t>
  </si>
  <si>
    <t>MT</t>
  </si>
  <si>
    <t>All are theoretical Calculation. Practical Calculation from CHMC:- Slag: 20,000 MT, Limestone: 6000 MT, Gypsum: 6000 MT with 5m Holding wall</t>
  </si>
  <si>
    <t>Mill Capacity - TPD</t>
  </si>
  <si>
    <t>Ingredients</t>
  </si>
  <si>
    <t>Ratio</t>
  </si>
  <si>
    <t>Storage Capacity</t>
  </si>
  <si>
    <t xml:space="preserve">Clinker </t>
  </si>
  <si>
    <t>Fly Ash</t>
  </si>
  <si>
    <t>Slag</t>
  </si>
  <si>
    <t>Limestone</t>
  </si>
  <si>
    <t>Gypsum</t>
  </si>
  <si>
    <t>Days to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</si>
</sst>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?_);_(@_)"/>
    <numFmt numFmtId="166" formatCode="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2"/>
      <name val="VNI-Palatin"/>
    </font>
    <font>
      <sz val="10"/>
      <name val="VNI-Times"/>
    </font>
    <font>
      <b/>
      <sz val="10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8"/>
      <name val="Calibri"/>
      <family val="2"/>
      <scheme val="minor"/>
    </font>
    <font>
      <b/>
      <sz val="18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sz val="11"/>
      <name val="Cambria"/>
      <family val="1"/>
    </font>
    <font>
      <u/>
      <sz val="11"/>
      <name val="Cambria"/>
      <family val="1"/>
    </font>
    <font>
      <b/>
      <sz val="14"/>
      <name val="Cambria"/>
      <family val="1"/>
    </font>
    <font>
      <b/>
      <sz val="10"/>
      <name val="Cambria"/>
      <family val="1"/>
    </font>
    <font>
      <b/>
      <sz val="12"/>
      <name val="Cambria"/>
      <family val="1"/>
    </font>
    <font>
      <sz val="12"/>
      <name val="Cambria"/>
      <family val="1"/>
    </font>
    <font>
      <sz val="14"/>
      <name val="Cambria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 applyAlignment="1">
      <alignment vertical="center"/>
    </xf>
    <xf numFmtId="0" fontId="2" fillId="0" borderId="0" xfId="3" applyFont="1" applyAlignment="1">
      <alignment vertical="center"/>
    </xf>
    <xf numFmtId="0" fontId="2" fillId="0" borderId="0" xfId="2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43" fontId="9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10" fillId="0" borderId="1" xfId="3" applyFont="1" applyBorder="1" applyAlignment="1">
      <alignment horizontal="center" vertical="center"/>
    </xf>
    <xf numFmtId="0" fontId="10" fillId="0" borderId="1" xfId="5" applyFont="1" applyBorder="1" applyAlignment="1">
      <alignment horizontal="justify" vertical="center" wrapText="1"/>
    </xf>
    <xf numFmtId="0" fontId="7" fillId="0" borderId="1" xfId="3" applyFont="1" applyBorder="1" applyAlignment="1">
      <alignment vertical="center"/>
    </xf>
    <xf numFmtId="4" fontId="10" fillId="0" borderId="1" xfId="1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vertical="center"/>
    </xf>
    <xf numFmtId="0" fontId="9" fillId="0" borderId="1" xfId="5" applyFont="1" applyBorder="1" applyAlignment="1">
      <alignment horizontal="justify" vertical="center" wrapText="1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2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" fontId="20" fillId="0" borderId="1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9" fillId="0" borderId="0" xfId="0" applyFont="1" applyBorder="1" applyAlignment="1">
      <alignment horizontal="right" vertical="center"/>
    </xf>
    <xf numFmtId="164" fontId="17" fillId="3" borderId="0" xfId="0" applyNumberFormat="1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0" xfId="2" applyFont="1" applyAlignment="1">
      <alignment horizontal="left" vertical="center"/>
    </xf>
    <xf numFmtId="43" fontId="18" fillId="0" borderId="0" xfId="1" applyFont="1" applyFill="1" applyAlignment="1">
      <alignment horizontal="center" vertical="center"/>
    </xf>
    <xf numFmtId="0" fontId="20" fillId="0" borderId="1" xfId="5" applyFont="1" applyBorder="1" applyAlignment="1">
      <alignment horizontal="justify" vertical="center" wrapText="1"/>
    </xf>
    <xf numFmtId="43" fontId="20" fillId="0" borderId="1" xfId="1" applyFont="1" applyFill="1" applyBorder="1" applyAlignment="1">
      <alignment horizontal="center" vertical="center"/>
    </xf>
    <xf numFmtId="164" fontId="21" fillId="3" borderId="1" xfId="0" applyNumberFormat="1" applyFont="1" applyFill="1" applyBorder="1" applyAlignment="1">
      <alignment vertical="center"/>
    </xf>
    <xf numFmtId="4" fontId="20" fillId="0" borderId="1" xfId="0" applyNumberFormat="1" applyFont="1" applyBorder="1" applyAlignment="1">
      <alignment vertical="center"/>
    </xf>
    <xf numFmtId="164" fontId="20" fillId="0" borderId="1" xfId="9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2" fillId="0" borderId="0" xfId="0" applyFont="1"/>
    <xf numFmtId="0" fontId="24" fillId="0" borderId="0" xfId="0" applyFont="1"/>
    <xf numFmtId="2" fontId="22" fillId="0" borderId="0" xfId="0" applyNumberFormat="1" applyFont="1"/>
    <xf numFmtId="1" fontId="22" fillId="6" borderId="1" xfId="0" applyNumberFormat="1" applyFont="1" applyFill="1" applyBorder="1" applyAlignment="1">
      <alignment horizontal="center" vertical="top" wrapText="1"/>
    </xf>
    <xf numFmtId="0" fontId="22" fillId="3" borderId="1" xfId="0" applyNumberFormat="1" applyFont="1" applyFill="1" applyBorder="1" applyAlignment="1">
      <alignment horizontal="center" vertical="top" wrapText="1"/>
    </xf>
    <xf numFmtId="0" fontId="22" fillId="3" borderId="2" xfId="0" applyNumberFormat="1" applyFont="1" applyFill="1" applyBorder="1" applyAlignment="1">
      <alignment horizontal="center" vertical="top" wrapText="1"/>
    </xf>
    <xf numFmtId="1" fontId="26" fillId="6" borderId="2" xfId="0" applyNumberFormat="1" applyFont="1" applyFill="1" applyBorder="1" applyAlignment="1">
      <alignment horizontal="center" vertical="top" wrapText="1"/>
    </xf>
    <xf numFmtId="0" fontId="24" fillId="5" borderId="1" xfId="0" applyNumberFormat="1" applyFont="1" applyFill="1" applyBorder="1" applyAlignment="1">
      <alignment horizontal="center" vertical="center" wrapText="1"/>
    </xf>
    <xf numFmtId="0" fontId="24" fillId="5" borderId="2" xfId="0" applyNumberFormat="1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22" fillId="3" borderId="16" xfId="0" applyNumberFormat="1" applyFont="1" applyFill="1" applyBorder="1" applyAlignment="1">
      <alignment horizontal="center" vertical="top" wrapText="1"/>
    </xf>
    <xf numFmtId="1" fontId="26" fillId="6" borderId="16" xfId="0" applyNumberFormat="1" applyFont="1" applyFill="1" applyBorder="1" applyAlignment="1">
      <alignment horizontal="center" vertical="top" wrapText="1"/>
    </xf>
    <xf numFmtId="1" fontId="22" fillId="6" borderId="18" xfId="0" applyNumberFormat="1" applyFont="1" applyFill="1" applyBorder="1" applyAlignment="1">
      <alignment horizontal="center" vertical="top" wrapText="1"/>
    </xf>
    <xf numFmtId="1" fontId="26" fillId="6" borderId="19" xfId="0" applyNumberFormat="1" applyFont="1" applyFill="1" applyBorder="1" applyAlignment="1">
      <alignment horizontal="center" vertical="top" wrapText="1"/>
    </xf>
    <xf numFmtId="1" fontId="0" fillId="0" borderId="0" xfId="0" applyNumberFormat="1"/>
    <xf numFmtId="0" fontId="22" fillId="7" borderId="1" xfId="0" applyFont="1" applyFill="1" applyBorder="1" applyAlignment="1">
      <alignment horizontal="center" vertical="top"/>
    </xf>
    <xf numFmtId="0" fontId="22" fillId="6" borderId="1" xfId="0" applyFont="1" applyFill="1" applyBorder="1"/>
    <xf numFmtId="1" fontId="22" fillId="8" borderId="1" xfId="0" applyNumberFormat="1" applyFont="1" applyFill="1" applyBorder="1"/>
    <xf numFmtId="0" fontId="0" fillId="0" borderId="0" xfId="0" applyNumberFormat="1" applyAlignment="1">
      <alignment horizontal="center" wrapText="1"/>
    </xf>
    <xf numFmtId="9" fontId="22" fillId="9" borderId="0" xfId="0" applyNumberFormat="1" applyFont="1" applyFill="1" applyAlignment="1">
      <alignment horizontal="center" vertical="center"/>
    </xf>
    <xf numFmtId="1" fontId="22" fillId="9" borderId="0" xfId="0" applyNumberFormat="1" applyFont="1" applyFill="1" applyAlignment="1">
      <alignment horizontal="right" vertical="center"/>
    </xf>
    <xf numFmtId="1" fontId="26" fillId="8" borderId="1" xfId="0" applyNumberFormat="1" applyFont="1" applyFill="1" applyBorder="1" applyAlignment="1">
      <alignment horizontal="center" vertical="center"/>
    </xf>
    <xf numFmtId="9" fontId="22" fillId="8" borderId="1" xfId="0" applyNumberFormat="1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1" fontId="26" fillId="8" borderId="1" xfId="0" applyNumberFormat="1" applyFont="1" applyFill="1" applyBorder="1"/>
    <xf numFmtId="1" fontId="22" fillId="6" borderId="1" xfId="0" applyNumberFormat="1" applyFont="1" applyFill="1" applyBorder="1"/>
    <xf numFmtId="1" fontId="26" fillId="6" borderId="1" xfId="0" applyNumberFormat="1" applyFont="1" applyFill="1" applyBorder="1"/>
    <xf numFmtId="1" fontId="22" fillId="5" borderId="1" xfId="0" applyNumberFormat="1" applyFont="1" applyFill="1" applyBorder="1" applyAlignment="1">
      <alignment horizontal="center" vertical="center"/>
    </xf>
    <xf numFmtId="9" fontId="22" fillId="5" borderId="1" xfId="0" applyNumberFormat="1" applyFont="1" applyFill="1" applyBorder="1" applyAlignment="1">
      <alignment horizontal="center" vertical="top"/>
    </xf>
    <xf numFmtId="0" fontId="22" fillId="5" borderId="1" xfId="0" applyFont="1" applyFill="1" applyBorder="1" applyAlignment="1">
      <alignment horizontal="center" vertical="top"/>
    </xf>
    <xf numFmtId="1" fontId="22" fillId="5" borderId="1" xfId="0" applyNumberFormat="1" applyFont="1" applyFill="1" applyBorder="1"/>
    <xf numFmtId="1" fontId="22" fillId="6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 applyProtection="1">
      <alignment horizontal="center" vertical="top" wrapText="1"/>
    </xf>
    <xf numFmtId="0" fontId="0" fillId="0" borderId="0" xfId="0" applyAlignment="1" applyProtection="1">
      <alignment horizontal="center" vertical="center" wrapText="1"/>
    </xf>
    <xf numFmtId="0" fontId="24" fillId="5" borderId="16" xfId="0" applyNumberFormat="1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/>
    </xf>
    <xf numFmtId="1" fontId="26" fillId="6" borderId="1" xfId="0" applyNumberFormat="1" applyFont="1" applyFill="1" applyBorder="1" applyAlignment="1">
      <alignment horizontal="center" vertical="center"/>
    </xf>
    <xf numFmtId="1" fontId="28" fillId="8" borderId="1" xfId="0" applyNumberFormat="1" applyFont="1" applyFill="1" applyBorder="1" applyAlignment="1">
      <alignment horizontal="center" vertical="center"/>
    </xf>
    <xf numFmtId="166" fontId="22" fillId="6" borderId="1" xfId="0" applyNumberFormat="1" applyFont="1" applyFill="1" applyBorder="1" applyAlignment="1">
      <alignment horizontal="center" vertical="top" wrapText="1"/>
    </xf>
    <xf numFmtId="166" fontId="22" fillId="6" borderId="18" xfId="0" applyNumberFormat="1" applyFont="1" applyFill="1" applyBorder="1" applyAlignment="1">
      <alignment horizontal="center" vertical="top" wrapText="1"/>
    </xf>
    <xf numFmtId="166" fontId="26" fillId="6" borderId="8" xfId="0" applyNumberFormat="1" applyFont="1" applyFill="1" applyBorder="1" applyAlignment="1">
      <alignment horizontal="center" vertical="center" wrapText="1"/>
    </xf>
    <xf numFmtId="166" fontId="26" fillId="6" borderId="17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/>
    </xf>
    <xf numFmtId="2" fontId="20" fillId="2" borderId="1" xfId="1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0" fillId="2" borderId="1" xfId="2" applyFont="1" applyFill="1" applyBorder="1" applyAlignment="1">
      <alignment horizontal="center" vertical="center" wrapText="1"/>
    </xf>
    <xf numFmtId="0" fontId="20" fillId="2" borderId="1" xfId="6" applyFont="1" applyFill="1" applyBorder="1" applyAlignment="1">
      <alignment horizontal="center" vertical="center"/>
    </xf>
    <xf numFmtId="0" fontId="12" fillId="0" borderId="0" xfId="8" applyFont="1" applyAlignment="1">
      <alignment horizontal="center" vertical="center"/>
    </xf>
    <xf numFmtId="0" fontId="14" fillId="0" borderId="0" xfId="7" applyFont="1" applyAlignment="1">
      <alignment horizontal="center" vertical="center"/>
    </xf>
    <xf numFmtId="0" fontId="15" fillId="0" borderId="0" xfId="7" applyFont="1" applyAlignment="1">
      <alignment horizontal="center" vertical="center"/>
    </xf>
    <xf numFmtId="43" fontId="10" fillId="0" borderId="2" xfId="1" applyFont="1" applyFill="1" applyBorder="1" applyAlignment="1">
      <alignment horizontal="center" vertical="center"/>
    </xf>
    <xf numFmtId="43" fontId="10" fillId="0" borderId="3" xfId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2" borderId="1" xfId="2" applyFont="1" applyFill="1" applyBorder="1" applyAlignment="1">
      <alignment horizontal="center" vertical="center" wrapText="1"/>
    </xf>
    <xf numFmtId="0" fontId="9" fillId="2" borderId="1" xfId="6" applyFont="1" applyFill="1" applyBorder="1" applyAlignment="1">
      <alignment horizontal="center" vertical="center"/>
    </xf>
    <xf numFmtId="0" fontId="25" fillId="4" borderId="5" xfId="0" applyNumberFormat="1" applyFont="1" applyFill="1" applyBorder="1" applyAlignment="1">
      <alignment horizontal="center" vertical="top" wrapText="1"/>
    </xf>
    <xf numFmtId="0" fontId="25" fillId="4" borderId="6" xfId="0" applyNumberFormat="1" applyFont="1" applyFill="1" applyBorder="1" applyAlignment="1">
      <alignment horizontal="center" vertical="top" wrapText="1"/>
    </xf>
    <xf numFmtId="0" fontId="25" fillId="4" borderId="7" xfId="0" applyNumberFormat="1" applyFont="1" applyFill="1" applyBorder="1" applyAlignment="1">
      <alignment horizontal="center" vertical="top" wrapText="1"/>
    </xf>
    <xf numFmtId="0" fontId="25" fillId="4" borderId="14" xfId="0" applyNumberFormat="1" applyFont="1" applyFill="1" applyBorder="1" applyAlignment="1">
      <alignment horizontal="center" vertical="top" wrapText="1"/>
    </xf>
    <xf numFmtId="0" fontId="25" fillId="4" borderId="4" xfId="0" applyNumberFormat="1" applyFont="1" applyFill="1" applyBorder="1" applyAlignment="1">
      <alignment horizontal="center" vertical="top" wrapText="1"/>
    </xf>
    <xf numFmtId="0" fontId="25" fillId="4" borderId="15" xfId="0" applyNumberFormat="1" applyFont="1" applyFill="1" applyBorder="1" applyAlignment="1">
      <alignment horizontal="center" vertical="top" wrapText="1"/>
    </xf>
    <xf numFmtId="0" fontId="27" fillId="3" borderId="9" xfId="0" applyNumberFormat="1" applyFont="1" applyFill="1" applyBorder="1" applyAlignment="1">
      <alignment horizontal="center" vertical="top" wrapText="1"/>
    </xf>
    <xf numFmtId="0" fontId="27" fillId="3" borderId="10" xfId="0" applyNumberFormat="1" applyFont="1" applyFill="1" applyBorder="1" applyAlignment="1">
      <alignment horizontal="center" vertical="top" wrapText="1"/>
    </xf>
    <xf numFmtId="0" fontId="27" fillId="3" borderId="11" xfId="0" applyNumberFormat="1" applyFont="1" applyFill="1" applyBorder="1" applyAlignment="1">
      <alignment horizontal="center" vertical="top" wrapText="1"/>
    </xf>
    <xf numFmtId="0" fontId="23" fillId="5" borderId="20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top"/>
    </xf>
    <xf numFmtId="0" fontId="22" fillId="7" borderId="3" xfId="0" applyFont="1" applyFill="1" applyBorder="1" applyAlignment="1">
      <alignment horizontal="center" vertical="top"/>
    </xf>
    <xf numFmtId="0" fontId="22" fillId="7" borderId="1" xfId="0" applyFont="1" applyFill="1" applyBorder="1" applyAlignment="1">
      <alignment horizontal="center" vertical="top"/>
    </xf>
    <xf numFmtId="0" fontId="22" fillId="7" borderId="20" xfId="0" applyFont="1" applyFill="1" applyBorder="1" applyAlignment="1">
      <alignment horizontal="center" vertical="top"/>
    </xf>
  </cellXfs>
  <cellStyles count="10">
    <cellStyle name="Comma" xfId="9" builtinId="3"/>
    <cellStyle name="Comma 2 2" xfId="1" xr:uid="{00000000-0005-0000-0000-000001000000}"/>
    <cellStyle name="Comma 3" xfId="4" xr:uid="{00000000-0005-0000-0000-000002000000}"/>
    <cellStyle name="Normal" xfId="0" builtinId="0"/>
    <cellStyle name="Normal 2" xfId="3" xr:uid="{00000000-0005-0000-0000-000004000000}"/>
    <cellStyle name="Normal 3" xfId="7" xr:uid="{00000000-0005-0000-0000-000005000000}"/>
    <cellStyle name="Normal 4" xfId="8" xr:uid="{00000000-0005-0000-0000-000006000000}"/>
    <cellStyle name="Normal_CUCHIK" xfId="2" xr:uid="{00000000-0005-0000-0000-000007000000}"/>
    <cellStyle name="Normal_KITCHEN" xfId="6" xr:uid="{00000000-0005-0000-0000-000008000000}"/>
    <cellStyle name="Normal_LINK - 1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0"/>
  <sheetViews>
    <sheetView topLeftCell="A7" zoomScaleNormal="100" workbookViewId="0">
      <selection activeCell="F10" sqref="F10"/>
    </sheetView>
  </sheetViews>
  <sheetFormatPr defaultColWidth="9.109375" defaultRowHeight="13.2"/>
  <cols>
    <col min="1" max="1" width="9.109375" style="19"/>
    <col min="2" max="2" width="8.109375" style="19" customWidth="1"/>
    <col min="3" max="3" width="76.109375" style="27" customWidth="1"/>
    <col min="4" max="4" width="6.88671875" style="19" customWidth="1"/>
    <col min="5" max="5" width="13.44140625" style="28" hidden="1" customWidth="1" collapsed="1"/>
    <col min="6" max="6" width="13.44140625" style="28" customWidth="1"/>
    <col min="7" max="7" width="12.6640625" style="19" customWidth="1"/>
    <col min="8" max="8" width="21.33203125" style="19" bestFit="1" customWidth="1"/>
    <col min="9" max="9" width="12.88671875" style="19" customWidth="1"/>
    <col min="10" max="16384" width="9.109375" style="19"/>
  </cols>
  <sheetData>
    <row r="1" spans="2:9" ht="25.2" customHeight="1">
      <c r="B1" s="87" t="s">
        <v>6</v>
      </c>
      <c r="C1" s="87"/>
      <c r="D1" s="87"/>
      <c r="E1" s="87"/>
      <c r="F1" s="87"/>
      <c r="G1" s="87"/>
      <c r="H1" s="87"/>
      <c r="I1" s="87"/>
    </row>
    <row r="2" spans="2:9" ht="25.2" customHeight="1">
      <c r="B2" s="88" t="s">
        <v>11</v>
      </c>
      <c r="C2" s="88"/>
      <c r="D2" s="88"/>
      <c r="E2" s="88"/>
      <c r="F2" s="88"/>
      <c r="G2" s="88"/>
      <c r="H2" s="88"/>
      <c r="I2" s="88"/>
    </row>
    <row r="3" spans="2:9" ht="25.2" customHeight="1">
      <c r="B3" s="89" t="s">
        <v>32</v>
      </c>
      <c r="C3" s="89"/>
      <c r="D3" s="89"/>
      <c r="E3" s="89"/>
      <c r="F3" s="89"/>
      <c r="G3" s="89"/>
      <c r="H3" s="89"/>
      <c r="I3" s="89"/>
    </row>
    <row r="4" spans="2:9" ht="25.2" customHeight="1">
      <c r="B4" s="84" t="s">
        <v>35</v>
      </c>
      <c r="C4" s="84"/>
      <c r="D4" s="84"/>
      <c r="E4" s="84"/>
      <c r="F4" s="84"/>
      <c r="G4" s="84"/>
      <c r="H4" s="84"/>
      <c r="I4" s="84"/>
    </row>
    <row r="5" spans="2:9" ht="25.2" customHeight="1">
      <c r="B5" s="84" t="s">
        <v>33</v>
      </c>
      <c r="C5" s="84"/>
      <c r="D5" s="84"/>
      <c r="E5" s="84"/>
      <c r="F5" s="84"/>
      <c r="G5" s="84"/>
      <c r="H5" s="84"/>
      <c r="I5" s="84"/>
    </row>
    <row r="6" spans="2:9" s="20" customFormat="1" ht="19.95" customHeight="1">
      <c r="B6" s="85" t="s">
        <v>18</v>
      </c>
      <c r="C6" s="86" t="s">
        <v>2</v>
      </c>
      <c r="D6" s="85" t="s">
        <v>1</v>
      </c>
      <c r="E6" s="83" t="s">
        <v>0</v>
      </c>
      <c r="F6" s="83" t="s">
        <v>7</v>
      </c>
      <c r="G6" s="83" t="s">
        <v>3</v>
      </c>
      <c r="H6" s="83" t="s">
        <v>5</v>
      </c>
      <c r="I6" s="83" t="s">
        <v>4</v>
      </c>
    </row>
    <row r="7" spans="2:9" s="20" customFormat="1" ht="19.95" customHeight="1">
      <c r="B7" s="85"/>
      <c r="C7" s="86"/>
      <c r="D7" s="85"/>
      <c r="E7" s="83"/>
      <c r="F7" s="83"/>
      <c r="G7" s="83"/>
      <c r="H7" s="83"/>
      <c r="I7" s="83"/>
    </row>
    <row r="8" spans="2:9" ht="25.2" customHeight="1">
      <c r="B8" s="21">
        <v>1</v>
      </c>
      <c r="C8" s="29" t="s">
        <v>30</v>
      </c>
      <c r="D8" s="21" t="s">
        <v>10</v>
      </c>
      <c r="E8" s="30"/>
      <c r="F8" s="22">
        <f>542*40</f>
        <v>21680</v>
      </c>
      <c r="G8" s="32">
        <v>2100</v>
      </c>
      <c r="H8" s="33">
        <f>F8*G8</f>
        <v>45528000</v>
      </c>
      <c r="I8" s="23"/>
    </row>
    <row r="9" spans="2:9" ht="25.2" customHeight="1">
      <c r="B9" s="21">
        <v>2</v>
      </c>
      <c r="C9" s="29" t="s">
        <v>13</v>
      </c>
      <c r="D9" s="21" t="s">
        <v>14</v>
      </c>
      <c r="E9" s="30"/>
      <c r="F9" s="22">
        <v>800</v>
      </c>
      <c r="G9" s="32">
        <v>90000</v>
      </c>
      <c r="H9" s="33">
        <f>F9*G9</f>
        <v>72000000</v>
      </c>
      <c r="I9" s="23"/>
    </row>
    <row r="10" spans="2:9" ht="25.2" customHeight="1">
      <c r="B10" s="21">
        <v>3</v>
      </c>
      <c r="C10" s="29" t="s">
        <v>15</v>
      </c>
      <c r="D10" s="21" t="s">
        <v>16</v>
      </c>
      <c r="E10" s="30"/>
      <c r="F10" s="22">
        <f>0.8^2*PI()*0.25*F8</f>
        <v>10897.556596772276</v>
      </c>
      <c r="G10" s="32">
        <v>11000</v>
      </c>
      <c r="H10" s="33">
        <f>F10*G10</f>
        <v>119873122.56449504</v>
      </c>
      <c r="I10" s="23"/>
    </row>
    <row r="11" spans="2:9" ht="25.2" customHeight="1">
      <c r="B11" s="82" t="s">
        <v>20</v>
      </c>
      <c r="C11" s="82"/>
      <c r="D11" s="82"/>
      <c r="E11" s="82"/>
      <c r="F11" s="82"/>
      <c r="G11" s="82"/>
      <c r="H11" s="31">
        <f>SUM(H8:H10)</f>
        <v>237401122.56449503</v>
      </c>
      <c r="I11" s="23"/>
    </row>
    <row r="12" spans="2:9" ht="25.2" customHeight="1">
      <c r="B12" s="24"/>
      <c r="C12" s="24"/>
      <c r="D12" s="24"/>
      <c r="E12" s="24"/>
      <c r="F12" s="24"/>
      <c r="G12" s="24"/>
      <c r="H12" s="25"/>
      <c r="I12" s="26"/>
    </row>
    <row r="13" spans="2:9" ht="17.399999999999999">
      <c r="B13" s="84" t="s">
        <v>34</v>
      </c>
      <c r="C13" s="84"/>
      <c r="D13" s="84"/>
      <c r="E13" s="84"/>
      <c r="F13" s="84"/>
      <c r="G13" s="84"/>
      <c r="H13" s="84"/>
      <c r="I13" s="84"/>
    </row>
    <row r="14" spans="2:9" s="20" customFormat="1" ht="22.2" customHeight="1">
      <c r="B14" s="85" t="s">
        <v>18</v>
      </c>
      <c r="C14" s="86" t="s">
        <v>2</v>
      </c>
      <c r="D14" s="85" t="s">
        <v>1</v>
      </c>
      <c r="E14" s="83" t="s">
        <v>0</v>
      </c>
      <c r="F14" s="83" t="s">
        <v>7</v>
      </c>
      <c r="G14" s="83" t="s">
        <v>3</v>
      </c>
      <c r="H14" s="83" t="s">
        <v>5</v>
      </c>
      <c r="I14" s="83" t="s">
        <v>4</v>
      </c>
    </row>
    <row r="15" spans="2:9" s="20" customFormat="1" ht="22.2" customHeight="1">
      <c r="B15" s="85"/>
      <c r="C15" s="86"/>
      <c r="D15" s="85"/>
      <c r="E15" s="83"/>
      <c r="F15" s="83"/>
      <c r="G15" s="83"/>
      <c r="H15" s="83"/>
      <c r="I15" s="83"/>
    </row>
    <row r="16" spans="2:9" ht="22.2" customHeight="1">
      <c r="B16" s="21">
        <v>1</v>
      </c>
      <c r="C16" s="29" t="s">
        <v>31</v>
      </c>
      <c r="D16" s="21" t="s">
        <v>10</v>
      </c>
      <c r="E16" s="30"/>
      <c r="F16" s="22">
        <f>89*40</f>
        <v>3560</v>
      </c>
      <c r="G16" s="32">
        <v>2600</v>
      </c>
      <c r="H16" s="33">
        <f>F16*G16</f>
        <v>9256000</v>
      </c>
      <c r="I16" s="23"/>
    </row>
    <row r="17" spans="2:9" ht="22.2" customHeight="1">
      <c r="B17" s="21">
        <v>2</v>
      </c>
      <c r="C17" s="29" t="s">
        <v>23</v>
      </c>
      <c r="D17" s="21" t="s">
        <v>14</v>
      </c>
      <c r="E17" s="30"/>
      <c r="F17" s="22">
        <f>F9/F10*F18</f>
        <v>205.2583025830258</v>
      </c>
      <c r="G17" s="32">
        <v>90000</v>
      </c>
      <c r="H17" s="33">
        <f>F17*G17</f>
        <v>18473247.232472323</v>
      </c>
      <c r="I17" s="23"/>
    </row>
    <row r="18" spans="2:9" ht="22.2" customHeight="1">
      <c r="B18" s="21">
        <v>3</v>
      </c>
      <c r="C18" s="29" t="s">
        <v>22</v>
      </c>
      <c r="D18" s="21" t="s">
        <v>16</v>
      </c>
      <c r="E18" s="30"/>
      <c r="F18" s="22">
        <f>1^2*PI()*0.25*F16</f>
        <v>2796.0174616949157</v>
      </c>
      <c r="G18" s="32">
        <v>11000</v>
      </c>
      <c r="H18" s="33">
        <f>F18*G18</f>
        <v>30756192.078644074</v>
      </c>
      <c r="I18" s="23"/>
    </row>
    <row r="19" spans="2:9" ht="22.2" customHeight="1">
      <c r="B19" s="82" t="s">
        <v>20</v>
      </c>
      <c r="C19" s="82"/>
      <c r="D19" s="82"/>
      <c r="E19" s="82"/>
      <c r="F19" s="82"/>
      <c r="G19" s="82"/>
      <c r="H19" s="31">
        <f>SUM(H16:H18)</f>
        <v>58485439.311116397</v>
      </c>
      <c r="I19" s="23"/>
    </row>
    <row r="20" spans="2:9" ht="22.2" customHeight="1">
      <c r="B20" s="82" t="s">
        <v>25</v>
      </c>
      <c r="C20" s="82"/>
      <c r="D20" s="82"/>
      <c r="E20" s="82"/>
      <c r="F20" s="82"/>
      <c r="G20" s="82"/>
      <c r="H20" s="31">
        <f>H11-H19</f>
        <v>178915683.25337863</v>
      </c>
      <c r="I20" s="23"/>
    </row>
  </sheetData>
  <mergeCells count="25">
    <mergeCell ref="B11:G11"/>
    <mergeCell ref="H6:H7"/>
    <mergeCell ref="I6:I7"/>
    <mergeCell ref="B1:I1"/>
    <mergeCell ref="G6:G7"/>
    <mergeCell ref="B6:B7"/>
    <mergeCell ref="C6:C7"/>
    <mergeCell ref="D6:D7"/>
    <mergeCell ref="E6:E7"/>
    <mergeCell ref="B2:I2"/>
    <mergeCell ref="B3:I3"/>
    <mergeCell ref="F6:F7"/>
    <mergeCell ref="B4:I4"/>
    <mergeCell ref="B5:I5"/>
    <mergeCell ref="B13:I13"/>
    <mergeCell ref="B14:B15"/>
    <mergeCell ref="C14:C15"/>
    <mergeCell ref="D14:D15"/>
    <mergeCell ref="E14:E15"/>
    <mergeCell ref="F14:F15"/>
    <mergeCell ref="B20:G20"/>
    <mergeCell ref="G14:G15"/>
    <mergeCell ref="H14:H15"/>
    <mergeCell ref="I14:I15"/>
    <mergeCell ref="B19:G19"/>
  </mergeCells>
  <phoneticPr fontId="11" type="noConversion"/>
  <pageMargins left="0.7" right="0.7" top="0.25" bottom="0.2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2642-9824-4DE2-8644-82DE6BEA4991}">
  <dimension ref="A1:H17"/>
  <sheetViews>
    <sheetView topLeftCell="A7" workbookViewId="0">
      <selection activeCell="F8" sqref="F8"/>
    </sheetView>
  </sheetViews>
  <sheetFormatPr defaultRowHeight="14.4"/>
  <cols>
    <col min="1" max="1" width="7.109375" customWidth="1"/>
    <col min="2" max="2" width="41.6640625" customWidth="1"/>
    <col min="3" max="3" width="8.109375" customWidth="1"/>
    <col min="4" max="4" width="10" customWidth="1"/>
    <col min="5" max="5" width="11.88671875" customWidth="1"/>
    <col min="6" max="6" width="13.44140625" customWidth="1"/>
    <col min="8" max="8" width="11.33203125" customWidth="1"/>
  </cols>
  <sheetData>
    <row r="1" spans="1:8" s="1" customFormat="1" ht="25.2" customHeight="1">
      <c r="A1" s="93" t="s">
        <v>8</v>
      </c>
      <c r="B1" s="93"/>
      <c r="C1" s="93"/>
      <c r="D1" s="93"/>
      <c r="E1" s="93"/>
      <c r="F1" s="93"/>
      <c r="G1" s="93"/>
      <c r="H1" s="93"/>
    </row>
    <row r="2" spans="1:8" s="1" customFormat="1" ht="25.2" customHeight="1">
      <c r="A2" s="93" t="s">
        <v>17</v>
      </c>
      <c r="B2" s="93"/>
      <c r="C2" s="93"/>
      <c r="D2" s="93"/>
      <c r="E2" s="93"/>
      <c r="F2" s="93"/>
      <c r="G2" s="93"/>
      <c r="H2" s="93"/>
    </row>
    <row r="3" spans="1:8" s="1" customFormat="1" ht="25.2" customHeight="1">
      <c r="A3" s="4"/>
      <c r="B3" s="4"/>
      <c r="C3" s="4"/>
      <c r="D3" s="5"/>
      <c r="E3" s="5"/>
      <c r="F3" s="5"/>
      <c r="G3" s="6"/>
      <c r="H3" s="6"/>
    </row>
    <row r="4" spans="1:8" s="3" customFormat="1" ht="19.95" customHeight="1">
      <c r="A4" s="94" t="s">
        <v>18</v>
      </c>
      <c r="B4" s="95" t="s">
        <v>2</v>
      </c>
      <c r="C4" s="94" t="s">
        <v>1</v>
      </c>
      <c r="D4" s="92" t="s">
        <v>26</v>
      </c>
      <c r="E4" s="92" t="s">
        <v>27</v>
      </c>
      <c r="F4" s="92" t="s">
        <v>7</v>
      </c>
      <c r="G4" s="92" t="s">
        <v>3</v>
      </c>
      <c r="H4" s="92" t="s">
        <v>4</v>
      </c>
    </row>
    <row r="5" spans="1:8" s="3" customFormat="1" ht="19.95" customHeight="1">
      <c r="A5" s="94"/>
      <c r="B5" s="95"/>
      <c r="C5" s="94"/>
      <c r="D5" s="92"/>
      <c r="E5" s="92"/>
      <c r="F5" s="92"/>
      <c r="G5" s="92"/>
      <c r="H5" s="92"/>
    </row>
    <row r="6" spans="1:8" s="1" customFormat="1" ht="25.2" customHeight="1">
      <c r="A6" s="7">
        <v>1</v>
      </c>
      <c r="B6" s="15" t="s">
        <v>9</v>
      </c>
      <c r="C6" s="7" t="s">
        <v>10</v>
      </c>
      <c r="D6" s="8">
        <v>40.700000000000003</v>
      </c>
      <c r="E6" s="8">
        <v>542</v>
      </c>
      <c r="F6" s="13">
        <f>E6*D6</f>
        <v>22059.4</v>
      </c>
      <c r="G6" s="14">
        <v>2100</v>
      </c>
      <c r="H6" s="9"/>
    </row>
    <row r="7" spans="1:8" s="1" customFormat="1" ht="25.2" customHeight="1">
      <c r="A7" s="7">
        <v>2</v>
      </c>
      <c r="B7" s="15" t="s">
        <v>13</v>
      </c>
      <c r="C7" s="7" t="s">
        <v>14</v>
      </c>
      <c r="D7" s="8">
        <v>1.48</v>
      </c>
      <c r="E7" s="8">
        <v>542</v>
      </c>
      <c r="F7" s="13">
        <v>800</v>
      </c>
      <c r="G7" s="14">
        <v>90000</v>
      </c>
      <c r="H7" s="9"/>
    </row>
    <row r="8" spans="1:8" s="1" customFormat="1" ht="28.2" customHeight="1">
      <c r="A8" s="7">
        <v>3</v>
      </c>
      <c r="B8" s="15" t="s">
        <v>15</v>
      </c>
      <c r="C8" s="7" t="s">
        <v>16</v>
      </c>
      <c r="D8" s="8">
        <v>0.5</v>
      </c>
      <c r="E8" s="8">
        <v>542</v>
      </c>
      <c r="F8" s="13">
        <v>10900</v>
      </c>
      <c r="G8" s="14">
        <v>11000</v>
      </c>
      <c r="H8" s="9"/>
    </row>
    <row r="9" spans="1:8" s="2" customFormat="1" ht="48" customHeight="1">
      <c r="A9" s="7">
        <v>4</v>
      </c>
      <c r="B9" s="11" t="s">
        <v>29</v>
      </c>
      <c r="C9" s="10" t="s">
        <v>12</v>
      </c>
      <c r="D9" s="90" t="s">
        <v>28</v>
      </c>
      <c r="E9" s="91"/>
      <c r="F9" s="13">
        <v>4600</v>
      </c>
      <c r="G9" s="14">
        <v>14000</v>
      </c>
      <c r="H9" s="12"/>
    </row>
    <row r="10" spans="1:8" s="1" customFormat="1" ht="25.2" customHeight="1">
      <c r="A10" s="16"/>
      <c r="B10" s="16"/>
      <c r="C10" s="16"/>
      <c r="D10" s="16"/>
      <c r="E10" s="16"/>
      <c r="F10" s="16"/>
      <c r="G10" s="16"/>
      <c r="H10" s="17"/>
    </row>
    <row r="11" spans="1:8" s="1" customFormat="1" ht="18">
      <c r="A11" s="93" t="s">
        <v>19</v>
      </c>
      <c r="B11" s="93"/>
      <c r="C11" s="93"/>
      <c r="D11" s="93"/>
      <c r="E11" s="93"/>
      <c r="F11" s="93"/>
      <c r="G11" s="93"/>
      <c r="H11" s="93"/>
    </row>
    <row r="12" spans="1:8" s="3" customFormat="1" ht="22.2" customHeight="1">
      <c r="A12" s="94" t="s">
        <v>18</v>
      </c>
      <c r="B12" s="95" t="s">
        <v>2</v>
      </c>
      <c r="C12" s="94" t="s">
        <v>1</v>
      </c>
      <c r="D12" s="92" t="s">
        <v>26</v>
      </c>
      <c r="E12" s="92" t="s">
        <v>27</v>
      </c>
      <c r="F12" s="92" t="s">
        <v>7</v>
      </c>
      <c r="G12" s="92" t="s">
        <v>3</v>
      </c>
      <c r="H12" s="92" t="s">
        <v>4</v>
      </c>
    </row>
    <row r="13" spans="1:8" s="3" customFormat="1" ht="22.2" customHeight="1">
      <c r="A13" s="94"/>
      <c r="B13" s="95"/>
      <c r="C13" s="94"/>
      <c r="D13" s="92"/>
      <c r="E13" s="92"/>
      <c r="F13" s="92"/>
      <c r="G13" s="92"/>
      <c r="H13" s="92"/>
    </row>
    <row r="14" spans="1:8" s="1" customFormat="1" ht="22.2" customHeight="1">
      <c r="A14" s="7">
        <v>1</v>
      </c>
      <c r="B14" s="15" t="s">
        <v>21</v>
      </c>
      <c r="C14" s="7" t="s">
        <v>10</v>
      </c>
      <c r="D14" s="18">
        <v>40.700000000000003</v>
      </c>
      <c r="E14" s="8">
        <v>89</v>
      </c>
      <c r="F14" s="13">
        <f>E14*D14</f>
        <v>3622.3</v>
      </c>
      <c r="G14" s="14">
        <v>2600</v>
      </c>
      <c r="H14" s="9"/>
    </row>
    <row r="15" spans="1:8" s="1" customFormat="1" ht="22.2" customHeight="1">
      <c r="A15" s="7">
        <v>2</v>
      </c>
      <c r="B15" s="15" t="s">
        <v>23</v>
      </c>
      <c r="C15" s="7" t="s">
        <v>14</v>
      </c>
      <c r="D15" s="8">
        <v>3.48</v>
      </c>
      <c r="E15" s="8">
        <v>89</v>
      </c>
      <c r="F15" s="13">
        <v>310</v>
      </c>
      <c r="G15" s="14">
        <v>90000</v>
      </c>
      <c r="H15" s="9"/>
    </row>
    <row r="16" spans="1:8" s="1" customFormat="1" ht="22.2" customHeight="1">
      <c r="A16" s="7">
        <v>3</v>
      </c>
      <c r="B16" s="15" t="s">
        <v>22</v>
      </c>
      <c r="C16" s="7" t="s">
        <v>16</v>
      </c>
      <c r="D16" s="18">
        <v>32</v>
      </c>
      <c r="E16" s="8">
        <v>89</v>
      </c>
      <c r="F16" s="13">
        <v>2800</v>
      </c>
      <c r="G16" s="14">
        <v>11000</v>
      </c>
      <c r="H16" s="9"/>
    </row>
    <row r="17" spans="1:8" s="2" customFormat="1" ht="39" customHeight="1">
      <c r="A17" s="7">
        <v>4</v>
      </c>
      <c r="B17" s="11" t="s">
        <v>24</v>
      </c>
      <c r="C17" s="10" t="s">
        <v>12</v>
      </c>
      <c r="D17" s="90" t="s">
        <v>28</v>
      </c>
      <c r="E17" s="91"/>
      <c r="F17" s="13">
        <v>4600</v>
      </c>
      <c r="G17" s="14">
        <v>14000</v>
      </c>
      <c r="H17" s="12"/>
    </row>
  </sheetData>
  <mergeCells count="21">
    <mergeCell ref="A1:H1"/>
    <mergeCell ref="A2:H2"/>
    <mergeCell ref="A4:A5"/>
    <mergeCell ref="B4:B5"/>
    <mergeCell ref="C4:C5"/>
    <mergeCell ref="D4:D5"/>
    <mergeCell ref="F4:F5"/>
    <mergeCell ref="G4:G5"/>
    <mergeCell ref="H4:H5"/>
    <mergeCell ref="E4:E5"/>
    <mergeCell ref="D9:E9"/>
    <mergeCell ref="E12:E13"/>
    <mergeCell ref="D17:E17"/>
    <mergeCell ref="A11:H11"/>
    <mergeCell ref="A12:A13"/>
    <mergeCell ref="B12:B13"/>
    <mergeCell ref="C12:C13"/>
    <mergeCell ref="D12:D13"/>
    <mergeCell ref="F12:F13"/>
    <mergeCell ref="G12:G13"/>
    <mergeCell ref="H12:H1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813A-7357-4482-803E-159FDBBE3565}">
  <dimension ref="A1:I31"/>
  <sheetViews>
    <sheetView tabSelected="1" topLeftCell="A7" zoomScaleNormal="100" workbookViewId="0">
      <selection activeCell="C23" sqref="C23"/>
    </sheetView>
  </sheetViews>
  <sheetFormatPr defaultRowHeight="14.4"/>
  <cols>
    <col min="1" max="1" width="20.77734375" style="35" customWidth="1"/>
    <col min="2" max="9" width="20.77734375" style="34" customWidth="1"/>
  </cols>
  <sheetData>
    <row r="1" spans="1:9" ht="18" customHeight="1">
      <c r="A1" s="96" t="s">
        <v>54</v>
      </c>
      <c r="B1" s="97"/>
      <c r="C1" s="97"/>
      <c r="D1" s="97"/>
      <c r="E1" s="97"/>
      <c r="F1" s="97"/>
      <c r="G1" s="97"/>
      <c r="H1" s="97"/>
      <c r="I1" s="98"/>
    </row>
    <row r="2" spans="1:9" s="37" customFormat="1" ht="34.200000000000003" customHeight="1">
      <c r="A2" s="45" t="s">
        <v>53</v>
      </c>
      <c r="B2" s="43" t="s">
        <v>36</v>
      </c>
      <c r="C2" s="43" t="s">
        <v>37</v>
      </c>
      <c r="D2" s="43" t="s">
        <v>38</v>
      </c>
      <c r="E2" s="43" t="s">
        <v>39</v>
      </c>
      <c r="F2" s="43" t="s">
        <v>51</v>
      </c>
      <c r="G2" s="43" t="s">
        <v>40</v>
      </c>
      <c r="H2" s="44" t="s">
        <v>41</v>
      </c>
      <c r="I2" s="102" t="s">
        <v>57</v>
      </c>
    </row>
    <row r="3" spans="1:9" s="36" customFormat="1" ht="14.4" customHeight="1">
      <c r="A3" s="46" t="s">
        <v>43</v>
      </c>
      <c r="B3" s="40" t="s">
        <v>42</v>
      </c>
      <c r="C3" s="40" t="s">
        <v>43</v>
      </c>
      <c r="D3" s="40" t="s">
        <v>43</v>
      </c>
      <c r="E3" s="40" t="s">
        <v>12</v>
      </c>
      <c r="F3" s="40" t="s">
        <v>12</v>
      </c>
      <c r="G3" s="40" t="s">
        <v>12</v>
      </c>
      <c r="H3" s="41" t="s">
        <v>56</v>
      </c>
      <c r="I3" s="103"/>
    </row>
    <row r="4" spans="1:9" s="38" customFormat="1">
      <c r="A4" s="80">
        <v>5</v>
      </c>
      <c r="B4" s="39">
        <v>272</v>
      </c>
      <c r="C4" s="39">
        <f>107-D4</f>
        <v>77.28</v>
      </c>
      <c r="D4" s="39">
        <f>14.86*2</f>
        <v>29.72</v>
      </c>
      <c r="E4" s="39">
        <f>B4*C4</f>
        <v>21020.16</v>
      </c>
      <c r="F4" s="39">
        <f>0.5*B4*D4</f>
        <v>4041.92</v>
      </c>
      <c r="G4" s="39">
        <f>E4+F4</f>
        <v>25062.080000000002</v>
      </c>
      <c r="H4" s="42">
        <f>G4*1.05</f>
        <v>26315.184000000005</v>
      </c>
      <c r="I4" s="103"/>
    </row>
    <row r="5" spans="1:9" s="38" customFormat="1">
      <c r="A5" s="80">
        <v>2.5</v>
      </c>
      <c r="B5" s="39">
        <v>238</v>
      </c>
      <c r="C5" s="39">
        <f>107-D5</f>
        <v>77.28</v>
      </c>
      <c r="D5" s="39">
        <f>14.86*2</f>
        <v>29.72</v>
      </c>
      <c r="E5" s="39">
        <f>B5*C5</f>
        <v>18392.64</v>
      </c>
      <c r="F5" s="39">
        <f>0.5*B5*D5</f>
        <v>3536.68</v>
      </c>
      <c r="G5" s="39">
        <f>E5+F5</f>
        <v>21929.32</v>
      </c>
      <c r="H5" s="42">
        <f>G5*1.05</f>
        <v>23025.786</v>
      </c>
      <c r="I5" s="103"/>
    </row>
    <row r="6" spans="1:9" s="38" customFormat="1">
      <c r="A6" s="80">
        <v>1.5</v>
      </c>
      <c r="B6" s="39">
        <v>194.5</v>
      </c>
      <c r="C6" s="39">
        <f>107-D6</f>
        <v>77.28</v>
      </c>
      <c r="D6" s="39">
        <f>14.86*2</f>
        <v>29.72</v>
      </c>
      <c r="E6" s="39">
        <f>B6*C6</f>
        <v>15030.960000000001</v>
      </c>
      <c r="F6" s="39">
        <f>0.5*B6*D6</f>
        <v>2890.27</v>
      </c>
      <c r="G6" s="39">
        <f>E6+F6</f>
        <v>17921.23</v>
      </c>
      <c r="H6" s="42">
        <f>G6*1.05</f>
        <v>18817.291499999999</v>
      </c>
      <c r="I6" s="104"/>
    </row>
    <row r="7" spans="1:9">
      <c r="A7" s="47"/>
      <c r="B7" s="48"/>
      <c r="C7" s="48"/>
      <c r="D7" s="48"/>
      <c r="E7" s="48"/>
      <c r="F7" s="48"/>
      <c r="G7" s="48"/>
      <c r="H7" s="48"/>
      <c r="I7" s="49"/>
    </row>
    <row r="8" spans="1:9" ht="18" customHeight="1">
      <c r="A8" s="99" t="s">
        <v>55</v>
      </c>
      <c r="B8" s="100"/>
      <c r="C8" s="100"/>
      <c r="D8" s="100"/>
      <c r="E8" s="100"/>
      <c r="F8" s="100"/>
      <c r="G8" s="100"/>
      <c r="H8" s="100"/>
      <c r="I8" s="101"/>
    </row>
    <row r="9" spans="1:9" s="36" customFormat="1" ht="28.8">
      <c r="A9" s="45" t="s">
        <v>53</v>
      </c>
      <c r="B9" s="43" t="s">
        <v>44</v>
      </c>
      <c r="C9" s="43" t="s">
        <v>52</v>
      </c>
      <c r="D9" s="43" t="s">
        <v>45</v>
      </c>
      <c r="E9" s="43" t="s">
        <v>46</v>
      </c>
      <c r="F9" s="43" t="s">
        <v>47</v>
      </c>
      <c r="G9" s="43" t="s">
        <v>48</v>
      </c>
      <c r="H9" s="43" t="s">
        <v>49</v>
      </c>
      <c r="I9" s="74" t="s">
        <v>50</v>
      </c>
    </row>
    <row r="10" spans="1:9" s="36" customFormat="1">
      <c r="A10" s="46" t="s">
        <v>43</v>
      </c>
      <c r="B10" s="40" t="s">
        <v>43</v>
      </c>
      <c r="C10" s="40" t="s">
        <v>42</v>
      </c>
      <c r="D10" s="40" t="s">
        <v>43</v>
      </c>
      <c r="E10" s="40" t="s">
        <v>43</v>
      </c>
      <c r="F10" s="40" t="s">
        <v>12</v>
      </c>
      <c r="G10" s="40" t="s">
        <v>12</v>
      </c>
      <c r="H10" s="40" t="s">
        <v>12</v>
      </c>
      <c r="I10" s="50" t="s">
        <v>56</v>
      </c>
    </row>
    <row r="11" spans="1:9" s="38" customFormat="1">
      <c r="A11" s="80">
        <v>5</v>
      </c>
      <c r="B11" s="39">
        <v>15</v>
      </c>
      <c r="C11" s="39">
        <f>PI()*B11^2</f>
        <v>706.85834705770344</v>
      </c>
      <c r="D11" s="78">
        <v>5</v>
      </c>
      <c r="E11" s="39">
        <v>10</v>
      </c>
      <c r="F11" s="39">
        <f>C11*D11</f>
        <v>3534.291735288517</v>
      </c>
      <c r="G11" s="39">
        <f>(C11/3)*E11</f>
        <v>2356.1944901923448</v>
      </c>
      <c r="H11" s="39">
        <f>F11+G11</f>
        <v>5890.4862254808613</v>
      </c>
      <c r="I11" s="51">
        <f>H11*1.35</f>
        <v>7952.156404399163</v>
      </c>
    </row>
    <row r="12" spans="1:9" s="38" customFormat="1">
      <c r="A12" s="80">
        <v>2.5</v>
      </c>
      <c r="B12" s="39">
        <v>15</v>
      </c>
      <c r="C12" s="39">
        <f>PI()*B12^2</f>
        <v>706.85834705770344</v>
      </c>
      <c r="D12" s="78">
        <v>2.5</v>
      </c>
      <c r="E12" s="39">
        <v>10</v>
      </c>
      <c r="F12" s="39">
        <f>C12*D12</f>
        <v>1767.1458676442585</v>
      </c>
      <c r="G12" s="39">
        <f>(C12/3)*E12</f>
        <v>2356.1944901923448</v>
      </c>
      <c r="H12" s="39">
        <f>F12+G12</f>
        <v>4123.3403578366033</v>
      </c>
      <c r="I12" s="51">
        <f>H12*1.35</f>
        <v>5566.5094830794151</v>
      </c>
    </row>
    <row r="13" spans="1:9" s="38" customFormat="1" ht="15" thickBot="1">
      <c r="A13" s="81">
        <v>1.5</v>
      </c>
      <c r="B13" s="52">
        <v>15</v>
      </c>
      <c r="C13" s="52">
        <f>PI()*B13^2</f>
        <v>706.85834705770344</v>
      </c>
      <c r="D13" s="79">
        <v>1.5</v>
      </c>
      <c r="E13" s="52">
        <v>10</v>
      </c>
      <c r="F13" s="52">
        <f>C13*D13</f>
        <v>1060.2875205865553</v>
      </c>
      <c r="G13" s="52">
        <f>(C13/3)*E13</f>
        <v>2356.1944901923448</v>
      </c>
      <c r="H13" s="52">
        <f>F13+G13</f>
        <v>3416.4820107789001</v>
      </c>
      <c r="I13" s="53">
        <f>H13*1.35</f>
        <v>4612.2507145515156</v>
      </c>
    </row>
    <row r="15" spans="1:9" ht="18" customHeight="1">
      <c r="A15" s="75" t="s">
        <v>58</v>
      </c>
      <c r="B15" s="105">
        <v>6000</v>
      </c>
      <c r="C15" s="105"/>
      <c r="D15" s="105"/>
      <c r="E15" s="106"/>
      <c r="F15" s="107">
        <v>6000</v>
      </c>
      <c r="G15" s="108"/>
      <c r="H15" s="108"/>
      <c r="I15" s="109"/>
    </row>
    <row r="16" spans="1:9" ht="18" customHeight="1">
      <c r="A16" s="55" t="s">
        <v>59</v>
      </c>
      <c r="B16" s="110" t="s">
        <v>60</v>
      </c>
      <c r="C16" s="111"/>
      <c r="D16" s="112" t="s">
        <v>61</v>
      </c>
      <c r="E16" s="112"/>
      <c r="F16" s="112"/>
      <c r="G16" s="113" t="s">
        <v>67</v>
      </c>
      <c r="H16" s="113"/>
      <c r="I16" s="111"/>
    </row>
    <row r="17" spans="1:9">
      <c r="A17" s="56" t="s">
        <v>62</v>
      </c>
      <c r="B17" s="68">
        <v>0.5</v>
      </c>
      <c r="C17" s="62">
        <v>0.5</v>
      </c>
      <c r="D17" s="70">
        <v>60000</v>
      </c>
      <c r="E17" s="65">
        <v>60000</v>
      </c>
      <c r="F17" s="57">
        <v>60000</v>
      </c>
      <c r="G17" s="67">
        <f>D17/($B$15*B17)</f>
        <v>20</v>
      </c>
      <c r="H17" s="71">
        <f>E17/($B$15*B17)</f>
        <v>20</v>
      </c>
      <c r="I17" s="77">
        <f>F17/($F$15*C17)</f>
        <v>20</v>
      </c>
    </row>
    <row r="18" spans="1:9">
      <c r="A18" s="56"/>
      <c r="B18" s="69"/>
      <c r="C18" s="63"/>
      <c r="D18" s="70"/>
      <c r="E18" s="65"/>
      <c r="F18" s="57"/>
      <c r="G18" s="67"/>
      <c r="H18" s="71"/>
      <c r="I18" s="77"/>
    </row>
    <row r="19" spans="1:9">
      <c r="A19" s="56" t="s">
        <v>63</v>
      </c>
      <c r="B19" s="68">
        <v>0.21</v>
      </c>
      <c r="C19" s="62">
        <v>0.21</v>
      </c>
      <c r="D19" s="70">
        <v>10000</v>
      </c>
      <c r="E19" s="65">
        <v>10000</v>
      </c>
      <c r="F19" s="57">
        <v>10000</v>
      </c>
      <c r="G19" s="67">
        <f t="shared" ref="G19:G25" si="0">D19/($B$15*B19)</f>
        <v>7.9365079365079367</v>
      </c>
      <c r="H19" s="71">
        <f t="shared" ref="H19:H25" si="1">E19/($B$15*B19)</f>
        <v>7.9365079365079367</v>
      </c>
      <c r="I19" s="77">
        <f t="shared" ref="I19:I25" si="2">F19/($F$15*C19)</f>
        <v>7.9365079365079367</v>
      </c>
    </row>
    <row r="20" spans="1:9">
      <c r="A20" s="56"/>
      <c r="B20" s="69"/>
      <c r="C20" s="63"/>
      <c r="D20" s="70"/>
      <c r="E20" s="65"/>
      <c r="F20" s="57"/>
      <c r="G20" s="67"/>
      <c r="H20" s="71"/>
      <c r="I20" s="61"/>
    </row>
    <row r="21" spans="1:9">
      <c r="A21" s="56" t="s">
        <v>64</v>
      </c>
      <c r="B21" s="68">
        <v>0.21</v>
      </c>
      <c r="C21" s="62">
        <v>0.21</v>
      </c>
      <c r="D21" s="70">
        <f>H4*A26</f>
        <v>20000.139844195328</v>
      </c>
      <c r="E21" s="66">
        <f>H5*A26</f>
        <v>17500.122363670911</v>
      </c>
      <c r="F21" s="64">
        <f>H6*A26</f>
        <v>14301.570587117612</v>
      </c>
      <c r="G21" s="67">
        <f t="shared" si="0"/>
        <v>15.873126860472482</v>
      </c>
      <c r="H21" s="76">
        <f t="shared" si="1"/>
        <v>13.888986002913422</v>
      </c>
      <c r="I21" s="61">
        <f t="shared" si="2"/>
        <v>11.35045284691874</v>
      </c>
    </row>
    <row r="22" spans="1:9">
      <c r="A22" s="56"/>
      <c r="B22" s="69"/>
      <c r="C22" s="63"/>
      <c r="D22" s="70"/>
      <c r="E22" s="66"/>
      <c r="F22" s="64"/>
      <c r="G22" s="67"/>
      <c r="H22" s="76"/>
      <c r="I22" s="61"/>
    </row>
    <row r="23" spans="1:9">
      <c r="A23" s="56" t="s">
        <v>65</v>
      </c>
      <c r="B23" s="68">
        <v>0.05</v>
      </c>
      <c r="C23" s="62">
        <v>0.05</v>
      </c>
      <c r="D23" s="70">
        <f>I11*A27</f>
        <v>6000.1180113675773</v>
      </c>
      <c r="E23" s="66">
        <f>I12*A27</f>
        <v>4200.0826079573044</v>
      </c>
      <c r="F23" s="64">
        <f>I13*A27</f>
        <v>3480.0684465931954</v>
      </c>
      <c r="G23" s="67">
        <f t="shared" si="0"/>
        <v>20.000393371225258</v>
      </c>
      <c r="H23" s="76">
        <f t="shared" si="1"/>
        <v>14.000275359857682</v>
      </c>
      <c r="I23" s="61">
        <f t="shared" si="2"/>
        <v>11.600228155310651</v>
      </c>
    </row>
    <row r="24" spans="1:9">
      <c r="A24" s="56"/>
      <c r="B24" s="69"/>
      <c r="C24" s="63"/>
      <c r="D24" s="70"/>
      <c r="E24" s="66"/>
      <c r="F24" s="64"/>
      <c r="G24" s="67"/>
      <c r="H24" s="76"/>
      <c r="I24" s="61"/>
    </row>
    <row r="25" spans="1:9">
      <c r="A25" s="56" t="s">
        <v>66</v>
      </c>
      <c r="B25" s="68">
        <v>0.03</v>
      </c>
      <c r="C25" s="62">
        <v>0.03</v>
      </c>
      <c r="D25" s="70">
        <f>I11*A27</f>
        <v>6000.1180113675773</v>
      </c>
      <c r="E25" s="66">
        <f>I12*A27</f>
        <v>4200.0826079573044</v>
      </c>
      <c r="F25" s="64">
        <f>I13*A27</f>
        <v>3480.0684465931954</v>
      </c>
      <c r="G25" s="67">
        <f t="shared" si="0"/>
        <v>33.333988952042098</v>
      </c>
      <c r="H25" s="76">
        <f t="shared" si="1"/>
        <v>23.333792266429469</v>
      </c>
      <c r="I25" s="61">
        <f t="shared" si="2"/>
        <v>19.33371359218442</v>
      </c>
    </row>
    <row r="26" spans="1:9">
      <c r="A26" s="72">
        <f>20000/26315</f>
        <v>0.76002280068402051</v>
      </c>
      <c r="B26" s="59">
        <f>SUM(B17:B25)</f>
        <v>1</v>
      </c>
      <c r="C26" s="59">
        <f>SUM(C17:C25)</f>
        <v>1</v>
      </c>
      <c r="D26" s="60">
        <f>SUM(D17:D25)</f>
        <v>102000.3758669305</v>
      </c>
      <c r="E26" s="60">
        <f t="shared" ref="E26:F26" si="3">SUM(E17:E25)</f>
        <v>95900.287579585507</v>
      </c>
      <c r="F26" s="60">
        <f t="shared" si="3"/>
        <v>91261.707480304016</v>
      </c>
      <c r="G26"/>
      <c r="H26" s="54"/>
      <c r="I26"/>
    </row>
    <row r="27" spans="1:9">
      <c r="A27" s="73">
        <f>6000/7952</f>
        <v>0.75452716297786715</v>
      </c>
    </row>
    <row r="31" spans="1:9">
      <c r="C31" s="58"/>
    </row>
  </sheetData>
  <mergeCells count="8">
    <mergeCell ref="B16:C16"/>
    <mergeCell ref="D16:F16"/>
    <mergeCell ref="G16:I16"/>
    <mergeCell ref="A1:I1"/>
    <mergeCell ref="A8:I8"/>
    <mergeCell ref="I2:I6"/>
    <mergeCell ref="B15:E15"/>
    <mergeCell ref="F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</vt:lpstr>
      <vt:lpstr>Details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M Tahzib Enam</dc:creator>
  <cp:lastModifiedBy>Asus</cp:lastModifiedBy>
  <cp:lastPrinted>2022-05-28T10:52:02Z</cp:lastPrinted>
  <dcterms:created xsi:type="dcterms:W3CDTF">2021-10-25T13:46:33Z</dcterms:created>
  <dcterms:modified xsi:type="dcterms:W3CDTF">2022-06-09T03:01:22Z</dcterms:modified>
</cp:coreProperties>
</file>