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630083C7-02E5-49F9-9699-96DA76C285F2}" xr6:coauthVersionLast="47" xr6:coauthVersionMax="47" xr10:uidLastSave="{00000000-0000-0000-0000-000000000000}"/>
  <bookViews>
    <workbookView xWindow="0" yWindow="0" windowWidth="15360" windowHeight="18600" tabRatio="783" xr2:uid="{00000000-000D-0000-FFFF-FFFF00000000}"/>
    <workbookView minimized="1" xWindow="310" yWindow="270" windowWidth="7500" windowHeight="6000" firstSheet="3" activeTab="9" xr2:uid="{F3B987AC-2077-4658-9C8D-A231F3196A13}"/>
  </bookViews>
  <sheets>
    <sheet name="Baza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  <sheet name="proj10" sheetId="11" r:id="rId10"/>
  </sheets>
  <externalReferences>
    <externalReference r:id="rId11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0" l="1"/>
  <c r="N64" i="10"/>
  <c r="N42" i="10"/>
  <c r="N43" i="10"/>
  <c r="N41" i="10"/>
  <c r="B48" i="8"/>
  <c r="B39" i="8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37" i="1"/>
  <c r="B31" i="8" s="1"/>
  <c r="B25" i="8"/>
  <c r="H9" i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37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U3" i="1"/>
  <c r="Y3" i="1" s="1"/>
  <c r="C3" i="1"/>
  <c r="C2" i="1"/>
  <c r="A18" i="8" l="1"/>
  <c r="B20" i="8"/>
  <c r="G28" i="8"/>
  <c r="G2" i="8"/>
  <c r="G4" i="8"/>
  <c r="B53" i="2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F8" i="8" l="1" a="1"/>
  <c r="F8" i="8" s="1"/>
  <c r="E8" i="8"/>
  <c r="W35" i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G9" i="8" l="1"/>
  <c r="H9" i="8" s="1"/>
  <c r="G10" i="8"/>
  <c r="H10" i="8" s="1"/>
  <c r="G8" i="8"/>
  <c r="H8" i="8" s="1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<sst xmlns="http://schemas.openxmlformats.org/spreadsheetml/2006/main" count="536" uniqueCount="405">
  <si>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</si>
  <si>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</si>
  <si>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</si>
  <si>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</si>
  <si>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</si>
  <si>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</si>
  <si>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</si>
  <si>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</si>
  <si>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</si>
  <si>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</si>
  <si>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</si>
  <si>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</si>
  <si>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</si>
  <si>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</si>
  <si>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</si>
  <si>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</si>
  <si>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</si>
  <si>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</si>
  <si>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</si>
  <si>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</si>
  <si>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</si>
  <si>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</si>
  <si>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</si>
  <si>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</si>
  <si>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</si>
  <si>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</si>
  <si>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</si>
  <si>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</si>
  <si>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</si>
  <si>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</si>
  <si>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</si>
  <si>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</si>
  <si>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</si>
  <si>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</si>
  <si>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</si>
  <si>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</si>
  <si>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</si>
  <si>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</si>
  <si>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</si>
  <si>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</si>
  <si>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</si>
  <si>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</si>
  <si>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</si>
  <si>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</si>
  <si>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</si>
  <si>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</si>
  <si>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</si>
  <si>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</si>
  <si>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</si>
  <si>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</si>
  <si>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</si>
  <si>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</si>
  <si>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</si>
  <si>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</si>
  <si>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</si>
  <si>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</si>
  <si>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</si>
  <si>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</si>
  <si>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</si>
  <si>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</si>
  <si>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</si>
  <si>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</si>
  <si>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</si>
  <si>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</si>
  <si>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</si>
  <si>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</si>
  <si>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</si>
  <si>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</si>
  <si>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</si>
  <si>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</si>
  <si>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</si>
  <si>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</si>
  <si>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</si>
  <si>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</si>
  <si>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</si>
  <si>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</si>
  <si>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</si>
  <si>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</si>
  <si>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</si>
  <si>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</si>
  <si>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</si>
  <si>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</si>
  <si>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</si>
  <si>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</si>
  <si>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</si>
  <si>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</si>
  <si>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</si>
  <si>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</si>
  <si>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</si>
  <si>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</si>
  <si>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</si>
  <si>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</si>
  <si>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</si>
  <si>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</si>
  <si>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</si>
  <si>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</si>
  <si>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</si>
  <si>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</si>
  <si>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</si>
  <si>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</si>
  <si>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</si>
  <si>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</si>
  <si>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</si>
  <si>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</si>
  <si>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</si>
  <si>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</si>
  <si>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</si>
  <si>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</si>
  <si>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</si>
  <si>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</si>
  <si>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</si>
  <si>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</si>
  <si>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</si>
  <si>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</si>
  <si>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</si>
  <si>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</si>
  <si>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</si>
  <si>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</si>
  <si>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</si>
  <si>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</si>
  <si>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</si>
  <si>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</si>
  <si>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</si>
  <si>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</si>
  <si>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</si>
  <si>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</si>
  <si>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</si>
  <si>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</si>
  <si>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</si>
  <si>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</si>
  <si>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</si>
  <si>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</si>
  <si>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</si>
  <si>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</si>
  <si>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</si>
  <si>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</si>
  <si>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</si>
  <si>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</si>
  <si>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</si>
  <si>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</si>
  <si>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</si>
  <si>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</si>
  <si>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</si>
  <si>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</si>
  <si>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</si>
  <si>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</si>
  <si>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</si>
  <si>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</si>
  <si>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</si>
  <si>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</si>
  <si>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</si>
  <si>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</si>
  <si>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</si>
  <si>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</si>
  <si>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</si>
  <si>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</si>
  <si>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</si>
  <si>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</si>
  <si>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</si>
  <si>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</si>
  <si>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</si>
  <si>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</si>
  <si>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</si>
  <si>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</si>
  <si>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</si>
  <si>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</si>
  <si>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</si>
  <si>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</si>
  <si>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</si>
  <si>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</si>
  <si>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</si>
  <si>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</si>
  <si>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</si>
  <si>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</si>
  <si>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</si>
  <si>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</si>
  <si>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</si>
  <si>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</si>
  <si>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</si>
  <si>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</si>
  <si>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</si>
  <si>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</si>
  <si>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</si>
  <si>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</si>
  <si>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</si>
  <si>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</si>
  <si>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</si>
  <si>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</si>
  <si>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</si>
  <si>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</si>
  <si>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</si>
  <si>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</si>
  <si>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</si>
  <si>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</si>
  <si>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</si>
  <si>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</si>
  <si>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</si>
  <si>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</si>
  <si>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</si>
  <si>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</si>
  <si>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</si>
  <si>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</si>
  <si>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</si>
  <si>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</si>
  <si>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</si>
  <si>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</si>
  <si>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</si>
  <si>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</si>
  <si>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</si>
  <si>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</si>
  <si>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</si>
  <si>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</si>
  <si>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</si>
  <si>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</si>
  <si>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</si>
  <si>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</si>
  <si>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</si>
  <si>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</si>
  <si>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</si>
  <si>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</si>
  <si>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</si>
  <si>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</si>
  <si>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</si>
  <si>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</si>
  <si>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</si>
  <si>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</si>
  <si>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</si>
  <si>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</si>
  <si>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</si>
  <si>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</si>
  <si>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</si>
  <si>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</si>
  <si>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</si>
  <si>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</si>
  <si>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</si>
  <si>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</si>
  <si>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</si>
  <si>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</si>
  <si>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</si>
  <si>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</si>
  <si>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</si>
  <si>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</si>
  <si>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</si>
  <si>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</si>
  <si>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</si>
  <si>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</si>
  <si>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</si>
  <si>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</si>
  <si>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</si>
  <si>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</si>
  <si>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</si>
  <si>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</si>
  <si>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</si>
  <si>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</si>
  <si>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</si>
  <si>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</si>
  <si>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</si>
  <si>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</si>
  <si>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</si>
  <si>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</si>
  <si>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</si>
  <si>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</si>
  <si>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</si>
  <si>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</si>
  <si>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</si>
  <si>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</si>
  <si>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</si>
  <si>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</si>
  <si>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</si>
  <si>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</si>
  <si>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</si>
  <si>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</si>
  <si>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</si>
  <si>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</si>
  <si>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</si>
  <si>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</si>
  <si>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</si>
  <si>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</si>
  <si>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</si>
  <si>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</si>
  <si>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</si>
  <si>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</si>
  <si>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</si>
  <si>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</si>
  <si>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</si>
  <si>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</si>
  <si>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</si>
  <si>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</si>
  <si>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</si>
  <si>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</si>
  <si>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</si>
  <si>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</si>
  <si>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</si>
  <si>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</si>
  <si>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</si>
  <si>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</si>
  <si>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</si>
  <si>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</si>
  <si>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</si>
  <si>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</si>
  <si>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</si>
  <si>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</si>
  <si>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</si>
  <si>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</si>
  <si>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</si>
  <si>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</si>
  <si>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</si>
  <si>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</si>
  <si>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</si>
  <si>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</si>
  <si>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</si>
  <si>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</si>
  <si>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</si>
  <si>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</si>
  <si>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</si>
  <si>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</si>
  <si>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</si>
  <si>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</si>
  <si>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</si>
  <si>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</si>
  <si>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</si>
  <si>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</si>
  <si>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</si>
  <si>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</si>
  <si>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</si>
  <si>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</si>
  <si>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</si>
  <si>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</si>
  <si>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</si>
  <si>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</si>
  <si>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</si>
  <si>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</si>
  <si>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</si>
  <si>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</si>
  <si>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</si>
  <si>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</si>
  <si>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</si>
  <si>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</si>
  <si>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</si>
  <si>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</si>
  <si>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</si>
  <si>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</si>
  <si>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Ssh/Sh</t>
  </si>
  <si>
    <t>Skh/Ssh</t>
  </si>
  <si>
    <t>b3</t>
  </si>
  <si>
    <t>przelicznik</t>
  </si>
  <si>
    <t>b3inf</t>
  </si>
  <si>
    <t>c</t>
  </si>
  <si>
    <t>cz(v)</t>
  </si>
  <si>
    <t>v</t>
  </si>
  <si>
    <t>eta_skh</t>
  </si>
  <si>
    <t>C_a</t>
  </si>
  <si>
    <t>v_cruise</t>
  </si>
  <si>
    <t>mtow</t>
  </si>
  <si>
    <t>v_stall</t>
  </si>
  <si>
    <t>v_eco</t>
  </si>
  <si>
    <t>Proj2</t>
  </si>
  <si>
    <t>Projekt 3</t>
  </si>
  <si>
    <t>l_k</t>
  </si>
  <si>
    <t>l_nk</t>
  </si>
  <si>
    <t>v_inf</t>
  </si>
  <si>
    <t>k'_h</t>
  </si>
  <si>
    <t>Projekt 8 środek ciężkości samolotu</t>
  </si>
  <si>
    <t>bx_c1</t>
  </si>
  <si>
    <t>bx_c2</t>
  </si>
  <si>
    <t>bx_c3</t>
  </si>
  <si>
    <t xml:space="preserve">Projekt 9 </t>
  </si>
  <si>
    <t>bx_sah</t>
  </si>
  <si>
    <t>kappa_c1</t>
  </si>
  <si>
    <t>kappa_c2</t>
  </si>
  <si>
    <t>kappa_c3</t>
  </si>
  <si>
    <t>Ssh</t>
  </si>
  <si>
    <t>Sh</t>
  </si>
  <si>
    <t>kh_1</t>
  </si>
  <si>
    <t>kh_2</t>
  </si>
  <si>
    <t>kh_3</t>
  </si>
  <si>
    <t>azh_1</t>
  </si>
  <si>
    <t>azh_2</t>
  </si>
  <si>
    <t>azh_3</t>
  </si>
  <si>
    <t>b0</t>
  </si>
  <si>
    <t>ksd</t>
  </si>
  <si>
    <t>Proj1</t>
  </si>
  <si>
    <t>Dana</t>
  </si>
  <si>
    <t>Wartość</t>
  </si>
  <si>
    <t>Projekt 10</t>
  </si>
  <si>
    <t>deltaHk_rad</t>
  </si>
  <si>
    <t>deltaHk_deg</t>
  </si>
  <si>
    <t>pdh</t>
  </si>
  <si>
    <t>kghn</t>
  </si>
  <si>
    <t>kghn'</t>
  </si>
  <si>
    <t>kghm</t>
  </si>
  <si>
    <t>kghm'</t>
  </si>
  <si>
    <t>mu</t>
  </si>
  <si>
    <t>kappa'_h</t>
  </si>
  <si>
    <t>bar_xsa</t>
  </si>
  <si>
    <t>bar_zs</t>
  </si>
  <si>
    <t>delta_xsak</t>
  </si>
  <si>
    <t>xsaj</t>
  </si>
  <si>
    <t>xsah</t>
  </si>
  <si>
    <t>alpha_0</t>
  </si>
  <si>
    <t>m_calc</t>
  </si>
  <si>
    <t xml:space="preserve">rho </t>
  </si>
  <si>
    <t>kdh</t>
  </si>
  <si>
    <t>x_sah</t>
  </si>
  <si>
    <t>ldH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</si>
</sst>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1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  <font>
      <sz val="7"/>
      <color rgb="FFD4D4D4"/>
      <name val="Consolas"/>
      <family val="3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165" fontId="0" fillId="0" borderId="0" xfId="0" applyNumberFormat="1"/>
    <xf numFmtId="0" fontId="30" fillId="0" borderId="0" xfId="0" applyFont="1"/>
    <xf numFmtId="0" fontId="2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698500</xdr:colOff>
      <xdr:row>3</xdr:row>
      <xdr:rowOff>152400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44800" y="67945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146050</xdr:colOff>
      <xdr:row>15</xdr:row>
      <xdr:rowOff>104775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92350" y="34512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390943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142439</xdr:colOff>
      <xdr:row>13</xdr:row>
      <xdr:rowOff>106075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216442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296068</xdr:colOff>
      <xdr:row>34</xdr:row>
      <xdr:rowOff>144687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274801</xdr:colOff>
      <xdr:row>41</xdr:row>
      <xdr:rowOff>67589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273434</xdr:colOff>
      <xdr:row>49</xdr:row>
      <xdr:rowOff>101702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:S69"/>
  <sheetViews>
    <sheetView tabSelected="1" topLeftCell="E13" workbookViewId="0">
      <selection activeCell="M17" sqref="M17"/>
    </sheetView>
    <sheetView workbookViewId="1">
      <selection sqref="A1:B1"/>
    </sheetView>
  </sheetViews>
  <sheetFormatPr defaultRowHeight="12.5"/>
  <sheetData>
    <row r="1" spans="1:17" s="98" customFormat="1" ht="25.5" customHeight="1">
      <c r="A1" s="104" t="s">
        <v>381</v>
      </c>
      <c r="B1" s="105"/>
      <c r="C1" s="99"/>
      <c r="D1" s="106" t="s">
        <v>356</v>
      </c>
      <c r="E1" s="106"/>
      <c r="G1" s="103" t="s">
        <v>357</v>
      </c>
      <c r="H1" s="103"/>
      <c r="J1" s="103" t="s">
        <v>362</v>
      </c>
      <c r="K1" s="103"/>
      <c r="M1" s="103" t="s">
        <v>366</v>
      </c>
      <c r="N1" s="103"/>
      <c r="P1" s="103" t="s">
        <v>384</v>
      </c>
      <c r="Q1" s="103"/>
    </row>
    <row r="2" spans="1:17" s="97" customFormat="1" ht="13.5" customHeight="1">
      <c r="A2" s="100" t="s">
        <v>382</v>
      </c>
      <c r="B2" s="100" t="s">
        <v>383</v>
      </c>
      <c r="C2" s="100"/>
      <c r="D2" s="80" t="s">
        <v>382</v>
      </c>
      <c r="E2" s="80" t="s">
        <v>383</v>
      </c>
      <c r="G2" s="97" t="s">
        <v>382</v>
      </c>
      <c r="H2" s="97" t="s">
        <v>383</v>
      </c>
      <c r="J2" s="96" t="s">
        <v>382</v>
      </c>
      <c r="K2" s="96" t="s">
        <v>383</v>
      </c>
      <c r="M2" s="97" t="s">
        <v>382</v>
      </c>
      <c r="N2" s="97" t="s">
        <v>383</v>
      </c>
      <c r="P2" s="97" t="s">
        <v>382</v>
      </c>
      <c r="Q2" s="97" t="s">
        <v>383</v>
      </c>
    </row>
    <row r="3" spans="1:17">
      <c r="A3" t="s">
        <v>77</v>
      </c>
      <c r="B3">
        <v>15</v>
      </c>
      <c r="D3" t="s">
        <v>62</v>
      </c>
      <c r="E3">
        <v>4.452</v>
      </c>
      <c r="G3" t="s">
        <v>358</v>
      </c>
      <c r="H3">
        <v>7.29</v>
      </c>
      <c r="J3" t="s">
        <v>363</v>
      </c>
      <c r="K3">
        <v>0.12</v>
      </c>
      <c r="M3" t="s">
        <v>367</v>
      </c>
      <c r="N3">
        <v>2.86</v>
      </c>
      <c r="P3" s="80" t="s">
        <v>388</v>
      </c>
      <c r="Q3">
        <v>0.95279999999999998</v>
      </c>
    </row>
    <row r="4" spans="1:17">
      <c r="A4" t="s">
        <v>279</v>
      </c>
      <c r="B4">
        <v>9.94</v>
      </c>
      <c r="G4" t="s">
        <v>359</v>
      </c>
      <c r="H4">
        <v>1.61</v>
      </c>
      <c r="J4" t="s">
        <v>364</v>
      </c>
      <c r="K4">
        <v>0.25</v>
      </c>
      <c r="M4" t="s">
        <v>403</v>
      </c>
      <c r="N4">
        <f xml:space="preserve"> N3*1.5</f>
        <v>4.29</v>
      </c>
      <c r="P4" t="s">
        <v>389</v>
      </c>
      <c r="Q4">
        <v>0.97609999999999997</v>
      </c>
    </row>
    <row r="5" spans="1:17">
      <c r="A5" t="s">
        <v>100</v>
      </c>
      <c r="B5">
        <v>1.5</v>
      </c>
      <c r="G5" t="s">
        <v>360</v>
      </c>
      <c r="H5">
        <v>54.44</v>
      </c>
      <c r="J5" t="s">
        <v>365</v>
      </c>
      <c r="K5">
        <v>0.38</v>
      </c>
      <c r="P5" t="s">
        <v>390</v>
      </c>
      <c r="Q5">
        <v>0.94779999999999998</v>
      </c>
    </row>
    <row r="6" spans="1:17">
      <c r="A6" t="s">
        <v>351</v>
      </c>
      <c r="B6">
        <v>1.5</v>
      </c>
      <c r="G6" t="s">
        <v>299</v>
      </c>
      <c r="H6">
        <v>3.01</v>
      </c>
      <c r="M6" t="s">
        <v>368</v>
      </c>
      <c r="N6">
        <v>0.34</v>
      </c>
      <c r="P6" t="s">
        <v>391</v>
      </c>
      <c r="Q6">
        <v>0.96360000000000001</v>
      </c>
    </row>
    <row r="7" spans="1:17">
      <c r="A7" t="s">
        <v>309</v>
      </c>
      <c r="B7">
        <v>6.59</v>
      </c>
      <c r="G7" t="s">
        <v>292</v>
      </c>
      <c r="H7">
        <v>2.2000000000000002</v>
      </c>
      <c r="J7" s="80" t="s">
        <v>399</v>
      </c>
      <c r="K7">
        <v>-2.5</v>
      </c>
      <c r="M7" t="s">
        <v>369</v>
      </c>
      <c r="N7">
        <v>0.33</v>
      </c>
      <c r="P7" t="s">
        <v>392</v>
      </c>
      <c r="Q7">
        <v>16.45</v>
      </c>
    </row>
    <row r="8" spans="1:17">
      <c r="A8" t="s">
        <v>352</v>
      </c>
      <c r="B8">
        <v>54</v>
      </c>
      <c r="G8" t="s">
        <v>67</v>
      </c>
      <c r="H8">
        <v>5.09</v>
      </c>
      <c r="M8" t="s">
        <v>370</v>
      </c>
      <c r="N8">
        <v>0.31</v>
      </c>
      <c r="P8" t="s">
        <v>393</v>
      </c>
      <c r="Q8">
        <v>0.35730000000000001</v>
      </c>
    </row>
    <row r="9" spans="1:17">
      <c r="A9" t="s">
        <v>353</v>
      </c>
      <c r="B9">
        <v>726</v>
      </c>
      <c r="G9" t="s">
        <v>126</v>
      </c>
      <c r="H9">
        <v>-4.8000000000000001E-2</v>
      </c>
      <c r="J9" s="80"/>
    </row>
    <row r="10" spans="1:17">
      <c r="A10" t="s">
        <v>354</v>
      </c>
      <c r="B10">
        <v>24</v>
      </c>
      <c r="G10" t="s">
        <v>361</v>
      </c>
      <c r="H10">
        <v>0.42299999999999999</v>
      </c>
      <c r="M10" t="s">
        <v>299</v>
      </c>
      <c r="N10">
        <v>3.01</v>
      </c>
      <c r="P10" t="s">
        <v>394</v>
      </c>
      <c r="Q10">
        <v>0.24</v>
      </c>
    </row>
    <row r="11" spans="1:17">
      <c r="A11" t="s">
        <v>355</v>
      </c>
      <c r="B11">
        <v>34</v>
      </c>
      <c r="G11" t="s">
        <v>280</v>
      </c>
      <c r="H11">
        <v>-2.3999999999999998E-3</v>
      </c>
      <c r="M11" t="s">
        <v>300</v>
      </c>
      <c r="N11">
        <v>2.2000000000000002</v>
      </c>
      <c r="P11" s="6" t="s">
        <v>395</v>
      </c>
      <c r="Q11" s="66">
        <v>-0.23699999999999999</v>
      </c>
    </row>
    <row r="12" spans="1:17">
      <c r="G12" t="s">
        <v>130</v>
      </c>
      <c r="H12">
        <v>0.85</v>
      </c>
      <c r="M12" t="s">
        <v>302</v>
      </c>
      <c r="N12">
        <v>0.73</v>
      </c>
      <c r="P12" s="6" t="s">
        <v>396</v>
      </c>
      <c r="Q12" s="66">
        <v>-2.52E-2</v>
      </c>
    </row>
    <row r="13" spans="1:17">
      <c r="M13" t="s">
        <v>303</v>
      </c>
      <c r="N13">
        <v>1.0940000000000001</v>
      </c>
    </row>
    <row r="14" spans="1:17">
      <c r="M14" t="s">
        <v>317</v>
      </c>
      <c r="N14">
        <v>0.80300000000000005</v>
      </c>
      <c r="P14" s="80" t="s">
        <v>398</v>
      </c>
      <c r="Q14" s="66">
        <v>-2.52E-2</v>
      </c>
    </row>
    <row r="15" spans="1:17">
      <c r="M15" t="s">
        <v>323</v>
      </c>
      <c r="N15">
        <v>0.26100000000000001</v>
      </c>
      <c r="P15" s="80" t="s">
        <v>397</v>
      </c>
      <c r="Q15" s="66">
        <v>0.03</v>
      </c>
    </row>
    <row r="16" spans="1:17">
      <c r="M16" t="s">
        <v>324</v>
      </c>
      <c r="N16">
        <v>0.46899999999999997</v>
      </c>
    </row>
    <row r="17" spans="13:19">
      <c r="M17" t="s">
        <v>322</v>
      </c>
      <c r="N17">
        <v>0.45200000000000001</v>
      </c>
      <c r="P17" t="s">
        <v>400</v>
      </c>
      <c r="Q17" s="66">
        <v>670</v>
      </c>
    </row>
    <row r="18" spans="13:19">
      <c r="M18" t="s">
        <v>340</v>
      </c>
      <c r="N18">
        <v>0.156</v>
      </c>
      <c r="P18" t="s">
        <v>401</v>
      </c>
      <c r="Q18" s="66">
        <v>1.2250000000000001</v>
      </c>
    </row>
    <row r="19" spans="13:19">
      <c r="M19" t="s">
        <v>338</v>
      </c>
      <c r="N19">
        <v>1.615</v>
      </c>
    </row>
    <row r="20" spans="13:19">
      <c r="M20" t="s">
        <v>339</v>
      </c>
      <c r="N20">
        <v>0.253</v>
      </c>
      <c r="P20" t="s">
        <v>402</v>
      </c>
      <c r="Q20" s="66">
        <v>1</v>
      </c>
    </row>
    <row r="21" spans="13:19">
      <c r="M21" t="s">
        <v>341</v>
      </c>
      <c r="N21">
        <v>0.47099999999999997</v>
      </c>
    </row>
    <row r="22" spans="13:19">
      <c r="M22" t="s">
        <v>337</v>
      </c>
      <c r="N22">
        <v>0.5</v>
      </c>
    </row>
    <row r="24" spans="13:19">
      <c r="M24" t="s">
        <v>301</v>
      </c>
      <c r="N24">
        <v>0.66700000000000004</v>
      </c>
    </row>
    <row r="25" spans="13:19">
      <c r="M25" t="s">
        <v>304</v>
      </c>
      <c r="N25">
        <v>4.1180000000000003</v>
      </c>
    </row>
    <row r="28" spans="13:19">
      <c r="M28" t="s">
        <v>371</v>
      </c>
      <c r="N28">
        <v>0.93400000000000005</v>
      </c>
      <c r="S28" s="102" t="s">
        <v>388</v>
      </c>
    </row>
    <row r="29" spans="13:19">
      <c r="M29" t="s">
        <v>342</v>
      </c>
      <c r="N29">
        <v>0.42499999999999999</v>
      </c>
    </row>
    <row r="30" spans="13:19">
      <c r="M30" t="s">
        <v>343</v>
      </c>
      <c r="N30">
        <v>0.27</v>
      </c>
    </row>
    <row r="32" spans="13:19">
      <c r="M32" t="s">
        <v>372</v>
      </c>
      <c r="N32">
        <v>2.2000000000000002</v>
      </c>
    </row>
    <row r="33" spans="13:14">
      <c r="M33" t="s">
        <v>331</v>
      </c>
      <c r="N33">
        <v>4.9000000000000004</v>
      </c>
    </row>
    <row r="34" spans="13:14">
      <c r="M34" t="s">
        <v>305</v>
      </c>
      <c r="N34">
        <v>3.1</v>
      </c>
    </row>
    <row r="35" spans="13:14">
      <c r="M35" t="s">
        <v>306</v>
      </c>
      <c r="N35">
        <v>2.218</v>
      </c>
    </row>
    <row r="36" spans="13:14">
      <c r="M36" t="s">
        <v>308</v>
      </c>
      <c r="N36">
        <v>0.43</v>
      </c>
    </row>
    <row r="37" spans="13:14">
      <c r="M37" t="s">
        <v>373</v>
      </c>
      <c r="N37">
        <v>0.34</v>
      </c>
    </row>
    <row r="38" spans="13:14">
      <c r="M38" t="s">
        <v>374</v>
      </c>
      <c r="N38">
        <v>0.326344089</v>
      </c>
    </row>
    <row r="39" spans="13:14">
      <c r="M39" t="s">
        <v>375</v>
      </c>
      <c r="N39">
        <v>0.310137422</v>
      </c>
    </row>
    <row r="41" spans="13:14">
      <c r="M41" t="s">
        <v>376</v>
      </c>
      <c r="N41">
        <f xml:space="preserve"> 'Pr9'!G8</f>
        <v>-0.16442302973386907</v>
      </c>
    </row>
    <row r="42" spans="13:14">
      <c r="M42" t="s">
        <v>377</v>
      </c>
      <c r="N42">
        <f xml:space="preserve"> 'Pr9'!G9</f>
        <v>-0.13307209685962312</v>
      </c>
    </row>
    <row r="43" spans="13:14">
      <c r="M43" t="s">
        <v>378</v>
      </c>
      <c r="N43">
        <f xml:space="preserve"> 'Pr9'!G10</f>
        <v>-9.8444589909657404E-2</v>
      </c>
    </row>
    <row r="46" spans="13:14">
      <c r="M46" t="s">
        <v>261</v>
      </c>
      <c r="N46">
        <v>-7.4770964999999995E-2</v>
      </c>
    </row>
    <row r="47" spans="13:14">
      <c r="M47" t="s">
        <v>262</v>
      </c>
      <c r="N47">
        <v>-3.9516728000000001E-2</v>
      </c>
    </row>
    <row r="48" spans="13:14">
      <c r="M48" t="s">
        <v>263</v>
      </c>
      <c r="N48">
        <v>-4.2624910000000002E-3</v>
      </c>
    </row>
    <row r="50" spans="13:14">
      <c r="M50" t="s">
        <v>379</v>
      </c>
      <c r="N50">
        <v>0</v>
      </c>
    </row>
    <row r="51" spans="13:14">
      <c r="M51" t="s">
        <v>333</v>
      </c>
      <c r="N51">
        <v>-0.22900000000000001</v>
      </c>
    </row>
    <row r="52" spans="13:14">
      <c r="M52" t="s">
        <v>332</v>
      </c>
      <c r="N52">
        <v>-0.14499999999999999</v>
      </c>
    </row>
    <row r="54" spans="13:14">
      <c r="M54" t="s">
        <v>350</v>
      </c>
      <c r="N54">
        <v>0.47</v>
      </c>
    </row>
    <row r="55" spans="13:14">
      <c r="M55" t="s">
        <v>336</v>
      </c>
      <c r="N55">
        <v>0.6</v>
      </c>
    </row>
    <row r="56" spans="13:14">
      <c r="M56" t="s">
        <v>334</v>
      </c>
      <c r="N56">
        <v>-0.35399999999999998</v>
      </c>
    </row>
    <row r="57" spans="13:14">
      <c r="M57" t="s">
        <v>335</v>
      </c>
      <c r="N57">
        <v>-0.32200000000000001</v>
      </c>
    </row>
    <row r="59" spans="13:14">
      <c r="M59" t="s">
        <v>346</v>
      </c>
      <c r="N59">
        <v>-1.4319999999999999</v>
      </c>
    </row>
    <row r="60" spans="13:14">
      <c r="M60" t="s">
        <v>344</v>
      </c>
      <c r="N60">
        <v>-0.38800000000000001</v>
      </c>
    </row>
    <row r="62" spans="13:14">
      <c r="M62" t="s">
        <v>380</v>
      </c>
      <c r="N62">
        <v>1</v>
      </c>
    </row>
    <row r="64" spans="13:14">
      <c r="M64" t="s">
        <v>385</v>
      </c>
      <c r="N64" s="101">
        <f xml:space="preserve"> 0.0334</f>
        <v>3.3399999999999999E-2</v>
      </c>
    </row>
    <row r="65" spans="13:14">
      <c r="M65" t="s">
        <v>386</v>
      </c>
      <c r="N65">
        <v>1.913</v>
      </c>
    </row>
    <row r="67" spans="13:14">
      <c r="M67" s="80" t="s">
        <v>387</v>
      </c>
      <c r="N67">
        <v>0</v>
      </c>
    </row>
    <row r="69" spans="13:14">
      <c r="M69" t="s">
        <v>404</v>
      </c>
      <c r="N69">
        <v>1</v>
      </c>
    </row>
  </sheetData>
  <mergeCells count="6">
    <mergeCell ref="P1:Q1"/>
    <mergeCell ref="J1:K1"/>
    <mergeCell ref="A1:B1"/>
    <mergeCell ref="D1:E1"/>
    <mergeCell ref="G1:H1"/>
    <mergeCell ref="M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I1" workbookViewId="0">
      <selection activeCell="H37" sqref="H37"/>
    </sheetView>
    <sheetView workbookViewId="1"/>
  </sheetViews>
  <sheetFormatPr defaultColWidth="12.54296875" defaultRowHeight="15.75" customHeight="1"/>
  <cols>
    <col min="2" max="2" width="17.54296875" customWidth="1"/>
    <col min="3" max="3" width="14.453125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  <sheetView workbookViewId="1">
      <selection activeCell="E18" sqref="E18:E19"/>
    </sheetView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107" t="s">
        <v>164</v>
      </c>
      <c r="C1" s="108"/>
      <c r="D1" s="108"/>
      <c r="E1" s="108"/>
      <c r="F1" s="109"/>
      <c r="G1" s="107" t="s">
        <v>165</v>
      </c>
      <c r="H1" s="108"/>
      <c r="I1" s="108"/>
      <c r="J1" s="109"/>
      <c r="K1" s="107" t="s">
        <v>166</v>
      </c>
      <c r="L1" s="108"/>
      <c r="M1" s="108"/>
      <c r="N1" s="108"/>
      <c r="O1" s="108"/>
      <c r="P1" s="108"/>
      <c r="Q1" s="109"/>
      <c r="R1" s="110" t="s">
        <v>167</v>
      </c>
      <c r="S1" s="111"/>
      <c r="T1" s="111"/>
      <c r="U1" s="111"/>
      <c r="V1" s="111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  <sheetView workbookViewId="1"/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114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13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13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13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115" t="s">
        <v>101</v>
      </c>
      <c r="F18" s="108"/>
      <c r="G18" s="108"/>
      <c r="H18" s="108"/>
      <c r="I18" s="108"/>
      <c r="J18" s="109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116" t="s">
        <v>134</v>
      </c>
      <c r="F32" s="113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117" t="s">
        <v>141</v>
      </c>
      <c r="F37" s="113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112" t="s">
        <v>149</v>
      </c>
      <c r="B48" s="113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112" t="s">
        <v>155</v>
      </c>
      <c r="B55" s="113"/>
    </row>
    <row r="56" spans="1:3" ht="12.5">
      <c r="A56" s="6" t="s">
        <v>150</v>
      </c>
      <c r="B56" s="6">
        <f>C3</f>
        <v>7.1641999999999997E-2</v>
      </c>
    </row>
    <row r="58" spans="1:3" ht="13">
      <c r="A58" s="112" t="s">
        <v>156</v>
      </c>
      <c r="B58" s="113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  <sheetView workbookViewId="1"/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21" t="s">
        <v>142</v>
      </c>
      <c r="J1" s="121" t="s">
        <v>14</v>
      </c>
      <c r="K1" s="121" t="s">
        <v>172</v>
      </c>
      <c r="L1" s="121" t="s">
        <v>173</v>
      </c>
      <c r="M1" s="121" t="s">
        <v>170</v>
      </c>
      <c r="N1" s="118" t="s">
        <v>174</v>
      </c>
      <c r="O1" s="113"/>
      <c r="P1" s="119" t="s">
        <v>175</v>
      </c>
      <c r="Q1" s="113"/>
      <c r="R1" s="119" t="s">
        <v>176</v>
      </c>
      <c r="S1" s="113"/>
    </row>
    <row r="2" spans="1:19" ht="13">
      <c r="A2" s="21" t="s">
        <v>177</v>
      </c>
      <c r="B2" s="6">
        <v>726</v>
      </c>
      <c r="I2" s="113"/>
      <c r="J2" s="113"/>
      <c r="K2" s="113"/>
      <c r="L2" s="113"/>
      <c r="M2" s="113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112" t="s">
        <v>189</v>
      </c>
      <c r="B9" s="113"/>
      <c r="D9" s="112" t="s">
        <v>190</v>
      </c>
      <c r="E9" s="113"/>
      <c r="F9" s="113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20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13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113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13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20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13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13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13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20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13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13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13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  <sheetView workbookViewId="1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22" t="s">
        <v>210</v>
      </c>
      <c r="B1" s="113"/>
      <c r="C1" s="113"/>
      <c r="D1" s="113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116" t="s">
        <v>230</v>
      </c>
      <c r="G7" s="113"/>
      <c r="H7" s="113"/>
      <c r="I7" s="113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  <sheetView topLeftCell="A4" workbookViewId="1">
      <selection activeCell="F27" sqref="F27"/>
    </sheetView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23" t="s">
        <v>164</v>
      </c>
      <c r="J1" s="109"/>
      <c r="K1" s="124"/>
      <c r="L1" s="109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N19" sqref="N19"/>
    </sheetView>
    <sheetView workbookViewId="1"/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zoomScaleNormal="100" workbookViewId="0">
      <selection activeCell="E20" sqref="E20"/>
    </sheetView>
    <sheetView workbookViewId="1">
      <selection sqref="A1:B1"/>
    </sheetView>
  </sheetViews>
  <sheetFormatPr defaultRowHeight="12.5"/>
  <cols>
    <col min="1" max="1" width="12.453125" customWidth="1"/>
    <col min="2" max="2" width="10.1796875" style="84" bestFit="1" customWidth="1"/>
    <col min="4" max="4" width="9.26953125" customWidth="1"/>
    <col min="7" max="7" width="9.1796875" bestFit="1" customWidth="1"/>
  </cols>
  <sheetData>
    <row r="1" spans="1:8" ht="13">
      <c r="A1" s="125" t="s">
        <v>294</v>
      </c>
      <c r="B1" s="125"/>
      <c r="D1" s="126" t="s">
        <v>295</v>
      </c>
      <c r="E1" s="126"/>
      <c r="F1" s="126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26" t="s">
        <v>315</v>
      </c>
      <c r="E6" s="126"/>
      <c r="F6" s="126"/>
      <c r="G6" s="126"/>
      <c r="H6" s="126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-0.16442302973386907</v>
      </c>
      <c r="H8" s="87">
        <f xml:space="preserve"> DEGREES(G8)</f>
        <v>-9.4207456585047407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-0.13307209685962312</v>
      </c>
      <c r="H9" s="87">
        <f xml:space="preserve"> DEGREES(G9)</f>
        <v>-7.6244695210125011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-9.8444589909657404E-2</v>
      </c>
      <c r="H10" s="87">
        <f t="shared" ref="H10" si="0" xml:space="preserve"> DEGREES(G10)</f>
        <v>-5.6404595177195391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347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.15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91">
        <f>proj2_copy!H9</f>
        <v>6.5967841001666665</v>
      </c>
      <c r="E25" s="6"/>
      <c r="F25" s="127" t="s">
        <v>328</v>
      </c>
      <c r="G25" s="127"/>
      <c r="H25" s="127"/>
      <c r="I25" s="127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342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343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4.4523373266764565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348</v>
      </c>
      <c r="B36" s="93">
        <f xml:space="preserve"> 2*726*9.81/(1.225*15*D36^2)</f>
        <v>0.73390788552107233</v>
      </c>
      <c r="C36" s="95" t="s">
        <v>349</v>
      </c>
      <c r="D36" s="94">
        <v>32.5</v>
      </c>
    </row>
    <row r="37" spans="1:17">
      <c r="A37" s="80" t="s">
        <v>308</v>
      </c>
      <c r="B37" s="84">
        <f xml:space="preserve"> 2*B31/(PI()*B25)</f>
        <v>0.42967087180264696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350</v>
      </c>
      <c r="B42" s="84">
        <v>0.47</v>
      </c>
      <c r="D42" s="80" t="s">
        <v>345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346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344</v>
      </c>
      <c r="B48" s="84">
        <f xml:space="preserve"> B47*B20-(1-B33/B34)*B40*B42</f>
        <v>-0.3875341073488725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668A-DD81-4993-A908-00B1F0E99DB2}">
  <dimension ref="A1"/>
  <sheetViews>
    <sheetView workbookViewId="0"/>
    <sheetView tabSelected="1" workbookViewId="1"/>
  </sheetViews>
  <sheetFormatPr defaultRowHeight="12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Baza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  <vt:lpstr>proj10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2023-12-01T00:11:26Z</dcterms:modified>
</cp:coreProperties>
</file>