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3180F56-19A5-4B86-9B59-90960AD81FEA}" xr6:coauthVersionLast="41" xr6:coauthVersionMax="41" xr10:uidLastSave="{00000000-0000-0000-0000-000000000000}"/>
  <bookViews>
    <workbookView xWindow="-120" yWindow="-120" windowWidth="20730" windowHeight="11160" activeTab="2" xr2:uid="{00000000-000D-0000-FFFF-FFFF00000000}"/>
  </bookViews>
  <sheets>
    <sheet name="Main" sheetId="1" r:id="rId1"/>
    <sheet name="Sheet2" sheetId="6" r:id="rId2"/>
    <sheet name="Table N5" sheetId="3" r:id="rId3"/>
    <sheet name="ReadMe" sheetId="2" r:id="rId4"/>
    <sheet name="AnyLogic Validation" sheetId="4" r:id="rId5"/>
    <sheet name="N=7" sheetId="5" r:id="rId6"/>
    <sheet name="RUNTIME" sheetId="7" r:id="rId7"/>
  </sheets>
  <definedNames>
    <definedName name="_xlnm._FilterDatabase" localSheetId="0" hidden="1">Main!$A$1:$AJ$19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2" i="3" l="1"/>
  <c r="O11" i="3"/>
  <c r="O10" i="3"/>
  <c r="E10" i="3"/>
  <c r="AK2" i="7" l="1"/>
  <c r="AJ2" i="7"/>
  <c r="AH2" i="7"/>
  <c r="AG2" i="7"/>
  <c r="AF2" i="7"/>
  <c r="AE2" i="7"/>
  <c r="AL2" i="7" s="1"/>
  <c r="E33" i="1" l="1"/>
  <c r="E34" i="1" s="1"/>
  <c r="E35" i="1" s="1"/>
  <c r="AH17" i="1" l="1"/>
  <c r="AH14" i="1"/>
  <c r="AH5" i="1"/>
  <c r="AH2" i="1"/>
  <c r="N24" i="3"/>
  <c r="N25" i="3"/>
  <c r="N26" i="3"/>
  <c r="L24" i="3"/>
  <c r="M24" i="3"/>
  <c r="L25" i="3"/>
  <c r="M25" i="3"/>
  <c r="L26" i="3"/>
  <c r="M26" i="3"/>
  <c r="K25" i="3"/>
  <c r="K26" i="3"/>
  <c r="K24" i="3"/>
  <c r="J26" i="3"/>
  <c r="J24" i="3"/>
  <c r="J25" i="3"/>
  <c r="I25" i="3"/>
  <c r="I26" i="3"/>
  <c r="I24" i="3"/>
  <c r="H26" i="3"/>
  <c r="E26" i="3"/>
  <c r="F26" i="3"/>
  <c r="G26" i="3"/>
  <c r="E25" i="3"/>
  <c r="F25" i="3"/>
  <c r="G25" i="3"/>
  <c r="H25" i="3"/>
  <c r="F24" i="3"/>
  <c r="G24" i="3"/>
  <c r="H24" i="3"/>
  <c r="E24" i="3"/>
  <c r="D26" i="3"/>
  <c r="C25" i="3"/>
  <c r="C26" i="3"/>
  <c r="C24" i="3"/>
  <c r="AE17" i="1"/>
  <c r="L11" i="3" l="1"/>
  <c r="M11" i="3"/>
  <c r="N11" i="3"/>
  <c r="L12" i="3"/>
  <c r="M12" i="3"/>
  <c r="N12" i="3"/>
  <c r="M10" i="3"/>
  <c r="N10" i="3"/>
  <c r="L10" i="3"/>
  <c r="J11" i="3"/>
  <c r="K11" i="3"/>
  <c r="J12" i="3"/>
  <c r="K12" i="3"/>
  <c r="K10" i="3"/>
  <c r="J10" i="3"/>
  <c r="F10" i="3"/>
  <c r="G10" i="3"/>
  <c r="H10" i="3"/>
  <c r="I10" i="3"/>
  <c r="F11" i="3"/>
  <c r="G11" i="3"/>
  <c r="H11" i="3"/>
  <c r="I11" i="3"/>
  <c r="F12" i="3"/>
  <c r="G12" i="3"/>
  <c r="H12" i="3"/>
  <c r="I12" i="3"/>
  <c r="E11" i="3"/>
  <c r="E12" i="3"/>
  <c r="C11" i="3"/>
  <c r="C12" i="3"/>
  <c r="C10" i="3"/>
  <c r="AH16" i="1" l="1"/>
  <c r="AH15" i="1"/>
  <c r="AH13" i="1"/>
  <c r="AH12" i="1"/>
  <c r="AH11" i="1"/>
  <c r="AH9" i="1"/>
  <c r="AH8" i="1"/>
  <c r="AH7" i="1"/>
  <c r="AH6" i="1"/>
  <c r="AH4" i="1"/>
  <c r="AH10" i="1"/>
  <c r="AH3" i="1"/>
  <c r="AH18" i="1"/>
  <c r="AH19" i="1"/>
  <c r="W99" i="1" l="1"/>
  <c r="P100" i="1" s="1"/>
  <c r="S100" i="1" l="1"/>
  <c r="O100" i="1"/>
  <c r="R100" i="1"/>
  <c r="U100" i="1"/>
  <c r="Q100" i="1"/>
  <c r="T100" i="1"/>
  <c r="W95" i="1"/>
  <c r="R96" i="1" s="1"/>
  <c r="W91" i="1"/>
  <c r="S92" i="1" s="1"/>
  <c r="T92" i="1" l="1"/>
  <c r="Q96" i="1"/>
  <c r="P96" i="1"/>
  <c r="U96" i="1"/>
  <c r="T96" i="1"/>
  <c r="R92" i="1"/>
  <c r="O92" i="1"/>
  <c r="S96" i="1"/>
  <c r="W100" i="1"/>
  <c r="U92" i="1"/>
  <c r="O96" i="1"/>
  <c r="Q92" i="1"/>
  <c r="P92" i="1"/>
  <c r="AF7" i="4"/>
  <c r="AG7" i="4"/>
  <c r="AF8" i="4"/>
  <c r="AG8" i="4"/>
  <c r="X8" i="4"/>
  <c r="AH8" i="4" s="1"/>
  <c r="X7" i="4"/>
  <c r="AH7" i="4" s="1"/>
  <c r="AH6" i="4"/>
  <c r="AG6" i="4"/>
  <c r="AF6" i="4"/>
  <c r="W92" i="1" l="1"/>
  <c r="W96" i="1"/>
  <c r="AG10" i="1"/>
  <c r="AF10" i="1"/>
  <c r="AE2" i="1"/>
  <c r="AC5" i="1" l="1"/>
  <c r="AG2" i="1" l="1"/>
  <c r="AG3" i="1"/>
  <c r="AG4" i="1"/>
  <c r="AG5" i="1"/>
  <c r="AG6" i="1"/>
  <c r="AG7" i="1"/>
  <c r="AG8" i="1"/>
  <c r="AG9" i="1"/>
  <c r="AG11" i="1"/>
  <c r="AG12" i="1"/>
  <c r="AG13" i="1"/>
  <c r="AF8" i="1"/>
  <c r="AF9" i="1"/>
  <c r="AF11" i="1"/>
  <c r="AF12" i="1"/>
  <c r="AF13" i="1"/>
  <c r="AE3" i="1"/>
  <c r="AE4" i="1"/>
  <c r="AE5" i="1"/>
  <c r="AE6" i="1"/>
  <c r="AE7" i="1"/>
  <c r="AE8" i="1"/>
  <c r="AE9" i="1"/>
  <c r="AE10" i="1"/>
  <c r="AE11" i="1"/>
  <c r="AE12" i="1"/>
  <c r="AE13" i="1"/>
  <c r="AE14" i="1"/>
  <c r="AG19" i="1" l="1"/>
  <c r="AG18" i="1"/>
  <c r="AG17" i="1"/>
  <c r="AG16" i="1"/>
  <c r="AG15" i="1"/>
  <c r="AG14" i="1"/>
  <c r="AE19" i="1"/>
  <c r="AE18" i="1"/>
  <c r="AE16" i="1"/>
  <c r="AE15" i="1"/>
  <c r="AF19" i="1"/>
  <c r="AF18" i="1"/>
  <c r="AF17" i="1"/>
  <c r="AF16" i="1"/>
  <c r="AF15" i="1"/>
  <c r="AF14" i="1"/>
  <c r="AC2" i="1" l="1"/>
  <c r="AF2" i="1" s="1"/>
  <c r="AC3" i="1"/>
  <c r="AF3" i="1" s="1"/>
  <c r="AC4" i="1"/>
  <c r="AF4" i="1" s="1"/>
  <c r="AF5" i="1"/>
  <c r="AC6" i="1"/>
  <c r="AF6" i="1" s="1"/>
  <c r="AC7" i="1"/>
  <c r="AF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C1" authorId="0" shapeId="0" xr:uid="{A03ADC5D-16D2-4453-905C-8D18D38FE12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Performance under the traditionally suggested guidelines (Guuidelines for f=0)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C1" authorId="0" shapeId="0" xr:uid="{82CF14E5-8F67-4BBC-8171-C1D9ACFF0B4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Performance under the traditionally suggested guidelines (Guuidelines for f=0)</t>
        </r>
      </text>
    </comment>
    <comment ref="AC17" authorId="0" shapeId="0" xr:uid="{B8BCF785-31BD-4D20-AAD4-2B07350B800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Performance under the traditionally suggested guidelines (Guuidelines for f=0)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C1" authorId="0" shapeId="0" xr:uid="{4146FC82-8847-4DC7-802C-5AF63C2C910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Performance under the traditionally suggested guidelines (Guuidelines for f=0)</t>
        </r>
      </text>
    </comment>
  </commentList>
</comments>
</file>

<file path=xl/sharedStrings.xml><?xml version="1.0" encoding="utf-8"?>
<sst xmlns="http://schemas.openxmlformats.org/spreadsheetml/2006/main" count="344" uniqueCount="85">
  <si>
    <t>combines results for N=4,N=5 and cm=0,cm=1</t>
  </si>
  <si>
    <t>N</t>
  </si>
  <si>
    <t>Btot</t>
  </si>
  <si>
    <t>PH</t>
  </si>
  <si>
    <t>cm</t>
  </si>
  <si>
    <t>f</t>
  </si>
  <si>
    <t>r</t>
  </si>
  <si>
    <t>additive</t>
  </si>
  <si>
    <t>weightRUP</t>
  </si>
  <si>
    <t>Work1N</t>
  </si>
  <si>
    <t>a</t>
  </si>
  <si>
    <t>par</t>
  </si>
  <si>
    <t>Exp</t>
  </si>
  <si>
    <t>time</t>
  </si>
  <si>
    <t>allocation_1</t>
  </si>
  <si>
    <t>allocation_2</t>
  </si>
  <si>
    <t>allocation_3</t>
  </si>
  <si>
    <t>allocation_4</t>
  </si>
  <si>
    <t>allocation_5</t>
  </si>
  <si>
    <t>allocation_6</t>
  </si>
  <si>
    <t>allocation_7</t>
  </si>
  <si>
    <t>CT</t>
  </si>
  <si>
    <t>VAR</t>
  </si>
  <si>
    <t>TH</t>
  </si>
  <si>
    <t>MeasB</t>
  </si>
  <si>
    <t>WLA</t>
  </si>
  <si>
    <t>SIM</t>
  </si>
  <si>
    <t>BA</t>
  </si>
  <si>
    <t>allocation_8</t>
  </si>
  <si>
    <t>allocation_9</t>
  </si>
  <si>
    <t>-</t>
  </si>
  <si>
    <t>iteration</t>
  </si>
  <si>
    <t>Evcount</t>
  </si>
  <si>
    <t>SERVER</t>
  </si>
  <si>
    <t>Benders</t>
  </si>
  <si>
    <t>scm10</t>
  </si>
  <si>
    <t>PerfunderTRAD</t>
  </si>
  <si>
    <t>Delta_stDep</t>
  </si>
  <si>
    <t>PerfunderTRAD_f&amp;par</t>
  </si>
  <si>
    <t>Delta Bal</t>
  </si>
  <si>
    <t>Delta_trad</t>
  </si>
  <si>
    <t>benders</t>
  </si>
  <si>
    <t>wunb</t>
  </si>
  <si>
    <t>N=5</t>
  </si>
  <si>
    <t>Balanced</t>
  </si>
  <si>
    <t>Traditional</t>
  </si>
  <si>
    <t>MySuggestion</t>
  </si>
  <si>
    <t>Exact</t>
  </si>
  <si>
    <t>Simulation</t>
  </si>
  <si>
    <t>CT_hw</t>
  </si>
  <si>
    <t>VAR_hw</t>
  </si>
  <si>
    <t>TH_hw</t>
  </si>
  <si>
    <t>Reps</t>
  </si>
  <si>
    <t>Validation</t>
  </si>
  <si>
    <t>1.061,</t>
  </si>
  <si>
    <t>0.999,</t>
  </si>
  <si>
    <t>1.058,</t>
  </si>
  <si>
    <t>0.909}</t>
  </si>
  <si>
    <t>{0,0.912,</t>
  </si>
  <si>
    <t>EvenODD</t>
  </si>
  <si>
    <t>BOWL</t>
  </si>
  <si>
    <t>$f^0$</t>
  </si>
  <si>
    <t>$C_{max}$</t>
  </si>
  <si>
    <t>$w_1^{nom*}$</t>
  </si>
  <si>
    <t>$w_2^{nom*}$</t>
  </si>
  <si>
    <t>$w_3^{nom*}$</t>
  </si>
  <si>
    <t>$E[T_{comp}]$</t>
  </si>
  <si>
    <t>$Var(T_{comp})$</t>
  </si>
  <si>
    <t>$\Delta_{bal}$</t>
  </si>
  <si>
    <t>$\Delta_{stdep}$</t>
  </si>
  <si>
    <t>$\Delta_{trad}$</t>
  </si>
  <si>
    <t>$w_{unb}$</t>
  </si>
  <si>
    <t>$w_4^{nom*}$</t>
  </si>
  <si>
    <t>$w_5^{nom*}$</t>
  </si>
  <si>
    <t>no fatigue</t>
  </si>
  <si>
    <t>Balanced buffer allocation</t>
  </si>
  <si>
    <t>SI</t>
  </si>
  <si>
    <t>NF</t>
  </si>
  <si>
    <t>SD</t>
  </si>
  <si>
    <t>station</t>
  </si>
  <si>
    <t>sec</t>
  </si>
  <si>
    <t>min</t>
  </si>
  <si>
    <t>hour</t>
  </si>
  <si>
    <t>days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</si>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</sst>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6" fillId="4" borderId="1" applyNumberFormat="0" applyAlignment="0" applyProtection="0"/>
    <xf numFmtId="0" fontId="2" fillId="5" borderId="2" applyNumberFormat="0" applyFont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49" fontId="0" fillId="3" borderId="0" xfId="0" applyNumberFormat="1" applyFill="1" applyBorder="1" applyAlignment="1">
      <alignment horizontal="center"/>
    </xf>
    <xf numFmtId="164" fontId="0" fillId="3" borderId="0" xfId="1" applyNumberFormat="1" applyFont="1" applyFill="1" applyAlignment="1">
      <alignment horizontal="center"/>
    </xf>
    <xf numFmtId="165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ill="1"/>
    <xf numFmtId="0" fontId="5" fillId="0" borderId="0" xfId="0" applyFont="1" applyFill="1" applyAlignment="1">
      <alignment horizontal="center"/>
    </xf>
    <xf numFmtId="49" fontId="5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11" fontId="0" fillId="0" borderId="0" xfId="0" applyNumberFormat="1"/>
    <xf numFmtId="0" fontId="0" fillId="5" borderId="2" xfId="3" applyFont="1"/>
    <xf numFmtId="49" fontId="5" fillId="5" borderId="2" xfId="3" applyNumberFormat="1" applyFont="1" applyAlignment="1">
      <alignment horizontal="center"/>
    </xf>
    <xf numFmtId="0" fontId="6" fillId="4" borderId="1" xfId="2"/>
    <xf numFmtId="49" fontId="6" fillId="4" borderId="1" xfId="2" applyNumberFormat="1" applyAlignment="1">
      <alignment horizontal="center"/>
    </xf>
    <xf numFmtId="165" fontId="6" fillId="4" borderId="1" xfId="2" applyNumberFormat="1" applyAlignment="1">
      <alignment horizontal="center"/>
    </xf>
    <xf numFmtId="165" fontId="0" fillId="5" borderId="2" xfId="3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0" fontId="5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49" fontId="0" fillId="6" borderId="0" xfId="0" applyNumberFormat="1" applyFill="1" applyBorder="1" applyAlignment="1">
      <alignment horizontal="center"/>
    </xf>
    <xf numFmtId="0" fontId="0" fillId="6" borderId="0" xfId="0" quotePrefix="1" applyFill="1" applyAlignment="1">
      <alignment horizontal="center"/>
    </xf>
    <xf numFmtId="0" fontId="0" fillId="6" borderId="0" xfId="0" applyFill="1"/>
    <xf numFmtId="164" fontId="0" fillId="6" borderId="0" xfId="1" applyNumberFormat="1" applyFont="1" applyFill="1" applyAlignment="1">
      <alignment horizontal="center"/>
    </xf>
    <xf numFmtId="0" fontId="0" fillId="7" borderId="0" xfId="0" applyFill="1" applyAlignment="1">
      <alignment horizontal="center"/>
    </xf>
    <xf numFmtId="49" fontId="0" fillId="7" borderId="0" xfId="0" applyNumberFormat="1" applyFill="1" applyBorder="1" applyAlignment="1">
      <alignment horizontal="center"/>
    </xf>
    <xf numFmtId="0" fontId="0" fillId="7" borderId="0" xfId="0" applyFill="1"/>
    <xf numFmtId="164" fontId="0" fillId="7" borderId="0" xfId="1" applyNumberFormat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5" fontId="0" fillId="7" borderId="0" xfId="0" applyNumberFormat="1" applyFill="1"/>
    <xf numFmtId="166" fontId="0" fillId="3" borderId="0" xfId="0" applyNumberFormat="1" applyFill="1" applyAlignment="1">
      <alignment horizontal="center"/>
    </xf>
    <xf numFmtId="166" fontId="0" fillId="6" borderId="0" xfId="0" applyNumberFormat="1" applyFill="1" applyAlignment="1">
      <alignment horizontal="center"/>
    </xf>
    <xf numFmtId="166" fontId="0" fillId="7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4" xfId="0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5" fillId="0" borderId="0" xfId="0" applyFont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0" fontId="8" fillId="2" borderId="0" xfId="0" applyFont="1" applyFill="1" applyAlignment="1">
      <alignment horizontal="center"/>
    </xf>
    <xf numFmtId="0" fontId="7" fillId="4" borderId="1" xfId="2" applyFont="1" applyAlignment="1">
      <alignment horizontal="center"/>
    </xf>
    <xf numFmtId="0" fontId="5" fillId="5" borderId="2" xfId="3" applyFont="1" applyAlignment="1">
      <alignment horizontal="center"/>
    </xf>
    <xf numFmtId="0" fontId="5" fillId="0" borderId="0" xfId="0" applyFont="1" applyAlignment="1">
      <alignment horizontal="center"/>
    </xf>
  </cellXfs>
  <cellStyles count="4">
    <cellStyle name="Input" xfId="2" builtinId="20"/>
    <cellStyle name="Normal" xfId="0" builtinId="0"/>
    <cellStyle name="Note" xfId="3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cap="all" baseline="0">
                <a:effectLst/>
              </a:rPr>
              <a:t>Effect of SpeeDUp &amp; fatigue</a:t>
            </a:r>
            <a:endParaRPr lang="en-GB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cap="all" baseline="0">
                <a:effectLst/>
              </a:rPr>
              <a:t>on E[IC] minimization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C2E-4146-BC70-C27E13C7CE3B}"/>
            </c:ext>
          </c:extLst>
        </c:ser>
        <c:ser>
          <c:idx val="1"/>
          <c:order val="1"/>
          <c:val>
            <c:numRef>
              <c:f>Main!$P$11:$S$11</c:f>
              <c:numCache>
                <c:formatCode>0.000</c:formatCode>
                <c:ptCount val="4"/>
                <c:pt idx="0">
                  <c:v>0.98626574319452021</c:v>
                </c:pt>
                <c:pt idx="1">
                  <c:v>1.0151843053388774</c:v>
                </c:pt>
                <c:pt idx="2">
                  <c:v>1.0139540552409323</c:v>
                </c:pt>
                <c:pt idx="3">
                  <c:v>0.98459589622567012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C2E-4146-BC70-C27E13C7CE3B}"/>
            </c:ext>
          </c:extLst>
        </c:ser>
        <c:ser>
          <c:idx val="2"/>
          <c:order val="2"/>
          <c:val>
            <c:numRef>
              <c:f>Main!$P$8:$S$8</c:f>
              <c:numCache>
                <c:formatCode>0.000</c:formatCode>
                <c:ptCount val="4"/>
                <c:pt idx="0">
                  <c:v>0.92670646428306225</c:v>
                </c:pt>
                <c:pt idx="1">
                  <c:v>1.0766310748955745</c:v>
                </c:pt>
                <c:pt idx="2">
                  <c:v>1.0734108256369719</c:v>
                </c:pt>
                <c:pt idx="3">
                  <c:v>0.92325163518439157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C2E-4146-BC70-C27E13C7C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834744"/>
        <c:axId val="357837368"/>
      </c:lineChart>
      <c:catAx>
        <c:axId val="357834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37368"/>
        <c:crosses val="autoZero"/>
        <c:auto val="1"/>
        <c:lblAlgn val="ctr"/>
        <c:lblOffset val="100"/>
        <c:noMultiLvlLbl val="0"/>
      </c:catAx>
      <c:valAx>
        <c:axId val="35783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3474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 of SpeeDUp &amp; fatigue</a:t>
            </a:r>
          </a:p>
          <a:p>
            <a:pPr>
              <a:defRPr/>
            </a:pPr>
            <a:r>
              <a:rPr lang="en-GB"/>
              <a:t>on E[IC] minimization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14E-2"/>
          <c:y val="0.29417338333297832"/>
          <c:w val="0.87278018372703414"/>
          <c:h val="0.61354381880850328"/>
        </c:manualLayout>
      </c:layout>
      <c:lineChart>
        <c:grouping val="standard"/>
        <c:varyColors val="0"/>
        <c:ser>
          <c:idx val="3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elete val="1"/>
          </c:dLbls>
          <c:val>
            <c:numRef>
              <c:f>Main!$P$5:$T$5</c:f>
              <c:numCache>
                <c:formatCode>General</c:formatCode>
                <c:ptCount val="5"/>
                <c:pt idx="0">
                  <c:v>1.0854575677238341</c:v>
                </c:pt>
                <c:pt idx="1">
                  <c:v>0.94584047828508411</c:v>
                </c:pt>
                <c:pt idx="2">
                  <c:v>0.93740434437932985</c:v>
                </c:pt>
                <c:pt idx="3">
                  <c:v>0.94584036401995975</c:v>
                </c:pt>
                <c:pt idx="4">
                  <c:v>1.0854572455917926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175-4956-B4B8-F44528A9F00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elete val="1"/>
          </c:dLbls>
          <c:val>
            <c:numRef>
              <c:f>Main!$P$17:$T$17</c:f>
              <c:numCache>
                <c:formatCode>General</c:formatCode>
                <c:ptCount val="5"/>
                <c:pt idx="0">
                  <c:v>0.98840708031556546</c:v>
                </c:pt>
                <c:pt idx="1">
                  <c:v>1.0142380719294672</c:v>
                </c:pt>
                <c:pt idx="2">
                  <c:v>0.99716409626873437</c:v>
                </c:pt>
                <c:pt idx="3">
                  <c:v>1.0132570677646673</c:v>
                </c:pt>
                <c:pt idx="4">
                  <c:v>0.9869336837215662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175-4956-B4B8-F44528A9F006}"/>
            </c:ext>
          </c:extLst>
        </c:ser>
        <c:ser>
          <c:idx val="0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elete val="1"/>
          </c:dLbls>
          <c:val>
            <c:numRef>
              <c:f>Main!$P$14:$T$14</c:f>
              <c:numCache>
                <c:formatCode>0.000</c:formatCode>
                <c:ptCount val="5"/>
                <c:pt idx="0">
                  <c:v>0.92356343700852106</c:v>
                </c:pt>
                <c:pt idx="1">
                  <c:v>1.0740819192096127</c:v>
                </c:pt>
                <c:pt idx="2">
                  <c:v>1.0112607812870347</c:v>
                </c:pt>
                <c:pt idx="3">
                  <c:v>1.0711045927418132</c:v>
                </c:pt>
                <c:pt idx="4">
                  <c:v>0.9199892697530182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175-4956-B4B8-F44528A9F0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9718712"/>
        <c:axId val="359719040"/>
      </c:lineChart>
      <c:catAx>
        <c:axId val="359718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19040"/>
        <c:crosses val="autoZero"/>
        <c:auto val="1"/>
        <c:lblAlgn val="ctr"/>
        <c:lblOffset val="100"/>
        <c:noMultiLvlLbl val="0"/>
      </c:catAx>
      <c:valAx>
        <c:axId val="35971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18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GB" sz="1800" b="1" i="0" cap="all" baseline="0">
                <a:effectLst/>
              </a:rPr>
              <a:t>Effect of SpeeDUp &amp; fatigue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800" b="1" i="0" cap="all" baseline="0">
                <a:effectLst/>
              </a:rPr>
              <a:t>on v[IC] minimization</a:t>
            </a:r>
            <a:endParaRPr lang="en-GB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Main!$P$6:$T$6</c:f>
              <c:numCache>
                <c:formatCode>General</c:formatCode>
                <c:ptCount val="5"/>
                <c:pt idx="0">
                  <c:v>1.132799268830109</c:v>
                </c:pt>
                <c:pt idx="1">
                  <c:v>0.98138551700331589</c:v>
                </c:pt>
                <c:pt idx="2">
                  <c:v>0.94344656500422919</c:v>
                </c:pt>
                <c:pt idx="3">
                  <c:v>0.94236059188196131</c:v>
                </c:pt>
                <c:pt idx="4">
                  <c:v>1.0000080572803847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F1-4EC1-874D-FCFA2CB919D0}"/>
            </c:ext>
          </c:extLst>
        </c:ser>
        <c:ser>
          <c:idx val="0"/>
          <c:order val="1"/>
          <c:marker>
            <c:spPr>
              <a:solidFill>
                <a:schemeClr val="accent3"/>
              </a:solidFill>
            </c:spPr>
          </c:marker>
          <c:val>
            <c:numRef>
              <c:f>Main!$P$15:$T$15</c:f>
              <c:numCache>
                <c:formatCode>General</c:formatCode>
                <c:ptCount val="5"/>
                <c:pt idx="0">
                  <c:v>0.93747069378272485</c:v>
                </c:pt>
                <c:pt idx="1">
                  <c:v>1.0598052512395255</c:v>
                </c:pt>
                <c:pt idx="2">
                  <c:v>1.022489539683705</c:v>
                </c:pt>
                <c:pt idx="3">
                  <c:v>1.1219933010733474</c:v>
                </c:pt>
                <c:pt idx="4">
                  <c:v>0.8582412142206971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F1-4EC1-874D-FCFA2CB91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380240"/>
        <c:axId val="365380568"/>
      </c:lineChart>
      <c:catAx>
        <c:axId val="36538024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365380568"/>
        <c:crosses val="autoZero"/>
        <c:auto val="1"/>
        <c:lblAlgn val="ctr"/>
        <c:lblOffset val="100"/>
        <c:noMultiLvlLbl val="0"/>
      </c:catAx>
      <c:valAx>
        <c:axId val="365380568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365380240"/>
        <c:crosses val="autoZero"/>
        <c:crossBetween val="between"/>
      </c:valAx>
    </c:plotArea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cap="all" baseline="0">
                <a:effectLst/>
              </a:rPr>
              <a:t>Effect of SpeeDUp &amp; fatigue</a:t>
            </a:r>
            <a:endParaRPr lang="en-GB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cap="all" baseline="0">
                <a:effectLst/>
              </a:rPr>
              <a:t>on v[IC] minimization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Main!$P$3:$S$3</c:f>
              <c:numCache>
                <c:formatCode>0.000</c:formatCode>
                <c:ptCount val="4"/>
                <c:pt idx="0">
                  <c:v>1.1145198269891217</c:v>
                </c:pt>
                <c:pt idx="1">
                  <c:v>0.96938859496473417</c:v>
                </c:pt>
                <c:pt idx="2">
                  <c:v>0.92769068147059386</c:v>
                </c:pt>
                <c:pt idx="3">
                  <c:v>0.9884008965755503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D-418B-865D-570E884B18F2}"/>
            </c:ext>
          </c:extLst>
        </c:ser>
        <c:ser>
          <c:idx val="1"/>
          <c:order val="1"/>
          <c:val>
            <c:numRef>
              <c:f>Main!$P$12:$S$12</c:f>
              <c:numCache>
                <c:formatCode>0.000</c:formatCode>
                <c:ptCount val="4"/>
                <c:pt idx="0">
                  <c:v>0.99103188737593928</c:v>
                </c:pt>
                <c:pt idx="1">
                  <c:v>1.0540060987776798</c:v>
                </c:pt>
                <c:pt idx="2">
                  <c:v>1.0428190706977496</c:v>
                </c:pt>
                <c:pt idx="3">
                  <c:v>0.91214294314863154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D-418B-865D-570E884B18F2}"/>
            </c:ext>
          </c:extLst>
        </c:ser>
        <c:ser>
          <c:idx val="2"/>
          <c:order val="2"/>
          <c:val>
            <c:numRef>
              <c:f>Main!$P$9:$S$9</c:f>
              <c:numCache>
                <c:formatCode>0.000</c:formatCode>
                <c:ptCount val="4"/>
                <c:pt idx="0">
                  <c:v>0.93612964587167813</c:v>
                </c:pt>
                <c:pt idx="1">
                  <c:v>1.0637227812318457</c:v>
                </c:pt>
                <c:pt idx="2">
                  <c:v>1.1347438922233672</c:v>
                </c:pt>
                <c:pt idx="3">
                  <c:v>0.86540368067310891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DD-418B-865D-570E884B1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834744"/>
        <c:axId val="357837368"/>
      </c:lineChart>
      <c:catAx>
        <c:axId val="357834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37368"/>
        <c:crosses val="autoZero"/>
        <c:auto val="1"/>
        <c:lblAlgn val="ctr"/>
        <c:lblOffset val="100"/>
        <c:noMultiLvlLbl val="0"/>
      </c:catAx>
      <c:valAx>
        <c:axId val="35783736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3474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cap="all" baseline="0">
                <a:effectLst/>
              </a:rPr>
              <a:t>Effect of SpeeDUp &amp; fatigue</a:t>
            </a:r>
            <a:endParaRPr lang="en-GB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cap="all" baseline="0">
                <a:effectLst/>
              </a:rPr>
              <a:t>on V[IC] minimization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val>
            <c:numRef>
              <c:f>Main!$U$6:$X$6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C-4E4B-9BE4-66B429CCF8D2}"/>
            </c:ext>
          </c:extLst>
        </c:ser>
        <c:ser>
          <c:idx val="0"/>
          <c:order val="1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Main!$U$15:$X$15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C-4E4B-9BE4-66B429CCF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380240"/>
        <c:axId val="365380568"/>
      </c:lineChart>
      <c:catAx>
        <c:axId val="36538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380568"/>
        <c:crosses val="autoZero"/>
        <c:auto val="1"/>
        <c:lblAlgn val="ctr"/>
        <c:lblOffset val="100"/>
        <c:noMultiLvlLbl val="0"/>
      </c:catAx>
      <c:valAx>
        <c:axId val="36538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38024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cap="all" baseline="0">
                <a:effectLst/>
              </a:rPr>
              <a:t>Effect of SpeeDUp &amp; fatigue</a:t>
            </a:r>
            <a:endParaRPr lang="en-GB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cap="all" baseline="0">
                <a:effectLst/>
              </a:rPr>
              <a:t>on v[IC] minimization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Main!$U$3:$W$3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2-48D5-8647-D1CB3A8A9C5D}"/>
            </c:ext>
          </c:extLst>
        </c:ser>
        <c:ser>
          <c:idx val="1"/>
          <c:order val="1"/>
          <c:val>
            <c:numRef>
              <c:f>Main!$U$12:$W$12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2-48D5-8647-D1CB3A8A9C5D}"/>
            </c:ext>
          </c:extLst>
        </c:ser>
        <c:ser>
          <c:idx val="2"/>
          <c:order val="2"/>
          <c:val>
            <c:numRef>
              <c:f>Main!$U$9:$W$9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A2-48D5-8647-D1CB3A8A9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834744"/>
        <c:axId val="357837368"/>
      </c:lineChart>
      <c:catAx>
        <c:axId val="357834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37368"/>
        <c:crosses val="autoZero"/>
        <c:auto val="1"/>
        <c:lblAlgn val="ctr"/>
        <c:lblOffset val="100"/>
        <c:noMultiLvlLbl val="0"/>
      </c:catAx>
      <c:valAx>
        <c:axId val="35783736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3474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330927384076992E-2"/>
          <c:y val="0.19486111111111112"/>
          <c:w val="0.87122462817147861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Main!$O$96:$U$96</c:f>
              <c:numCache>
                <c:formatCode>0.000</c:formatCode>
                <c:ptCount val="7"/>
                <c:pt idx="0">
                  <c:v>1.1052239150292338</c:v>
                </c:pt>
                <c:pt idx="1">
                  <c:v>0.96306437716902926</c:v>
                </c:pt>
                <c:pt idx="2">
                  <c:v>0.95447461998249983</c:v>
                </c:pt>
                <c:pt idx="3">
                  <c:v>0.95447461998249983</c:v>
                </c:pt>
                <c:pt idx="4">
                  <c:v>0.95447461998249983</c:v>
                </c:pt>
                <c:pt idx="5">
                  <c:v>0.96306426082311958</c:v>
                </c:pt>
                <c:pt idx="6">
                  <c:v>1.1052235870311189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D4F-AED1-202E219B1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897736"/>
        <c:axId val="546900032"/>
      </c:lineChart>
      <c:catAx>
        <c:axId val="546897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00032"/>
        <c:crosses val="autoZero"/>
        <c:auto val="1"/>
        <c:lblAlgn val="ctr"/>
        <c:lblOffset val="100"/>
        <c:noMultiLvlLbl val="0"/>
      </c:catAx>
      <c:valAx>
        <c:axId val="5469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9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Main!$O$91:$U$91</c:f>
              <c:numCache>
                <c:formatCode>0.000</c:formatCode>
                <c:ptCount val="7"/>
                <c:pt idx="0">
                  <c:v>0.92356343700852106</c:v>
                </c:pt>
                <c:pt idx="1">
                  <c:v>1.0740819192096127</c:v>
                </c:pt>
                <c:pt idx="2">
                  <c:v>1.0112607812870347</c:v>
                </c:pt>
                <c:pt idx="3">
                  <c:v>1.0740819192096127</c:v>
                </c:pt>
                <c:pt idx="4">
                  <c:v>1.0112607812870347</c:v>
                </c:pt>
                <c:pt idx="5">
                  <c:v>1.0711045927418132</c:v>
                </c:pt>
                <c:pt idx="6">
                  <c:v>0.9199892697530182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2-436B-A21E-CD5EE801840C}"/>
            </c:ext>
          </c:extLst>
        </c:ser>
        <c:ser>
          <c:idx val="1"/>
          <c:order val="1"/>
          <c:tx>
            <c:v>series2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Main!$O$100:$U$100</c:f>
              <c:numCache>
                <c:formatCode>0.000</c:formatCode>
                <c:ptCount val="7"/>
                <c:pt idx="0">
                  <c:v>0.98679970086311175</c:v>
                </c:pt>
                <c:pt idx="1">
                  <c:v>1.0125886852858637</c:v>
                </c:pt>
                <c:pt idx="2">
                  <c:v>0.99554247587468048</c:v>
                </c:pt>
                <c:pt idx="3">
                  <c:v>1.0125886852858637</c:v>
                </c:pt>
                <c:pt idx="4">
                  <c:v>0.99554247587468048</c:v>
                </c:pt>
                <c:pt idx="5">
                  <c:v>1.0116092764616562</c:v>
                </c:pt>
                <c:pt idx="6">
                  <c:v>0.98532870035414422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7-4B77-B536-D22C63F23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490128"/>
        <c:axId val="512491112"/>
      </c:lineChart>
      <c:catAx>
        <c:axId val="51249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91112"/>
        <c:crosses val="autoZero"/>
        <c:auto val="1"/>
        <c:lblAlgn val="ctr"/>
        <c:lblOffset val="100"/>
        <c:noMultiLvlLbl val="0"/>
      </c:catAx>
      <c:valAx>
        <c:axId val="51249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9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RUNTIME!$N$2:$N$4</c:f>
              <c:numCache>
                <c:formatCode>General</c:formatCode>
                <c:ptCount val="3"/>
                <c:pt idx="0" formatCode="0.00">
                  <c:v>24.985341200000001</c:v>
                </c:pt>
                <c:pt idx="1">
                  <c:v>4567.2789122000004</c:v>
                </c:pt>
                <c:pt idx="2">
                  <c:v>524323.67793200002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4-49F8-8236-F83EA0B33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655784"/>
        <c:axId val="588656112"/>
      </c:lineChart>
      <c:catAx>
        <c:axId val="588655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56112"/>
        <c:crosses val="autoZero"/>
        <c:auto val="1"/>
        <c:lblAlgn val="ctr"/>
        <c:lblOffset val="100"/>
        <c:noMultiLvlLbl val="0"/>
      </c:catAx>
      <c:valAx>
        <c:axId val="5886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55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599515</xdr:colOff>
      <xdr:row>21</xdr:row>
      <xdr:rowOff>119026</xdr:rowOff>
    </xdr:from>
    <xdr:to>
      <xdr:col>13</xdr:col>
      <xdr:colOff>330574</xdr:colOff>
      <xdr:row>36</xdr:row>
      <xdr:rowOff>4726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406E36-079E-4006-8D9E-F6452A279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431426</xdr:colOff>
      <xdr:row>21</xdr:row>
      <xdr:rowOff>45944</xdr:rowOff>
    </xdr:from>
    <xdr:to>
      <xdr:col>21</xdr:col>
      <xdr:colOff>162484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C4A296-D732-4A11-89C2-C564BEF71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453838</xdr:colOff>
      <xdr:row>38</xdr:row>
      <xdr:rowOff>169208</xdr:rowOff>
    </xdr:from>
    <xdr:to>
      <xdr:col>21</xdr:col>
      <xdr:colOff>184896</xdr:colOff>
      <xdr:row>53</xdr:row>
      <xdr:rowOff>54908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CA1EEB-5B60-448B-B92D-6711CB2A2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13</xdr:col>
      <xdr:colOff>336177</xdr:colOff>
      <xdr:row>52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98B21C-CD58-493B-B29C-C697C3451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453838</xdr:colOff>
      <xdr:row>54</xdr:row>
      <xdr:rowOff>169208</xdr:rowOff>
    </xdr:from>
    <xdr:to>
      <xdr:col>21</xdr:col>
      <xdr:colOff>184896</xdr:colOff>
      <xdr:row>69</xdr:row>
      <xdr:rowOff>54908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3677F4-BDB5-4563-BDC8-B82FBF33F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54</xdr:row>
      <xdr:rowOff>0</xdr:rowOff>
    </xdr:from>
    <xdr:to>
      <xdr:col>13</xdr:col>
      <xdr:colOff>336177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B6DB8C-870C-4FB3-8CC2-231390FFA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323850</xdr:colOff>
      <xdr:row>98</xdr:row>
      <xdr:rowOff>33337</xdr:rowOff>
    </xdr:from>
    <xdr:to>
      <xdr:col>12</xdr:col>
      <xdr:colOff>19050</xdr:colOff>
      <xdr:row>112</xdr:row>
      <xdr:rowOff>109537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D3E95C-2B35-4AB0-997F-8BA1AD4E4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209550</xdr:colOff>
      <xdr:row>83</xdr:row>
      <xdr:rowOff>85725</xdr:rowOff>
    </xdr:from>
    <xdr:to>
      <xdr:col>11</xdr:col>
      <xdr:colOff>514350</xdr:colOff>
      <xdr:row>97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2481BD2-71F9-43FE-BA9B-1DE141833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7</xdr:row>
      <xdr:rowOff>176212</xdr:rowOff>
    </xdr:from>
    <xdr:to>
      <xdr:col>14</xdr:col>
      <xdr:colOff>542925</xdr:colOff>
      <xdr:row>22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DA7460-0B7A-49BF-85B6-00A8B3F3D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100"/>
  <sheetViews>
    <sheetView zoomScaleNormal="100" workbookViewId="0">
      <pane ySplit="1" topLeftCell="A2" activePane="bottomLeft" state="frozen"/>
      <selection pane="bottomLeft" activeCell="L7" sqref="L7"/>
    </sheetView>
  </sheetViews>
  <sheetFormatPr defaultRowHeight="15" x14ac:dyDescent="0.25"/>
  <cols>
    <col min="1" max="1" width="9.140625" style="9"/>
    <col min="14" max="14" width="13.85546875" customWidth="1"/>
    <col min="15" max="15" width="9.5703125" bestFit="1" customWidth="1"/>
    <col min="16" max="19" width="10.5703125" bestFit="1" customWidth="1"/>
    <col min="20" max="20" width="9.7109375" bestFit="1" customWidth="1"/>
    <col min="21" max="21" width="9.5703125" bestFit="1" customWidth="1"/>
  </cols>
  <sheetData>
    <row r="1" spans="1:35" s="12" customFormat="1" x14ac:dyDescent="0.25">
      <c r="A1" s="10" t="s">
        <v>31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32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28</v>
      </c>
      <c r="X1" s="11" t="s">
        <v>29</v>
      </c>
      <c r="Y1" s="11" t="s">
        <v>21</v>
      </c>
      <c r="Z1" s="11" t="s">
        <v>22</v>
      </c>
      <c r="AA1" s="11" t="s">
        <v>23</v>
      </c>
      <c r="AB1" s="12" t="s">
        <v>24</v>
      </c>
      <c r="AC1" s="11" t="s">
        <v>36</v>
      </c>
      <c r="AD1" s="11" t="s">
        <v>38</v>
      </c>
      <c r="AE1" s="13" t="s">
        <v>39</v>
      </c>
      <c r="AF1" s="12" t="s">
        <v>37</v>
      </c>
      <c r="AG1" s="12" t="s">
        <v>40</v>
      </c>
      <c r="AH1" s="12" t="s">
        <v>42</v>
      </c>
      <c r="AI1" s="13" t="s">
        <v>33</v>
      </c>
    </row>
    <row r="2" spans="1:35" s="4" customFormat="1" x14ac:dyDescent="0.25">
      <c r="A2" s="4">
        <v>1</v>
      </c>
      <c r="B2" s="4">
        <v>4</v>
      </c>
      <c r="C2" s="4">
        <v>6</v>
      </c>
      <c r="D2" s="4">
        <v>1</v>
      </c>
      <c r="F2" s="4">
        <v>0</v>
      </c>
      <c r="L2" s="4">
        <v>1</v>
      </c>
      <c r="M2" s="5" t="s">
        <v>25</v>
      </c>
      <c r="N2" s="4">
        <v>12.134235</v>
      </c>
      <c r="P2" s="39">
        <v>1.0691137301300264</v>
      </c>
      <c r="Q2" s="39">
        <v>0.93088617852759448</v>
      </c>
      <c r="R2" s="39">
        <v>0.93088627812556646</v>
      </c>
      <c r="S2" s="39">
        <v>1.0691138132168128</v>
      </c>
      <c r="T2" s="4" t="s">
        <v>30</v>
      </c>
      <c r="U2" s="4">
        <v>2</v>
      </c>
      <c r="V2" s="4">
        <v>2</v>
      </c>
      <c r="W2" s="4">
        <v>2</v>
      </c>
      <c r="X2" s="4" t="s">
        <v>30</v>
      </c>
      <c r="Y2" s="39">
        <v>1.4181863558535781</v>
      </c>
      <c r="Z2" s="39">
        <v>1.8349220981406789</v>
      </c>
      <c r="AA2" s="39">
        <v>0.70512594897877146</v>
      </c>
      <c r="AB2" s="4">
        <v>1.4271</v>
      </c>
      <c r="AC2" s="4">
        <f>Y2</f>
        <v>1.4181863558535781</v>
      </c>
      <c r="AD2" s="4">
        <v>1.4181863558535801</v>
      </c>
      <c r="AE2" s="6">
        <f>IF(L2=1,1-Y2/AB2,1-Z2/AB2)</f>
        <v>6.2459842662896392E-3</v>
      </c>
      <c r="AF2" s="6">
        <f>IF(L2=1,1-Y2/AC2,1-Z2/AC2)</f>
        <v>0</v>
      </c>
      <c r="AG2" s="6">
        <f t="shared" ref="AG2:AG13" si="0">IF(L2=1,1-Y2/AD2,1-Z2/AD2)</f>
        <v>1.4432899320127035E-15</v>
      </c>
      <c r="AH2" s="6">
        <f>IF(OR(Q2&gt;P2,Q2&gt;S2),-(ABS(P2-1)+ABS(Q2-1)+ABS(R2-1)+ABS(S2-1))/B2,(ABS(P2-1)+ABS(Q2-1)+ABS(R2-1)+ABS(S2-1))/B2)</f>
        <v>6.9113771673419561E-2</v>
      </c>
      <c r="AI2" s="4" t="s">
        <v>34</v>
      </c>
    </row>
    <row r="3" spans="1:35" s="4" customFormat="1" x14ac:dyDescent="0.25">
      <c r="A3" s="4">
        <v>2</v>
      </c>
      <c r="B3" s="4">
        <v>4</v>
      </c>
      <c r="C3" s="4">
        <v>6</v>
      </c>
      <c r="D3" s="4">
        <v>1</v>
      </c>
      <c r="F3" s="4">
        <v>0</v>
      </c>
      <c r="L3" s="4">
        <v>2</v>
      </c>
      <c r="M3" s="5" t="s">
        <v>26</v>
      </c>
      <c r="N3" s="4">
        <v>213.51452399999999</v>
      </c>
      <c r="P3" s="39">
        <v>1.1145198269891217</v>
      </c>
      <c r="Q3" s="39">
        <v>0.96938859496473417</v>
      </c>
      <c r="R3" s="39">
        <v>0.92769068147059386</v>
      </c>
      <c r="S3" s="39">
        <v>0.9884008965755503</v>
      </c>
      <c r="T3" s="4" t="s">
        <v>30</v>
      </c>
      <c r="U3" s="4">
        <v>3</v>
      </c>
      <c r="V3" s="4">
        <v>2</v>
      </c>
      <c r="W3" s="4">
        <v>1</v>
      </c>
      <c r="X3" s="4" t="s">
        <v>30</v>
      </c>
      <c r="Y3" s="39">
        <v>1.4349596100408315</v>
      </c>
      <c r="Z3" s="39">
        <v>1.8023459896233813</v>
      </c>
      <c r="AA3" s="39">
        <v>0.69688372620574679</v>
      </c>
      <c r="AB3" s="4">
        <v>1.8473999999999999</v>
      </c>
      <c r="AC3" s="4">
        <f>Z3</f>
        <v>1.8023459896233813</v>
      </c>
      <c r="AD3" s="4">
        <v>1.8349220981255101</v>
      </c>
      <c r="AE3" s="6">
        <f t="shared" ref="AE3:AE13" si="1">IF(L3=1,1-Y3/AB3,1-Z3/AB3)</f>
        <v>2.4387793859813045E-2</v>
      </c>
      <c r="AF3" s="6">
        <f t="shared" ref="AF3:AF13" si="2">IF(L3=1,1-Y3/AC3,1-Z3/AC3)</f>
        <v>0</v>
      </c>
      <c r="AG3" s="6">
        <f t="shared" si="0"/>
        <v>1.7753401376225941E-2</v>
      </c>
      <c r="AH3" s="6">
        <f>IF(Q3&gt;P3,-(ABS(P3-1)+ABS(Q3-1)+ABS(R3-1)+ABS(S3-1))/B3,(ABS(P3-1)+ABS(Q3-1)+ABS(R3-1)+ABS(S3-1))/B3)</f>
        <v>5.7259913494560832E-2</v>
      </c>
      <c r="AI3" s="4" t="s">
        <v>34</v>
      </c>
    </row>
    <row r="4" spans="1:35" s="4" customFormat="1" x14ac:dyDescent="0.25">
      <c r="A4" s="4">
        <v>3</v>
      </c>
      <c r="B4" s="4">
        <v>4</v>
      </c>
      <c r="C4" s="4">
        <v>6</v>
      </c>
      <c r="D4" s="4">
        <v>1</v>
      </c>
      <c r="F4" s="4">
        <v>0</v>
      </c>
      <c r="L4" s="4">
        <v>2</v>
      </c>
      <c r="M4" s="5" t="s">
        <v>27</v>
      </c>
      <c r="N4" s="4">
        <v>3.4721880000000001</v>
      </c>
      <c r="P4" s="39">
        <v>1</v>
      </c>
      <c r="Q4" s="39">
        <v>1</v>
      </c>
      <c r="R4" s="39">
        <v>1</v>
      </c>
      <c r="S4" s="39">
        <v>1</v>
      </c>
      <c r="T4" s="4" t="s">
        <v>30</v>
      </c>
      <c r="U4" s="4">
        <v>2</v>
      </c>
      <c r="V4" s="4">
        <v>3</v>
      </c>
      <c r="W4" s="4">
        <v>1</v>
      </c>
      <c r="X4" s="4" t="s">
        <v>30</v>
      </c>
      <c r="Y4" s="39">
        <v>1.4423854186027021</v>
      </c>
      <c r="Z4" s="39">
        <v>1.818474439538412</v>
      </c>
      <c r="AA4" s="39">
        <v>0.69329597145313704</v>
      </c>
      <c r="AB4" s="4">
        <v>1.84739151746946</v>
      </c>
      <c r="AC4" s="4">
        <f>Z4</f>
        <v>1.818474439538412</v>
      </c>
      <c r="AD4" s="4">
        <v>1.84739151746946</v>
      </c>
      <c r="AE4" s="6">
        <f t="shared" si="1"/>
        <v>1.5652923409899766E-2</v>
      </c>
      <c r="AF4" s="6">
        <f t="shared" si="2"/>
        <v>0</v>
      </c>
      <c r="AG4" s="6">
        <f t="shared" si="0"/>
        <v>1.5652923409899766E-2</v>
      </c>
      <c r="AH4" s="6">
        <f>IF(Q4&gt;P4,-(ABS(P4-1)+ABS(Q4-1)+ABS(R4-1)+ABS(S4-1))/B4,(ABS(P4-1)+ABS(Q4-1)+ABS(R4-1)+ABS(S4-1))/B4)</f>
        <v>0</v>
      </c>
      <c r="AI4" s="4" t="s">
        <v>34</v>
      </c>
    </row>
    <row r="5" spans="1:35" s="4" customFormat="1" x14ac:dyDescent="0.25">
      <c r="A5" s="4">
        <v>4</v>
      </c>
      <c r="B5" s="4">
        <v>5</v>
      </c>
      <c r="C5" s="4">
        <v>8</v>
      </c>
      <c r="D5" s="4">
        <v>1</v>
      </c>
      <c r="F5" s="4">
        <v>0</v>
      </c>
      <c r="L5" s="4">
        <v>1</v>
      </c>
      <c r="M5" s="5" t="s">
        <v>25</v>
      </c>
      <c r="N5" s="4">
        <v>482.68370499999997</v>
      </c>
      <c r="P5" s="4">
        <v>1.0854575677238341</v>
      </c>
      <c r="Q5" s="4">
        <v>0.94584047828508411</v>
      </c>
      <c r="R5" s="4">
        <v>0.93740434437932985</v>
      </c>
      <c r="S5" s="4">
        <v>0.94584036401995975</v>
      </c>
      <c r="T5" s="4">
        <v>1.0854572455917926</v>
      </c>
      <c r="U5" s="4">
        <v>2</v>
      </c>
      <c r="V5" s="4">
        <v>2</v>
      </c>
      <c r="W5" s="4">
        <v>2</v>
      </c>
      <c r="X5" s="4">
        <v>2</v>
      </c>
      <c r="Y5" s="4">
        <v>1.4584072566357573</v>
      </c>
      <c r="Z5" s="4">
        <v>1.94189068082559</v>
      </c>
      <c r="AA5" s="4">
        <v>0.68567952843761371</v>
      </c>
      <c r="AB5" s="4">
        <v>1.4695304382895</v>
      </c>
      <c r="AC5" s="4">
        <f>Y5</f>
        <v>1.4584072566357573</v>
      </c>
      <c r="AD5" s="4">
        <v>1.45840725663576</v>
      </c>
      <c r="AE5" s="6">
        <f t="shared" si="1"/>
        <v>7.5692080707697729E-3</v>
      </c>
      <c r="AF5" s="6">
        <f t="shared" si="2"/>
        <v>0</v>
      </c>
      <c r="AG5" s="6">
        <f t="shared" si="0"/>
        <v>1.7763568394002505E-15</v>
      </c>
      <c r="AH5" s="6">
        <f>IF(Q5&gt;P5,-(ABS(P5-1)+ABS(Q5-1)+ABS(R5-1)+ABS(S5-1)+ABS(T5-1))/B5,(ABS(P5-1)+ABS(Q5-1)+ABS(R5-1)+ABS(S5-1)+ABS(T5-1))/B5)</f>
        <v>6.836592532625059E-2</v>
      </c>
      <c r="AI5" s="4" t="s">
        <v>34</v>
      </c>
    </row>
    <row r="6" spans="1:35" s="4" customFormat="1" x14ac:dyDescent="0.25">
      <c r="A6" s="4">
        <v>5</v>
      </c>
      <c r="B6" s="4">
        <v>5</v>
      </c>
      <c r="C6" s="4">
        <v>8</v>
      </c>
      <c r="D6" s="4">
        <v>1</v>
      </c>
      <c r="E6" s="4">
        <v>0</v>
      </c>
      <c r="F6" s="4">
        <v>0</v>
      </c>
      <c r="G6" s="4">
        <v>200</v>
      </c>
      <c r="H6" s="4" t="b">
        <v>1</v>
      </c>
      <c r="I6" s="4">
        <v>0.5</v>
      </c>
      <c r="J6" s="4">
        <v>0</v>
      </c>
      <c r="K6" s="4">
        <v>0</v>
      </c>
      <c r="L6" s="4">
        <v>2</v>
      </c>
      <c r="M6" s="5" t="s">
        <v>26</v>
      </c>
      <c r="N6" s="4">
        <v>21508.544860999998</v>
      </c>
      <c r="P6" s="4">
        <v>1.132799268830109</v>
      </c>
      <c r="Q6" s="4">
        <v>0.98138551700331589</v>
      </c>
      <c r="R6" s="4">
        <v>0.94344656500422919</v>
      </c>
      <c r="S6" s="4">
        <v>0.94236059188196131</v>
      </c>
      <c r="T6" s="4">
        <v>1.0000080572803847</v>
      </c>
      <c r="U6" s="4">
        <v>3</v>
      </c>
      <c r="V6" s="4">
        <v>2</v>
      </c>
      <c r="W6" s="4">
        <v>2</v>
      </c>
      <c r="X6" s="4">
        <v>1</v>
      </c>
      <c r="Y6" s="4">
        <v>1.47248446637061</v>
      </c>
      <c r="Z6" s="4">
        <v>1.8987792869756834</v>
      </c>
      <c r="AA6" s="4">
        <v>0.67912431189498856</v>
      </c>
      <c r="AB6" s="4">
        <v>1.9609558204259301</v>
      </c>
      <c r="AC6" s="4">
        <f>Z6</f>
        <v>1.8987792869756834</v>
      </c>
      <c r="AD6" s="4">
        <v>1.9418906808680101</v>
      </c>
      <c r="AE6" s="6">
        <f t="shared" si="1"/>
        <v>3.1707258675894856E-2</v>
      </c>
      <c r="AF6" s="6">
        <f t="shared" si="2"/>
        <v>0</v>
      </c>
      <c r="AG6" s="6">
        <f t="shared" si="0"/>
        <v>2.2200731646261462E-2</v>
      </c>
      <c r="AH6" s="6">
        <f>IF(Q6&gt;P6,-(ABS(P6-1)+ABS(Q6-1)+ABS(R6-1)+ABS(S6-1)+ABS(T6-1))/B6,(ABS(P6-1)+ABS(Q6-1)+ABS(R6-1)+ABS(S6-1)+ABS(T6-1))/B6)</f>
        <v>5.3122930444197448E-2</v>
      </c>
      <c r="AI6" s="4" t="s">
        <v>34</v>
      </c>
    </row>
    <row r="7" spans="1:35" s="4" customFormat="1" x14ac:dyDescent="0.25">
      <c r="A7" s="4">
        <v>6</v>
      </c>
      <c r="B7" s="4">
        <v>5</v>
      </c>
      <c r="C7" s="4">
        <v>8</v>
      </c>
      <c r="D7" s="4">
        <v>1</v>
      </c>
      <c r="E7" s="4">
        <v>0</v>
      </c>
      <c r="F7" s="4">
        <v>0</v>
      </c>
      <c r="G7" s="4">
        <v>200</v>
      </c>
      <c r="H7" s="4" t="b">
        <v>1</v>
      </c>
      <c r="I7" s="4">
        <v>0.5</v>
      </c>
      <c r="J7" s="4">
        <v>0</v>
      </c>
      <c r="K7" s="4">
        <v>0</v>
      </c>
      <c r="L7" s="4">
        <v>2</v>
      </c>
      <c r="M7" s="5" t="s">
        <v>27</v>
      </c>
      <c r="N7" s="4">
        <v>182.744755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2</v>
      </c>
      <c r="V7" s="4">
        <v>2</v>
      </c>
      <c r="W7" s="4">
        <v>3</v>
      </c>
      <c r="X7" s="4">
        <v>1</v>
      </c>
      <c r="Y7" s="49">
        <v>1.4783619823932028</v>
      </c>
      <c r="Z7" s="4">
        <v>1.9168058590976784</v>
      </c>
      <c r="AA7" s="4">
        <v>0.67642432091034932</v>
      </c>
      <c r="AB7" s="4">
        <v>1.9609558204259301</v>
      </c>
      <c r="AC7" s="4">
        <f>Z7</f>
        <v>1.9168058590976784</v>
      </c>
      <c r="AD7" s="4">
        <v>1.9609558204259301</v>
      </c>
      <c r="AE7" s="6">
        <f t="shared" si="1"/>
        <v>2.251451096876933E-2</v>
      </c>
      <c r="AF7" s="6">
        <f t="shared" si="2"/>
        <v>0</v>
      </c>
      <c r="AG7" s="6">
        <f t="shared" si="0"/>
        <v>2.251451096876933E-2</v>
      </c>
      <c r="AH7" s="6">
        <f>IF(Q7&gt;P7,-(ABS(P7-1)+ABS(Q7-1)+ABS(R7-1)+ABS(S7-1)+ABS(T7-1))/B7,(ABS(P7-1)+ABS(Q7-1)+ABS(R7-1)+ABS(S7-1)+ABS(T7-1))/B7)</f>
        <v>0</v>
      </c>
      <c r="AI7" s="4" t="s">
        <v>34</v>
      </c>
    </row>
    <row r="8" spans="1:35" s="28" customFormat="1" x14ac:dyDescent="0.25">
      <c r="A8" s="28">
        <v>7</v>
      </c>
      <c r="B8" s="28">
        <v>4</v>
      </c>
      <c r="C8" s="28">
        <v>6</v>
      </c>
      <c r="D8" s="28">
        <v>1</v>
      </c>
      <c r="E8" s="28">
        <v>0</v>
      </c>
      <c r="F8" s="28">
        <v>0.4</v>
      </c>
      <c r="G8" s="28">
        <v>200</v>
      </c>
      <c r="H8" s="28" t="b">
        <v>1</v>
      </c>
      <c r="I8" s="28">
        <v>0.5</v>
      </c>
      <c r="J8" s="28">
        <v>0</v>
      </c>
      <c r="K8" s="28">
        <v>0</v>
      </c>
      <c r="L8" s="28">
        <v>1</v>
      </c>
      <c r="M8" s="29" t="s">
        <v>25</v>
      </c>
      <c r="N8" s="28">
        <v>26.475368</v>
      </c>
      <c r="P8" s="40">
        <v>0.92670646428306225</v>
      </c>
      <c r="Q8" s="40">
        <v>1.0766310748955745</v>
      </c>
      <c r="R8" s="40">
        <v>1.0734108256369719</v>
      </c>
      <c r="S8" s="40">
        <v>0.92325163518439157</v>
      </c>
      <c r="T8" s="28" t="s">
        <v>30</v>
      </c>
      <c r="U8" s="28">
        <v>2</v>
      </c>
      <c r="V8" s="28">
        <v>2</v>
      </c>
      <c r="W8" s="28">
        <v>2</v>
      </c>
      <c r="X8" s="30" t="s">
        <v>30</v>
      </c>
      <c r="Y8" s="40">
        <v>1.1131115256742499</v>
      </c>
      <c r="Z8" s="40">
        <v>1.0581297099121401</v>
      </c>
      <c r="AA8" s="40">
        <v>0.8983825761702231</v>
      </c>
      <c r="AB8" s="28">
        <v>1.1188</v>
      </c>
      <c r="AC8" s="28">
        <v>1.1336999999999999</v>
      </c>
      <c r="AD8" s="31">
        <v>1.13366016549953</v>
      </c>
      <c r="AE8" s="32">
        <f t="shared" si="1"/>
        <v>5.0844425507241553E-3</v>
      </c>
      <c r="AF8" s="32">
        <f t="shared" si="2"/>
        <v>1.8160425443900508E-2</v>
      </c>
      <c r="AG8" s="32">
        <f t="shared" si="0"/>
        <v>1.8125925608602156E-2</v>
      </c>
      <c r="AH8" s="32">
        <f>IF(OR(Q8&gt;P8,Q8&gt;S8),-(ABS(P8-1)+ABS(Q8-1)+ABS(R8-1)+ABS(S8-1))/B8,(ABS(P8-1)+ABS(Q8-1)+ABS(R8-1)+ABS(S8-1))/B8)</f>
        <v>-7.5020950266273145E-2</v>
      </c>
      <c r="AI8" s="28" t="s">
        <v>34</v>
      </c>
    </row>
    <row r="9" spans="1:35" s="28" customFormat="1" x14ac:dyDescent="0.25">
      <c r="A9" s="28">
        <v>8</v>
      </c>
      <c r="B9" s="28">
        <v>4</v>
      </c>
      <c r="C9" s="28">
        <v>6</v>
      </c>
      <c r="D9" s="28">
        <v>1</v>
      </c>
      <c r="E9" s="28">
        <v>0</v>
      </c>
      <c r="F9" s="28">
        <v>0.4</v>
      </c>
      <c r="G9" s="28">
        <v>200</v>
      </c>
      <c r="H9" s="28" t="b">
        <v>1</v>
      </c>
      <c r="I9" s="28">
        <v>0.5</v>
      </c>
      <c r="J9" s="28">
        <v>0</v>
      </c>
      <c r="K9" s="28">
        <v>0</v>
      </c>
      <c r="L9" s="28">
        <v>2</v>
      </c>
      <c r="M9" s="29" t="s">
        <v>26</v>
      </c>
      <c r="N9" s="28">
        <v>186.742054</v>
      </c>
      <c r="P9" s="40">
        <v>0.93612964587167813</v>
      </c>
      <c r="Q9" s="40">
        <v>1.0637227812318457</v>
      </c>
      <c r="R9" s="40">
        <v>1.1347438922233672</v>
      </c>
      <c r="S9" s="40">
        <v>0.86540368067310891</v>
      </c>
      <c r="T9" s="28" t="s">
        <v>30</v>
      </c>
      <c r="U9" s="28">
        <v>3</v>
      </c>
      <c r="V9" s="28">
        <v>2</v>
      </c>
      <c r="W9" s="28">
        <v>1</v>
      </c>
      <c r="X9" s="28" t="s">
        <v>30</v>
      </c>
      <c r="Y9" s="40">
        <v>1.1220650611276461</v>
      </c>
      <c r="Z9" s="40">
        <v>1.0342565054277657</v>
      </c>
      <c r="AA9" s="40">
        <v>0.89121391855390819</v>
      </c>
      <c r="AB9" s="28">
        <v>1.08220422430037</v>
      </c>
      <c r="AC9" s="28">
        <v>1.1008394652959199</v>
      </c>
      <c r="AD9" s="31">
        <v>1.1272765221048</v>
      </c>
      <c r="AE9" s="32">
        <f t="shared" si="1"/>
        <v>4.4305610527072048E-2</v>
      </c>
      <c r="AF9" s="32">
        <f t="shared" si="2"/>
        <v>6.0483805284229919E-2</v>
      </c>
      <c r="AG9" s="32">
        <f t="shared" si="0"/>
        <v>8.2517478944164946E-2</v>
      </c>
      <c r="AH9" s="32">
        <f>IF(OR(Q9&gt;P9,Q9&gt;S9),-(ABS(P9-1)+ABS(Q9-1)+ABS(R9-1)+ABS(S9-1))/B9,(ABS(P9-1)+ABS(Q9-1)+ABS(R9-1)+ABS(S9-1))/B9)</f>
        <v>-9.923333672760648E-2</v>
      </c>
      <c r="AI9" s="28" t="s">
        <v>34</v>
      </c>
    </row>
    <row r="10" spans="1:35" s="28" customFormat="1" x14ac:dyDescent="0.25">
      <c r="A10" s="28">
        <v>9</v>
      </c>
      <c r="B10" s="28">
        <v>4</v>
      </c>
      <c r="C10" s="28">
        <v>6</v>
      </c>
      <c r="D10" s="28">
        <v>1</v>
      </c>
      <c r="E10" s="28">
        <v>0</v>
      </c>
      <c r="F10" s="28">
        <v>0.4</v>
      </c>
      <c r="G10" s="28">
        <v>200</v>
      </c>
      <c r="H10" s="28" t="b">
        <v>1</v>
      </c>
      <c r="I10" s="28">
        <v>0.5</v>
      </c>
      <c r="J10" s="28">
        <v>0</v>
      </c>
      <c r="K10" s="28">
        <v>0</v>
      </c>
      <c r="L10" s="28">
        <v>2</v>
      </c>
      <c r="M10" s="29" t="s">
        <v>27</v>
      </c>
      <c r="N10" s="28">
        <v>3.4914499999999999</v>
      </c>
      <c r="P10" s="40">
        <v>1</v>
      </c>
      <c r="Q10" s="40">
        <v>1</v>
      </c>
      <c r="R10" s="40">
        <v>1</v>
      </c>
      <c r="S10" s="40">
        <v>1</v>
      </c>
      <c r="T10" s="28" t="s">
        <v>30</v>
      </c>
      <c r="U10" s="28">
        <v>3</v>
      </c>
      <c r="V10" s="28">
        <v>2</v>
      </c>
      <c r="W10" s="28">
        <v>1</v>
      </c>
      <c r="X10" s="28" t="s">
        <v>30</v>
      </c>
      <c r="Y10" s="40">
        <v>1.12808598297681</v>
      </c>
      <c r="Z10" s="40">
        <v>1.0612318676044561</v>
      </c>
      <c r="AA10" s="40">
        <v>0.88645725156621946</v>
      </c>
      <c r="AB10" s="28">
        <v>1.08220422430037</v>
      </c>
      <c r="AC10" s="28">
        <v>1.06385756107704</v>
      </c>
      <c r="AD10" s="31">
        <v>1.08220422430038</v>
      </c>
      <c r="AE10" s="32">
        <f t="shared" si="1"/>
        <v>1.9379296647517918E-2</v>
      </c>
      <c r="AF10" s="32">
        <f>IF(L10=1,1-Y10/AC10,1-Z10/AC10)</f>
        <v>2.4680874288525168E-3</v>
      </c>
      <c r="AG10" s="32">
        <f>IF(L10=1,1-Y10/AD10,1-Z10/AD10)</f>
        <v>1.9379296647527022E-2</v>
      </c>
      <c r="AH10" s="32">
        <f t="shared" ref="AH10" si="3">IF(OR(Q10&gt;P10,Q10&gt;S10),-(ABS(P10-1)+ABS(Q10-1)+ABS(R10-1)+ABS(S10-1))/B10,(ABS(P10-1)+ABS(Q10-1)+ABS(R10-1)+ABS(S10-1))/B10)</f>
        <v>0</v>
      </c>
      <c r="AI10" s="28" t="s">
        <v>34</v>
      </c>
    </row>
    <row r="11" spans="1:35" s="33" customFormat="1" x14ac:dyDescent="0.25">
      <c r="A11" s="33">
        <v>10</v>
      </c>
      <c r="B11" s="33">
        <v>4</v>
      </c>
      <c r="C11" s="33">
        <v>6</v>
      </c>
      <c r="D11" s="33">
        <v>1</v>
      </c>
      <c r="E11" s="33">
        <v>1</v>
      </c>
      <c r="F11" s="33">
        <v>0.4</v>
      </c>
      <c r="G11" s="33">
        <v>200</v>
      </c>
      <c r="H11" s="33" t="b">
        <v>1</v>
      </c>
      <c r="I11" s="33">
        <v>0.5</v>
      </c>
      <c r="J11" s="33">
        <v>0</v>
      </c>
      <c r="K11" s="33">
        <v>0</v>
      </c>
      <c r="L11" s="33">
        <v>1</v>
      </c>
      <c r="M11" s="34" t="s">
        <v>25</v>
      </c>
      <c r="N11" s="33">
        <v>4567.2789122000004</v>
      </c>
      <c r="O11" s="33">
        <v>56</v>
      </c>
      <c r="P11" s="41">
        <v>0.98626574319452021</v>
      </c>
      <c r="Q11" s="41">
        <v>1.0151843053388774</v>
      </c>
      <c r="R11" s="41">
        <v>1.0139540552409323</v>
      </c>
      <c r="S11" s="41">
        <v>0.98459589622567012</v>
      </c>
      <c r="T11" s="33" t="s">
        <v>30</v>
      </c>
      <c r="U11" s="33">
        <v>2</v>
      </c>
      <c r="V11" s="33">
        <v>2</v>
      </c>
      <c r="W11" s="33">
        <v>2</v>
      </c>
      <c r="X11" s="33" t="s">
        <v>30</v>
      </c>
      <c r="Y11" s="41">
        <v>1.2238368174034258</v>
      </c>
      <c r="Z11" s="41">
        <v>1.3095773732559244</v>
      </c>
      <c r="AA11" s="41">
        <v>0.81710239942091878</v>
      </c>
      <c r="AB11" s="33">
        <v>1.2241545357627699</v>
      </c>
      <c r="AC11" s="33">
        <v>1.2341</v>
      </c>
      <c r="AD11" s="35">
        <v>1.2340974117496599</v>
      </c>
      <c r="AE11" s="36">
        <f t="shared" si="1"/>
        <v>2.5954105471348576E-4</v>
      </c>
      <c r="AF11" s="36">
        <f t="shared" si="2"/>
        <v>8.3163297922164148E-3</v>
      </c>
      <c r="AG11" s="36">
        <f t="shared" si="0"/>
        <v>8.3142499518632507E-3</v>
      </c>
      <c r="AH11" s="36">
        <f>IF(OR(Q11&gt;P11,Q11&gt;S11),-(ABS(P11-1)+ABS(Q11-1)+ABS(R11-1)+ABS(S11-1))/B11,(ABS(P11-1)+ABS(Q11-1)+ABS(R11-1)+ABS(S11-1))/B11)</f>
        <v>-1.4569180289904837E-2</v>
      </c>
      <c r="AI11" s="37" t="s">
        <v>35</v>
      </c>
    </row>
    <row r="12" spans="1:35" s="33" customFormat="1" x14ac:dyDescent="0.25">
      <c r="A12" s="33">
        <v>11</v>
      </c>
      <c r="B12" s="33">
        <v>4</v>
      </c>
      <c r="C12" s="33">
        <v>6</v>
      </c>
      <c r="D12" s="33">
        <v>1</v>
      </c>
      <c r="E12" s="33">
        <v>1</v>
      </c>
      <c r="F12" s="33">
        <v>0.4</v>
      </c>
      <c r="G12" s="33">
        <v>200</v>
      </c>
      <c r="H12" s="33" t="b">
        <v>1</v>
      </c>
      <c r="I12" s="33">
        <v>0.5</v>
      </c>
      <c r="J12" s="33">
        <v>0</v>
      </c>
      <c r="K12" s="33">
        <v>0</v>
      </c>
      <c r="L12" s="33">
        <v>2</v>
      </c>
      <c r="M12" s="34" t="s">
        <v>26</v>
      </c>
      <c r="N12" s="33">
        <v>49929.920594199997</v>
      </c>
      <c r="O12" s="33">
        <v>717</v>
      </c>
      <c r="P12" s="41">
        <v>0.99103188737593928</v>
      </c>
      <c r="Q12" s="41">
        <v>1.0540060987776798</v>
      </c>
      <c r="R12" s="41">
        <v>1.0428190706977496</v>
      </c>
      <c r="S12" s="41">
        <v>0.91214294314863154</v>
      </c>
      <c r="T12" s="33" t="s">
        <v>30</v>
      </c>
      <c r="U12" s="33">
        <v>2</v>
      </c>
      <c r="V12" s="33">
        <v>3</v>
      </c>
      <c r="W12" s="33">
        <v>1</v>
      </c>
      <c r="X12" s="33" t="s">
        <v>30</v>
      </c>
      <c r="Y12" s="41">
        <v>1.2312586714438079</v>
      </c>
      <c r="Z12" s="41">
        <v>1.2753411588824732</v>
      </c>
      <c r="AA12" s="41">
        <v>0.81217702111886236</v>
      </c>
      <c r="AB12" s="33">
        <v>1.3121490003081999</v>
      </c>
      <c r="AC12" s="33">
        <v>1.3103887483849499</v>
      </c>
      <c r="AD12" s="38">
        <v>1.3479807263518</v>
      </c>
      <c r="AE12" s="36">
        <f t="shared" si="1"/>
        <v>2.8051571442786805E-2</v>
      </c>
      <c r="AF12" s="36">
        <f t="shared" si="2"/>
        <v>2.6745948136133402E-2</v>
      </c>
      <c r="AG12" s="36">
        <f t="shared" si="0"/>
        <v>5.3887689971591657E-2</v>
      </c>
      <c r="AH12" s="36">
        <f>IF(OR(Q12&gt;P12,Q12&gt;S12),-(ABS(P12-1)+ABS(Q12-1)+ABS(R12-1)+ABS(S12-1))/B12,(ABS(P12-1)+ABS(Q12-1)+ABS(R12-1)+ABS(S12-1))/B12)</f>
        <v>-4.8412584737714648E-2</v>
      </c>
      <c r="AI12" s="37" t="s">
        <v>35</v>
      </c>
    </row>
    <row r="13" spans="1:35" s="33" customFormat="1" x14ac:dyDescent="0.25">
      <c r="A13" s="33">
        <v>12</v>
      </c>
      <c r="B13" s="33">
        <v>4</v>
      </c>
      <c r="C13" s="33">
        <v>6</v>
      </c>
      <c r="D13" s="33">
        <v>1</v>
      </c>
      <c r="E13" s="33">
        <v>1</v>
      </c>
      <c r="F13" s="33">
        <v>0.4</v>
      </c>
      <c r="G13" s="33">
        <v>200</v>
      </c>
      <c r="H13" s="33" t="b">
        <v>1</v>
      </c>
      <c r="I13" s="33">
        <v>0.5</v>
      </c>
      <c r="J13" s="33">
        <v>0</v>
      </c>
      <c r="K13" s="33">
        <v>0</v>
      </c>
      <c r="L13" s="33">
        <v>2</v>
      </c>
      <c r="M13" s="34" t="s">
        <v>27</v>
      </c>
      <c r="N13" s="33">
        <v>682.99625509999998</v>
      </c>
      <c r="O13" s="33">
        <v>10</v>
      </c>
      <c r="P13" s="41">
        <v>1</v>
      </c>
      <c r="Q13" s="41">
        <v>1</v>
      </c>
      <c r="R13" s="41">
        <v>1</v>
      </c>
      <c r="S13" s="41">
        <v>1</v>
      </c>
      <c r="T13" s="33" t="s">
        <v>30</v>
      </c>
      <c r="U13" s="33">
        <v>2</v>
      </c>
      <c r="V13" s="33">
        <v>3</v>
      </c>
      <c r="W13" s="33">
        <v>1</v>
      </c>
      <c r="X13" s="33" t="s">
        <v>30</v>
      </c>
      <c r="Y13" s="41">
        <v>1.2355939183439344</v>
      </c>
      <c r="Z13" s="41">
        <v>1.2901753639916902</v>
      </c>
      <c r="AA13" s="41">
        <v>0.80932738916382763</v>
      </c>
      <c r="AB13" s="33">
        <v>1.3121490003081999</v>
      </c>
      <c r="AC13" s="33">
        <v>1.29017536399168</v>
      </c>
      <c r="AD13" s="35">
        <v>1.3121490003081999</v>
      </c>
      <c r="AE13" s="36">
        <f t="shared" si="1"/>
        <v>1.6746296580150921E-2</v>
      </c>
      <c r="AF13" s="36">
        <f t="shared" si="2"/>
        <v>-7.9936057773011271E-15</v>
      </c>
      <c r="AG13" s="36">
        <f t="shared" si="0"/>
        <v>1.6746296580150921E-2</v>
      </c>
      <c r="AH13" s="36">
        <f>IF(OR(Q13&gt;P13,Q13&gt;S13),-(ABS(P13-1)+ABS(Q13-1)+ABS(R13-1)+ABS(S13-1))/B13,(ABS(P13-1)+ABS(Q13-1)+ABS(R13-1)+ABS(S13-1))/B13)</f>
        <v>0</v>
      </c>
      <c r="AI13" s="37" t="s">
        <v>35</v>
      </c>
    </row>
    <row r="14" spans="1:35" s="1" customFormat="1" x14ac:dyDescent="0.25">
      <c r="A14" s="8">
        <v>13</v>
      </c>
      <c r="B14" s="1">
        <v>5</v>
      </c>
      <c r="C14" s="1">
        <v>8</v>
      </c>
      <c r="D14" s="1">
        <v>1</v>
      </c>
      <c r="E14" s="1">
        <v>0</v>
      </c>
      <c r="F14" s="1">
        <v>0.4</v>
      </c>
      <c r="G14" s="1">
        <v>200</v>
      </c>
      <c r="H14" s="1" t="b">
        <v>1</v>
      </c>
      <c r="I14" s="1">
        <v>0.5</v>
      </c>
      <c r="J14" s="1">
        <v>0</v>
      </c>
      <c r="K14" s="1">
        <v>0</v>
      </c>
      <c r="L14" s="1">
        <v>1</v>
      </c>
      <c r="M14" s="2" t="s">
        <v>25</v>
      </c>
      <c r="N14" s="1">
        <v>554.51304500000003</v>
      </c>
      <c r="P14" s="25">
        <v>0.92356343700852106</v>
      </c>
      <c r="Q14" s="25">
        <v>1.0740819192096127</v>
      </c>
      <c r="R14" s="25">
        <v>1.0112607812870347</v>
      </c>
      <c r="S14" s="25">
        <v>1.0711045927418132</v>
      </c>
      <c r="T14" s="25">
        <v>0.9199892697530182</v>
      </c>
      <c r="U14" s="1">
        <v>2</v>
      </c>
      <c r="V14" s="1">
        <v>2</v>
      </c>
      <c r="W14" s="1">
        <v>2</v>
      </c>
      <c r="X14" s="1">
        <v>2</v>
      </c>
      <c r="Y14" s="1">
        <v>1.1224514899550022</v>
      </c>
      <c r="Z14" s="1">
        <v>1.0770866580554301</v>
      </c>
      <c r="AA14" s="1">
        <v>0.89090709839058513</v>
      </c>
      <c r="AB14" s="7">
        <v>1.12767333179031</v>
      </c>
      <c r="AC14">
        <v>1.1456952064661701</v>
      </c>
      <c r="AD14">
        <v>1.1456952064661701</v>
      </c>
      <c r="AE14" s="6">
        <f>IF(L14=1,1-Y14/AB14,1-Z14/AB14)</f>
        <v>4.6306334362076207E-3</v>
      </c>
      <c r="AF14" s="6">
        <f t="shared" ref="AF14:AF19" si="4">IF(L14=1,1-Y14/AC14,1-Z14/AC14)</f>
        <v>2.0287870962523935E-2</v>
      </c>
      <c r="AG14" s="6">
        <f t="shared" ref="AG14:AG19" si="5">IF(L14=1,1-Y14/AD14,1-Z14/AD14)</f>
        <v>2.0287870962523935E-2</v>
      </c>
      <c r="AH14" s="6">
        <f>IF(Q14&gt;P14,-(ABS(P14-1)+ABS(Q14-1)+ABS(R14-1)+ABS(S14-1)+ABS(T14-1))/B14,(ABS(P14-1)+ABS(Q14-1)+ABS(R14-1)+ABS(S14-1)+ABS(T14-1))/B14)</f>
        <v>-6.257891729538427E-2</v>
      </c>
      <c r="AI14" s="1" t="s">
        <v>34</v>
      </c>
    </row>
    <row r="15" spans="1:35" s="1" customFormat="1" x14ac:dyDescent="0.25">
      <c r="A15" s="8">
        <v>14</v>
      </c>
      <c r="B15" s="1">
        <v>5</v>
      </c>
      <c r="C15" s="1">
        <v>8</v>
      </c>
      <c r="D15" s="1">
        <v>1</v>
      </c>
      <c r="E15" s="1">
        <v>0</v>
      </c>
      <c r="F15" s="1">
        <v>0.4</v>
      </c>
      <c r="G15" s="1">
        <v>200</v>
      </c>
      <c r="H15" s="1" t="b">
        <v>1</v>
      </c>
      <c r="I15" s="1">
        <v>0.5</v>
      </c>
      <c r="J15" s="1">
        <v>0</v>
      </c>
      <c r="K15" s="1">
        <v>0</v>
      </c>
      <c r="L15" s="1">
        <v>2</v>
      </c>
      <c r="M15" s="2" t="s">
        <v>26</v>
      </c>
      <c r="N15" s="1">
        <v>16682.743413</v>
      </c>
      <c r="P15" s="1">
        <v>0.93747069378272485</v>
      </c>
      <c r="Q15" s="1">
        <v>1.0598052512395255</v>
      </c>
      <c r="R15" s="1">
        <v>1.022489539683705</v>
      </c>
      <c r="S15" s="1">
        <v>1.1219933010733474</v>
      </c>
      <c r="T15" s="1">
        <v>0.8582412142206971</v>
      </c>
      <c r="U15" s="1">
        <v>3</v>
      </c>
      <c r="V15" s="1">
        <v>2</v>
      </c>
      <c r="W15" s="1">
        <v>2</v>
      </c>
      <c r="X15" s="1">
        <v>1</v>
      </c>
      <c r="Y15" s="1">
        <v>1.1299215488874061</v>
      </c>
      <c r="Z15" s="1">
        <v>1.049809911443486</v>
      </c>
      <c r="AA15" s="1">
        <v>0.88501719520675104</v>
      </c>
      <c r="AB15" s="7">
        <v>1.0990804105985099</v>
      </c>
      <c r="AC15">
        <v>1.1222370688547101</v>
      </c>
      <c r="AD15">
        <v>1.1515860306117101</v>
      </c>
      <c r="AE15" s="6">
        <f t="shared" ref="AE15:AE19" si="6">IF(L15=1,1-Y15/AB15,1-Z15/AB15)</f>
        <v>4.4828839345970484E-2</v>
      </c>
      <c r="AF15" s="6">
        <f t="shared" si="4"/>
        <v>6.4538197339301107E-2</v>
      </c>
      <c r="AG15" s="6">
        <f t="shared" si="5"/>
        <v>8.837908455190413E-2</v>
      </c>
      <c r="AH15" s="6">
        <f>IF(Q15&gt;P15,-(ABS(P15-1)+ABS(Q15-1)+ABS(R15-1)+ABS(S15-1)+ABS(T15-1))/B15,(ABS(P15-1)+ABS(Q15-1)+ABS(R15-1)+ABS(S15-1)+ABS(T15-1))/B15)</f>
        <v>-8.1715236798631199E-2</v>
      </c>
      <c r="AI15" s="1" t="s">
        <v>34</v>
      </c>
    </row>
    <row r="16" spans="1:35" s="1" customFormat="1" x14ac:dyDescent="0.25">
      <c r="A16" s="8">
        <v>15</v>
      </c>
      <c r="B16" s="1">
        <v>5</v>
      </c>
      <c r="C16" s="1">
        <v>8</v>
      </c>
      <c r="D16" s="1">
        <v>1</v>
      </c>
      <c r="E16" s="1">
        <v>0</v>
      </c>
      <c r="F16" s="1">
        <v>0.4</v>
      </c>
      <c r="G16" s="1">
        <v>200</v>
      </c>
      <c r="H16" s="1" t="b">
        <v>1</v>
      </c>
      <c r="I16" s="1">
        <v>0.5</v>
      </c>
      <c r="J16" s="1">
        <v>0</v>
      </c>
      <c r="K16" s="1">
        <v>0</v>
      </c>
      <c r="L16" s="1">
        <v>2</v>
      </c>
      <c r="M16" s="2" t="s">
        <v>27</v>
      </c>
      <c r="N16" s="1">
        <v>184.622173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3</v>
      </c>
      <c r="V16" s="1">
        <v>2</v>
      </c>
      <c r="W16" s="1">
        <v>2</v>
      </c>
      <c r="X16" s="1">
        <v>1</v>
      </c>
      <c r="Y16" s="50">
        <v>1.1360287018392614</v>
      </c>
      <c r="Z16" s="1">
        <v>1.0751076075062893</v>
      </c>
      <c r="AA16" s="1">
        <v>0.88025944976651804</v>
      </c>
      <c r="AB16" s="7">
        <v>1.0990804105985099</v>
      </c>
      <c r="AC16">
        <v>1.0783775194860901</v>
      </c>
      <c r="AD16">
        <v>1.0990804105985099</v>
      </c>
      <c r="AE16" s="6">
        <f t="shared" si="6"/>
        <v>2.1811691720686865E-2</v>
      </c>
      <c r="AF16" s="6">
        <f t="shared" si="4"/>
        <v>3.0322516194134508E-3</v>
      </c>
      <c r="AG16" s="6">
        <f t="shared" si="5"/>
        <v>2.1811691720686865E-2</v>
      </c>
      <c r="AH16" s="6">
        <f>IF(Q16&gt;P16,-(ABS(P16-1)+ABS(Q16-1)+ABS(R16-1)+ABS(S16-1)+ABS(T16-1))/B16,(ABS(P16-1)+ABS(Q16-1)+ABS(R16-1)+ABS(S16-1)+ABS(T16-1))/B16)</f>
        <v>0</v>
      </c>
      <c r="AI16" s="1" t="s">
        <v>34</v>
      </c>
    </row>
    <row r="17" spans="1:36" s="1" customFormat="1" x14ac:dyDescent="0.25">
      <c r="A17" s="8">
        <v>16</v>
      </c>
      <c r="B17" s="1">
        <v>5</v>
      </c>
      <c r="C17" s="1">
        <v>8</v>
      </c>
      <c r="D17" s="1">
        <v>1</v>
      </c>
      <c r="E17" s="1">
        <v>1</v>
      </c>
      <c r="F17" s="1">
        <v>0.4</v>
      </c>
      <c r="G17" s="1">
        <v>200</v>
      </c>
      <c r="H17" s="1" t="b">
        <v>1</v>
      </c>
      <c r="I17" s="1">
        <v>0.5</v>
      </c>
      <c r="J17" s="1">
        <v>0</v>
      </c>
      <c r="K17" s="1">
        <v>0</v>
      </c>
      <c r="L17" s="1">
        <v>1</v>
      </c>
      <c r="M17" s="2" t="s">
        <v>25</v>
      </c>
      <c r="N17" s="1">
        <v>524323.67793200002</v>
      </c>
      <c r="P17" s="1">
        <v>0.98840708031556546</v>
      </c>
      <c r="Q17" s="1">
        <v>1.0142380719294672</v>
      </c>
      <c r="R17" s="1">
        <v>0.99716409626873437</v>
      </c>
      <c r="S17" s="1">
        <v>1.0132570677646673</v>
      </c>
      <c r="T17" s="1">
        <v>0.9869336837215662</v>
      </c>
      <c r="U17" s="1">
        <v>2</v>
      </c>
      <c r="V17" s="1">
        <v>2</v>
      </c>
      <c r="W17" s="1">
        <v>2</v>
      </c>
      <c r="X17" s="1">
        <v>2</v>
      </c>
      <c r="Y17" s="1">
        <v>1.2417552990265759</v>
      </c>
      <c r="Z17" s="1">
        <v>1.3473456134408068</v>
      </c>
      <c r="AA17" s="1">
        <v>0.80531164294922664</v>
      </c>
      <c r="AB17" s="7">
        <v>1.2419623232243</v>
      </c>
      <c r="AC17">
        <v>1.2535335406278501</v>
      </c>
      <c r="AD17">
        <v>1.2535335406278501</v>
      </c>
      <c r="AE17" s="6">
        <f t="shared" si="6"/>
        <v>1.6669120620882438E-4</v>
      </c>
      <c r="AF17" s="6">
        <f t="shared" si="4"/>
        <v>9.3960322716014621E-3</v>
      </c>
      <c r="AG17" s="6">
        <f t="shared" si="5"/>
        <v>9.3960322716014621E-3</v>
      </c>
      <c r="AH17" s="6">
        <f>IF(Q17&gt;P17,-(ABS(P17-1)+ABS(Q17-1)+ABS(R17-1)+ABS(S17-1)+ABS(T17-1))/B17,(ABS(P17-1)+ABS(Q17-1)+ABS(R17-1)+ABS(S17-1)+ABS(T17-1))/B17)</f>
        <v>-1.0998055877653701E-2</v>
      </c>
      <c r="AI17" s="1" t="s">
        <v>34</v>
      </c>
    </row>
    <row r="18" spans="1:36" x14ac:dyDescent="0.25">
      <c r="A18" s="8">
        <v>17</v>
      </c>
      <c r="B18" s="1">
        <v>5</v>
      </c>
      <c r="C18" s="1">
        <v>8</v>
      </c>
      <c r="D18" s="1">
        <v>1</v>
      </c>
      <c r="E18" s="1">
        <v>1</v>
      </c>
      <c r="F18" s="1">
        <v>0.4</v>
      </c>
      <c r="G18" s="1">
        <v>200</v>
      </c>
      <c r="H18" s="1" t="b">
        <v>1</v>
      </c>
      <c r="I18" s="1">
        <v>0.5</v>
      </c>
      <c r="J18" s="1">
        <v>0</v>
      </c>
      <c r="K18" s="1">
        <v>0</v>
      </c>
      <c r="L18" s="1">
        <v>2</v>
      </c>
      <c r="M18" s="2" t="s">
        <v>26</v>
      </c>
      <c r="N18" s="3" t="s">
        <v>41</v>
      </c>
      <c r="AB18" s="7">
        <v>1.3493440433419901</v>
      </c>
      <c r="AC18">
        <v>1.34697724316336</v>
      </c>
      <c r="AD18">
        <v>1.3906737574913299</v>
      </c>
      <c r="AE18" s="6">
        <f t="shared" si="6"/>
        <v>1</v>
      </c>
      <c r="AF18" s="6">
        <f t="shared" si="4"/>
        <v>1</v>
      </c>
      <c r="AG18" s="6">
        <f t="shared" si="5"/>
        <v>1</v>
      </c>
      <c r="AH18" s="6">
        <f t="shared" ref="AH18:AH19" si="7">IF(Q18&gt;P18,-(ABS(P18-1)+ABS(Q18-1)+ABS(R18-1)+ABS(S18-1))/B18,(ABS(P18-1)+ABS(Q18-1)+ABS(R18-1)+ABS(S18-1))/B18)</f>
        <v>0.8</v>
      </c>
      <c r="AI18" s="1" t="s">
        <v>34</v>
      </c>
    </row>
    <row r="19" spans="1:36" x14ac:dyDescent="0.25">
      <c r="A19" s="8">
        <v>18</v>
      </c>
      <c r="B19" s="1">
        <v>5</v>
      </c>
      <c r="C19" s="1">
        <v>8</v>
      </c>
      <c r="D19" s="1">
        <v>1</v>
      </c>
      <c r="E19" s="1">
        <v>1</v>
      </c>
      <c r="F19" s="1">
        <v>0.4</v>
      </c>
      <c r="G19" s="1">
        <v>200</v>
      </c>
      <c r="H19" s="1" t="b">
        <v>1</v>
      </c>
      <c r="I19" s="1">
        <v>0.5</v>
      </c>
      <c r="J19" s="1">
        <v>0</v>
      </c>
      <c r="K19" s="1">
        <v>0</v>
      </c>
      <c r="L19" s="1">
        <v>2</v>
      </c>
      <c r="M19" s="2" t="s">
        <v>27</v>
      </c>
      <c r="N19" s="1">
        <v>225016.723467</v>
      </c>
      <c r="O19" s="1">
        <v>35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2</v>
      </c>
      <c r="V19" s="1">
        <v>2</v>
      </c>
      <c r="W19" s="1">
        <v>3</v>
      </c>
      <c r="X19" s="1">
        <v>1</v>
      </c>
      <c r="Y19" s="50">
        <v>1.250985734426062</v>
      </c>
      <c r="Z19" s="1">
        <v>1.3220711243831249</v>
      </c>
      <c r="AA19" s="1">
        <v>0.79936962707155779</v>
      </c>
      <c r="AB19" s="1">
        <v>1.3493440433419859</v>
      </c>
      <c r="AC19">
        <v>1.32207112438312</v>
      </c>
      <c r="AD19">
        <v>1.3493440433419901</v>
      </c>
      <c r="AE19" s="6">
        <f t="shared" si="6"/>
        <v>2.0211983069427397E-2</v>
      </c>
      <c r="AF19" s="6">
        <f t="shared" si="4"/>
        <v>-3.7747582837255322E-15</v>
      </c>
      <c r="AG19" s="6">
        <f t="shared" si="5"/>
        <v>2.0211983069430506E-2</v>
      </c>
      <c r="AH19" s="6">
        <f t="shared" si="7"/>
        <v>0</v>
      </c>
      <c r="AI19" s="1" t="s">
        <v>34</v>
      </c>
    </row>
    <row r="28" spans="1:36" x14ac:dyDescent="0.25">
      <c r="AC28" s="7"/>
      <c r="AD28" s="7"/>
      <c r="AE28" s="7"/>
      <c r="AF28" s="7"/>
      <c r="AG28" s="7"/>
      <c r="AH28" s="7"/>
      <c r="AI28" s="7"/>
      <c r="AJ28" s="7"/>
    </row>
    <row r="32" spans="1:36" x14ac:dyDescent="0.25">
      <c r="E32" s="1">
        <v>524323.67793200002</v>
      </c>
      <c r="F32" t="s">
        <v>80</v>
      </c>
    </row>
    <row r="33" spans="5:6" x14ac:dyDescent="0.25">
      <c r="E33">
        <f>E32/60</f>
        <v>8738.7279655333332</v>
      </c>
      <c r="F33" t="s">
        <v>81</v>
      </c>
    </row>
    <row r="34" spans="5:6" x14ac:dyDescent="0.25">
      <c r="E34">
        <f>E33/60</f>
        <v>145.64546609222222</v>
      </c>
      <c r="F34" t="s">
        <v>82</v>
      </c>
    </row>
    <row r="35" spans="5:6" x14ac:dyDescent="0.25">
      <c r="E35">
        <f>E34/24</f>
        <v>6.0685610871759259</v>
      </c>
      <c r="F35" t="s">
        <v>83</v>
      </c>
    </row>
    <row r="90" spans="14:23" x14ac:dyDescent="0.25">
      <c r="O90" s="24">
        <v>1</v>
      </c>
      <c r="P90" s="24">
        <v>2</v>
      </c>
      <c r="Q90" s="24">
        <v>3</v>
      </c>
      <c r="R90" s="24">
        <v>4</v>
      </c>
      <c r="S90" s="24">
        <v>5</v>
      </c>
      <c r="T90" s="24">
        <v>6</v>
      </c>
      <c r="U90" s="24">
        <v>7</v>
      </c>
    </row>
    <row r="91" spans="14:23" x14ac:dyDescent="0.25">
      <c r="O91" s="25">
        <v>0.92356343700852106</v>
      </c>
      <c r="P91" s="25">
        <v>1.0740819192096127</v>
      </c>
      <c r="Q91" s="25">
        <v>1.0112607812870347</v>
      </c>
      <c r="R91" s="25">
        <v>1.0740819192096127</v>
      </c>
      <c r="S91" s="25">
        <v>1.0112607812870347</v>
      </c>
      <c r="T91" s="25">
        <v>1.0711045927418132</v>
      </c>
      <c r="U91" s="25">
        <v>0.9199892697530182</v>
      </c>
      <c r="W91" s="26">
        <f>SUM(O91:U91)</f>
        <v>7.0853427004966472</v>
      </c>
    </row>
    <row r="92" spans="14:23" x14ac:dyDescent="0.25">
      <c r="N92" t="s">
        <v>59</v>
      </c>
      <c r="O92" s="25">
        <f>O91/$W$91*7</f>
        <v>0.91243914830068662</v>
      </c>
      <c r="P92" s="25">
        <f t="shared" ref="P92:U92" si="8">P91/$W$91*7</f>
        <v>1.0611446407440919</v>
      </c>
      <c r="Q92" s="25">
        <f t="shared" si="8"/>
        <v>0.99908018119053743</v>
      </c>
      <c r="R92" s="25">
        <f t="shared" si="8"/>
        <v>1.0611446407440919</v>
      </c>
      <c r="S92" s="25">
        <f t="shared" si="8"/>
        <v>0.99908018119053743</v>
      </c>
      <c r="T92" s="25">
        <f t="shared" si="8"/>
        <v>1.0582031760675654</v>
      </c>
      <c r="U92" s="25">
        <f t="shared" si="8"/>
        <v>0.90890803176248913</v>
      </c>
      <c r="W92" s="26">
        <f>SUM(O92:U92)</f>
        <v>7</v>
      </c>
    </row>
    <row r="93" spans="14:23" x14ac:dyDescent="0.25">
      <c r="O93" s="1" t="s">
        <v>58</v>
      </c>
      <c r="P93" s="1" t="s">
        <v>54</v>
      </c>
      <c r="Q93" s="1" t="s">
        <v>55</v>
      </c>
      <c r="R93" s="1" t="s">
        <v>54</v>
      </c>
      <c r="S93" s="1" t="s">
        <v>55</v>
      </c>
      <c r="T93" s="1" t="s">
        <v>56</v>
      </c>
      <c r="U93" s="1" t="s">
        <v>57</v>
      </c>
    </row>
    <row r="94" spans="14:23" x14ac:dyDescent="0.25">
      <c r="O94" s="1"/>
      <c r="P94" s="1"/>
      <c r="Q94" s="1"/>
      <c r="R94" s="1"/>
      <c r="S94" s="1"/>
      <c r="T94" s="1"/>
      <c r="U94" s="1"/>
    </row>
    <row r="95" spans="14:23" x14ac:dyDescent="0.25">
      <c r="O95" s="4">
        <v>1.0854575677238341</v>
      </c>
      <c r="P95" s="4">
        <v>0.94584047828508411</v>
      </c>
      <c r="Q95" s="4">
        <v>0.93740434437932985</v>
      </c>
      <c r="R95" s="4">
        <v>0.93740434437932985</v>
      </c>
      <c r="S95" s="4">
        <v>0.93740434437932985</v>
      </c>
      <c r="T95" s="4">
        <v>0.94584036401995975</v>
      </c>
      <c r="U95" s="4">
        <v>1.0854572455917926</v>
      </c>
      <c r="W95" s="26">
        <f>SUM(O95:U95)</f>
        <v>6.8748086887586588</v>
      </c>
    </row>
    <row r="96" spans="14:23" x14ac:dyDescent="0.25">
      <c r="N96" t="s">
        <v>60</v>
      </c>
      <c r="O96" s="25">
        <f>O95/$W$95*7</f>
        <v>1.1052239150292338</v>
      </c>
      <c r="P96" s="25">
        <f t="shared" ref="P96:U96" si="9">P95/$W$95*7</f>
        <v>0.96306437716902926</v>
      </c>
      <c r="Q96" s="25">
        <f t="shared" si="9"/>
        <v>0.95447461998249983</v>
      </c>
      <c r="R96" s="25">
        <f t="shared" si="9"/>
        <v>0.95447461998249983</v>
      </c>
      <c r="S96" s="25">
        <f t="shared" si="9"/>
        <v>0.95447461998249983</v>
      </c>
      <c r="T96" s="25">
        <f t="shared" si="9"/>
        <v>0.96306426082311958</v>
      </c>
      <c r="U96" s="25">
        <f t="shared" si="9"/>
        <v>1.1052235870311189</v>
      </c>
      <c r="W96" s="26">
        <f>SUM(O96:U96)</f>
        <v>7</v>
      </c>
    </row>
    <row r="97" spans="15:23" x14ac:dyDescent="0.25">
      <c r="O97" s="1"/>
      <c r="P97" s="1"/>
      <c r="Q97" s="1"/>
      <c r="R97" s="1"/>
      <c r="S97" s="1"/>
      <c r="T97" s="1"/>
      <c r="U97" s="1"/>
    </row>
    <row r="98" spans="15:23" x14ac:dyDescent="0.25">
      <c r="O98" s="1"/>
      <c r="P98" s="1"/>
      <c r="Q98" s="1"/>
      <c r="R98" s="1"/>
      <c r="S98" s="1"/>
      <c r="T98" s="1"/>
      <c r="U98" s="1"/>
    </row>
    <row r="99" spans="15:23" x14ac:dyDescent="0.25">
      <c r="O99" s="1">
        <v>0.98840708031556546</v>
      </c>
      <c r="P99" s="1">
        <v>1.0142380719294672</v>
      </c>
      <c r="Q99" s="1">
        <v>0.99716409626873437</v>
      </c>
      <c r="R99" s="1">
        <v>1.0142380719294672</v>
      </c>
      <c r="S99" s="1">
        <v>0.99716409626873437</v>
      </c>
      <c r="T99" s="1">
        <v>1.0132570677646673</v>
      </c>
      <c r="U99" s="1">
        <v>0.9869336837215662</v>
      </c>
      <c r="W99" s="26">
        <f>SUM(O99:U99)</f>
        <v>7.0114021681982015</v>
      </c>
    </row>
    <row r="100" spans="15:23" x14ac:dyDescent="0.25">
      <c r="O100" s="25">
        <f>O99/$W$99*7</f>
        <v>0.98679970086311175</v>
      </c>
      <c r="P100" s="25">
        <f t="shared" ref="P100:U100" si="10">P99/$W$99*7</f>
        <v>1.0125886852858637</v>
      </c>
      <c r="Q100" s="25">
        <f t="shared" si="10"/>
        <v>0.99554247587468048</v>
      </c>
      <c r="R100" s="25">
        <f t="shared" si="10"/>
        <v>1.0125886852858637</v>
      </c>
      <c r="S100" s="25">
        <f t="shared" si="10"/>
        <v>0.99554247587468048</v>
      </c>
      <c r="T100" s="25">
        <f t="shared" si="10"/>
        <v>1.0116092764616562</v>
      </c>
      <c r="U100" s="25">
        <f t="shared" si="10"/>
        <v>0.98532870035414422</v>
      </c>
      <c r="W100" s="26">
        <f>SUM(O100:U100)</f>
        <v>7.0000000000000009</v>
      </c>
    </row>
  </sheetData>
  <autoFilter ref="A1:AJ19" xr:uid="{ACBCFA62-CE98-4D9F-B9B0-FD81F5FE3056}"/>
  <pageMargins left="0.7" right="0.7" top="0.75" bottom="0.75" header="0.3" footer="0.3"/>
  <pageSetup paperSize="9" scale="28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2EC88-B847-42E5-B510-66F97A81984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5E5D8-DDDB-46D4-A9EA-CA7F9DAD493C}">
  <dimension ref="A1:AI32"/>
  <sheetViews>
    <sheetView tabSelected="1" zoomScaleNormal="100" workbookViewId="0">
      <selection activeCell="M4" sqref="M4"/>
    </sheetView>
  </sheetViews>
  <sheetFormatPr defaultRowHeight="15" x14ac:dyDescent="0.25"/>
  <cols>
    <col min="4" max="4" width="10.28515625" bestFit="1" customWidth="1"/>
    <col min="5" max="9" width="9.5703125" bestFit="1" customWidth="1"/>
  </cols>
  <sheetData>
    <row r="1" spans="1:35" x14ac:dyDescent="0.25">
      <c r="A1" s="10" t="s">
        <v>31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32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28</v>
      </c>
      <c r="X1" s="11" t="s">
        <v>29</v>
      </c>
      <c r="Y1" s="11" t="s">
        <v>21</v>
      </c>
      <c r="Z1" s="11" t="s">
        <v>22</v>
      </c>
      <c r="AA1" s="11" t="s">
        <v>23</v>
      </c>
      <c r="AB1" s="27" t="s">
        <v>24</v>
      </c>
      <c r="AC1" s="11" t="s">
        <v>36</v>
      </c>
      <c r="AD1" s="11" t="s">
        <v>38</v>
      </c>
      <c r="AE1" s="13" t="s">
        <v>39</v>
      </c>
      <c r="AF1" s="27" t="s">
        <v>37</v>
      </c>
      <c r="AG1" s="27" t="s">
        <v>40</v>
      </c>
      <c r="AH1" s="27" t="s">
        <v>42</v>
      </c>
      <c r="AI1" s="13" t="s">
        <v>33</v>
      </c>
    </row>
    <row r="2" spans="1:35" x14ac:dyDescent="0.25">
      <c r="A2" s="4">
        <v>4</v>
      </c>
      <c r="B2" s="4">
        <v>5</v>
      </c>
      <c r="C2" s="4">
        <v>8</v>
      </c>
      <c r="D2" s="4">
        <v>1</v>
      </c>
      <c r="E2" s="4"/>
      <c r="F2" s="4">
        <v>0</v>
      </c>
      <c r="G2" s="4"/>
      <c r="H2" s="4"/>
      <c r="I2" s="4"/>
      <c r="J2" s="4"/>
      <c r="K2" s="4"/>
      <c r="L2" s="4">
        <v>1</v>
      </c>
      <c r="M2" s="5" t="s">
        <v>25</v>
      </c>
      <c r="N2" s="4">
        <v>482.68370499999997</v>
      </c>
      <c r="O2" s="4"/>
      <c r="P2" s="4">
        <v>1.0854575677238341</v>
      </c>
      <c r="Q2" s="4">
        <v>0.94584047828508411</v>
      </c>
      <c r="R2" s="4">
        <v>0.93740434437932985</v>
      </c>
      <c r="S2" s="4">
        <v>0.94584036401995975</v>
      </c>
      <c r="T2" s="4">
        <v>1.0854572455917926</v>
      </c>
      <c r="U2" s="4">
        <v>2</v>
      </c>
      <c r="V2" s="4">
        <v>2</v>
      </c>
      <c r="W2" s="4">
        <v>2</v>
      </c>
      <c r="X2" s="4">
        <v>2</v>
      </c>
      <c r="Y2" s="4">
        <v>1.4584072566357573</v>
      </c>
      <c r="Z2" s="4">
        <v>1.94189068082559</v>
      </c>
      <c r="AA2" s="4">
        <v>0.68567952843761371</v>
      </c>
      <c r="AB2" s="4">
        <v>1.4695304382895</v>
      </c>
      <c r="AC2" s="4">
        <v>1.4584072566357573</v>
      </c>
      <c r="AD2" s="4">
        <v>1.45840725663576</v>
      </c>
      <c r="AE2" s="6">
        <v>7.5692080707697729E-3</v>
      </c>
      <c r="AF2" s="6">
        <v>0</v>
      </c>
      <c r="AG2" s="6">
        <v>1.7763568394002505E-15</v>
      </c>
      <c r="AH2" s="6">
        <v>6.836592532625059E-2</v>
      </c>
      <c r="AI2" s="4" t="s">
        <v>34</v>
      </c>
    </row>
    <row r="3" spans="1:35" x14ac:dyDescent="0.25">
      <c r="A3" s="8">
        <v>13</v>
      </c>
      <c r="B3" s="1">
        <v>5</v>
      </c>
      <c r="C3" s="1">
        <v>8</v>
      </c>
      <c r="D3" s="1">
        <v>1</v>
      </c>
      <c r="E3" s="1">
        <v>0</v>
      </c>
      <c r="F3" s="1">
        <v>0.4</v>
      </c>
      <c r="G3" s="1">
        <v>200</v>
      </c>
      <c r="H3" s="1" t="b">
        <v>1</v>
      </c>
      <c r="I3" s="1">
        <v>0.5</v>
      </c>
      <c r="J3" s="1">
        <v>0</v>
      </c>
      <c r="K3" s="1">
        <v>0</v>
      </c>
      <c r="L3" s="1">
        <v>1</v>
      </c>
      <c r="M3" s="2" t="s">
        <v>25</v>
      </c>
      <c r="N3" s="1">
        <v>554.51304500000003</v>
      </c>
      <c r="O3" s="1"/>
      <c r="P3" s="25">
        <v>0.92356343700852106</v>
      </c>
      <c r="Q3" s="25">
        <v>1.0740819192096127</v>
      </c>
      <c r="R3" s="25">
        <v>1.0112607812870347</v>
      </c>
      <c r="S3" s="25">
        <v>1.0711045927418132</v>
      </c>
      <c r="T3" s="25">
        <v>0.9199892697530182</v>
      </c>
      <c r="U3" s="1">
        <v>2</v>
      </c>
      <c r="V3" s="1">
        <v>2</v>
      </c>
      <c r="W3" s="1">
        <v>2</v>
      </c>
      <c r="X3" s="1">
        <v>2</v>
      </c>
      <c r="Y3" s="1">
        <v>1.1224514899550022</v>
      </c>
      <c r="Z3" s="1">
        <v>1.0770866580554301</v>
      </c>
      <c r="AA3" s="1">
        <v>0.89090709839058513</v>
      </c>
      <c r="AB3" s="7">
        <v>1.12767333179031</v>
      </c>
      <c r="AC3">
        <v>1.1456952064661701</v>
      </c>
      <c r="AD3">
        <v>1.1456952064661701</v>
      </c>
      <c r="AE3" s="6">
        <v>4.6306334362076207E-3</v>
      </c>
      <c r="AF3" s="6">
        <v>2.0287870962523935E-2</v>
      </c>
      <c r="AG3" s="6">
        <v>2.0287870962523935E-2</v>
      </c>
      <c r="AH3" s="6">
        <v>-6.257891729538427E-2</v>
      </c>
      <c r="AI3" s="1" t="s">
        <v>34</v>
      </c>
    </row>
    <row r="4" spans="1:35" x14ac:dyDescent="0.25">
      <c r="A4" s="8">
        <v>16</v>
      </c>
      <c r="B4" s="1">
        <v>5</v>
      </c>
      <c r="C4" s="1">
        <v>8</v>
      </c>
      <c r="D4" s="1">
        <v>1</v>
      </c>
      <c r="E4" s="1">
        <v>1</v>
      </c>
      <c r="F4" s="1">
        <v>0.4</v>
      </c>
      <c r="G4" s="1">
        <v>200</v>
      </c>
      <c r="H4" s="1" t="b">
        <v>1</v>
      </c>
      <c r="I4" s="1">
        <v>0.5</v>
      </c>
      <c r="J4" s="1">
        <v>0</v>
      </c>
      <c r="K4" s="1">
        <v>0</v>
      </c>
      <c r="L4" s="1">
        <v>1</v>
      </c>
      <c r="M4" s="2" t="s">
        <v>25</v>
      </c>
      <c r="N4" s="1">
        <v>524323.67793200002</v>
      </c>
      <c r="O4" s="1"/>
      <c r="P4" s="1">
        <v>0.98840708031556546</v>
      </c>
      <c r="Q4" s="1">
        <v>1.0142380719294672</v>
      </c>
      <c r="R4" s="1">
        <v>0.99716409626873437</v>
      </c>
      <c r="S4" s="1">
        <v>1.0132570677646673</v>
      </c>
      <c r="T4" s="1">
        <v>0.9869336837215662</v>
      </c>
      <c r="U4" s="1">
        <v>2</v>
      </c>
      <c r="V4" s="1">
        <v>2</v>
      </c>
      <c r="W4" s="1">
        <v>2</v>
      </c>
      <c r="X4" s="1">
        <v>2</v>
      </c>
      <c r="Y4" s="1">
        <v>1.2417552990265759</v>
      </c>
      <c r="Z4" s="1">
        <v>1.3473456134408068</v>
      </c>
      <c r="AA4" s="1">
        <v>0.80531164294922664</v>
      </c>
      <c r="AB4" s="7">
        <v>1.2419623232243</v>
      </c>
      <c r="AC4">
        <v>1.2535335406278501</v>
      </c>
      <c r="AD4">
        <v>1.2535335406278501</v>
      </c>
      <c r="AE4" s="6">
        <v>1.66691206208824E-4</v>
      </c>
      <c r="AF4" s="6">
        <v>9.3960322716014621E-3</v>
      </c>
      <c r="AG4" s="6">
        <v>9.3960322716014621E-3</v>
      </c>
      <c r="AH4" s="6">
        <v>-1.0998055877653701E-2</v>
      </c>
      <c r="AI4" s="1" t="s">
        <v>34</v>
      </c>
    </row>
    <row r="8" spans="1:35" x14ac:dyDescent="0.25">
      <c r="Q8">
        <v>1.0854575677238341</v>
      </c>
      <c r="R8">
        <v>0.94584047828508411</v>
      </c>
      <c r="S8">
        <v>0.93740434437932985</v>
      </c>
      <c r="T8">
        <v>0.94584036401995975</v>
      </c>
      <c r="U8">
        <v>1.0854572455917926</v>
      </c>
      <c r="W8" s="1" t="s">
        <v>79</v>
      </c>
      <c r="X8" s="1" t="s">
        <v>76</v>
      </c>
      <c r="Y8" s="1" t="s">
        <v>77</v>
      </c>
      <c r="Z8" s="1" t="s">
        <v>78</v>
      </c>
    </row>
    <row r="9" spans="1:35" x14ac:dyDescent="0.25">
      <c r="C9" s="43" t="s">
        <v>61</v>
      </c>
      <c r="D9" s="43" t="s">
        <v>62</v>
      </c>
      <c r="E9" s="43" t="s">
        <v>63</v>
      </c>
      <c r="F9" s="43" t="s">
        <v>64</v>
      </c>
      <c r="G9" s="43" t="s">
        <v>65</v>
      </c>
      <c r="H9" s="43" t="s">
        <v>72</v>
      </c>
      <c r="I9" s="43" t="s">
        <v>73</v>
      </c>
      <c r="J9" s="43" t="s">
        <v>66</v>
      </c>
      <c r="K9" s="43" t="s">
        <v>67</v>
      </c>
      <c r="L9" s="43" t="s">
        <v>68</v>
      </c>
      <c r="M9" s="43" t="s">
        <v>69</v>
      </c>
      <c r="N9" s="43" t="s">
        <v>70</v>
      </c>
      <c r="O9" s="43" t="s">
        <v>71</v>
      </c>
      <c r="Q9">
        <v>0.92356343700852106</v>
      </c>
      <c r="R9">
        <v>1.0740819192096127</v>
      </c>
      <c r="S9">
        <v>1.0112607812870347</v>
      </c>
      <c r="T9">
        <v>1.0711045927418132</v>
      </c>
      <c r="U9">
        <v>0.9199892697530182</v>
      </c>
      <c r="W9" s="1">
        <v>1</v>
      </c>
      <c r="X9" s="1">
        <v>1.0854575677238341</v>
      </c>
      <c r="Y9" s="1">
        <v>0.92356343700852106</v>
      </c>
      <c r="Z9" s="1">
        <v>0.98840708031556546</v>
      </c>
    </row>
    <row r="10" spans="1:35" x14ac:dyDescent="0.25">
      <c r="C10" s="1">
        <f>F2</f>
        <v>0</v>
      </c>
      <c r="D10" s="1" t="s">
        <v>30</v>
      </c>
      <c r="E10" s="25">
        <f>P2</f>
        <v>1.0854575677238341</v>
      </c>
      <c r="F10" s="25">
        <f t="shared" ref="F10:I12" si="0">Q2</f>
        <v>0.94584047828508411</v>
      </c>
      <c r="G10" s="25">
        <f t="shared" si="0"/>
        <v>0.93740434437932985</v>
      </c>
      <c r="H10" s="25">
        <f t="shared" si="0"/>
        <v>0.94584036401995975</v>
      </c>
      <c r="I10" s="25">
        <f t="shared" si="0"/>
        <v>1.0854572455917926</v>
      </c>
      <c r="J10" s="25">
        <f>Y2</f>
        <v>1.4584072566357573</v>
      </c>
      <c r="K10" s="25">
        <f>Z2</f>
        <v>1.94189068082559</v>
      </c>
      <c r="L10" s="44">
        <f>AE2</f>
        <v>7.5692080707697729E-3</v>
      </c>
      <c r="M10" s="44">
        <f t="shared" ref="M10:N10" si="1">AF2</f>
        <v>0</v>
      </c>
      <c r="N10" s="44">
        <f t="shared" si="1"/>
        <v>1.7763568394002505E-15</v>
      </c>
      <c r="O10" s="44">
        <f>AH2</f>
        <v>6.836592532625059E-2</v>
      </c>
      <c r="Q10">
        <v>0.98840708031556546</v>
      </c>
      <c r="R10">
        <v>1.0142380719294672</v>
      </c>
      <c r="S10">
        <v>0.99716409626873437</v>
      </c>
      <c r="T10">
        <v>1.0132570677646673</v>
      </c>
      <c r="U10">
        <v>0.9869336837215662</v>
      </c>
      <c r="W10" s="1">
        <v>2</v>
      </c>
      <c r="X10" s="1">
        <v>0.94584047828508411</v>
      </c>
      <c r="Y10" s="1">
        <v>1.0740819192096127</v>
      </c>
      <c r="Z10" s="1">
        <v>1.0142380719294672</v>
      </c>
    </row>
    <row r="11" spans="1:35" x14ac:dyDescent="0.25">
      <c r="C11" s="1">
        <f t="shared" ref="C11:C12" si="2">F3</f>
        <v>0.4</v>
      </c>
      <c r="D11" s="1" t="s">
        <v>74</v>
      </c>
      <c r="E11" s="25">
        <f t="shared" ref="E11:E12" si="3">P3</f>
        <v>0.92356343700852106</v>
      </c>
      <c r="F11" s="25">
        <f t="shared" si="0"/>
        <v>1.0740819192096127</v>
      </c>
      <c r="G11" s="25">
        <f t="shared" si="0"/>
        <v>1.0112607812870347</v>
      </c>
      <c r="H11" s="25">
        <f t="shared" si="0"/>
        <v>1.0711045927418132</v>
      </c>
      <c r="I11" s="25">
        <f t="shared" si="0"/>
        <v>0.9199892697530182</v>
      </c>
      <c r="J11" s="25">
        <f t="shared" ref="J11:K11" si="4">Y3</f>
        <v>1.1224514899550022</v>
      </c>
      <c r="K11" s="25">
        <f t="shared" si="4"/>
        <v>1.0770866580554301</v>
      </c>
      <c r="L11" s="44">
        <f t="shared" ref="L11:L12" si="5">AE3</f>
        <v>4.6306334362076207E-3</v>
      </c>
      <c r="M11" s="44">
        <f t="shared" ref="M11:M12" si="6">AF3</f>
        <v>2.0287870962523935E-2</v>
      </c>
      <c r="N11" s="44">
        <f t="shared" ref="N11:O12" si="7">AG3</f>
        <v>2.0287870962523935E-2</v>
      </c>
      <c r="O11" s="44">
        <f>AH3</f>
        <v>-6.257891729538427E-2</v>
      </c>
      <c r="W11" s="1">
        <v>3</v>
      </c>
      <c r="X11" s="1">
        <v>0.93740434437932985</v>
      </c>
      <c r="Y11" s="1">
        <v>1.0112607812870347</v>
      </c>
      <c r="Z11" s="1">
        <v>0.99716409626873437</v>
      </c>
    </row>
    <row r="12" spans="1:35" x14ac:dyDescent="0.25">
      <c r="C12" s="45">
        <f t="shared" si="2"/>
        <v>0.4</v>
      </c>
      <c r="D12" s="45">
        <v>1</v>
      </c>
      <c r="E12" s="46">
        <f t="shared" si="3"/>
        <v>0.98840708031556546</v>
      </c>
      <c r="F12" s="46">
        <f t="shared" si="0"/>
        <v>1.0142380719294672</v>
      </c>
      <c r="G12" s="46">
        <f t="shared" si="0"/>
        <v>0.99716409626873437</v>
      </c>
      <c r="H12" s="46">
        <f t="shared" si="0"/>
        <v>1.0132570677646673</v>
      </c>
      <c r="I12" s="46">
        <f t="shared" si="0"/>
        <v>0.9869336837215662</v>
      </c>
      <c r="J12" s="46">
        <f t="shared" ref="J12:K12" si="8">Y4</f>
        <v>1.2417552990265759</v>
      </c>
      <c r="K12" s="46">
        <f t="shared" si="8"/>
        <v>1.3473456134408068</v>
      </c>
      <c r="L12" s="47">
        <f t="shared" si="5"/>
        <v>1.66691206208824E-4</v>
      </c>
      <c r="M12" s="47">
        <f t="shared" si="6"/>
        <v>9.3960322716014621E-3</v>
      </c>
      <c r="N12" s="47">
        <f t="shared" si="7"/>
        <v>9.3960322716014621E-3</v>
      </c>
      <c r="O12" s="47">
        <f>AH4</f>
        <v>-1.0998055877653701E-2</v>
      </c>
      <c r="W12" s="1">
        <v>4</v>
      </c>
      <c r="X12" s="1">
        <v>0.94584036401995975</v>
      </c>
      <c r="Y12" s="1">
        <v>1.0711045927418132</v>
      </c>
      <c r="Z12" s="1">
        <v>1.0132570677646673</v>
      </c>
    </row>
    <row r="13" spans="1:35" x14ac:dyDescent="0.25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W13" s="1">
        <v>5</v>
      </c>
      <c r="X13" s="1">
        <v>1.0854572455917926</v>
      </c>
      <c r="Y13" s="1">
        <v>0.9199892697530182</v>
      </c>
      <c r="Z13" s="1">
        <v>0.9869336837215662</v>
      </c>
    </row>
    <row r="14" spans="1:35" x14ac:dyDescent="0.25">
      <c r="C14" s="5" t="s">
        <v>25</v>
      </c>
      <c r="D14" s="1" t="s">
        <v>75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35" x14ac:dyDescent="0.25">
      <c r="C15" s="5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35" x14ac:dyDescent="0.25">
      <c r="C16" s="5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35" x14ac:dyDescent="0.25">
      <c r="A17" s="10" t="s">
        <v>31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H17" s="11" t="s">
        <v>7</v>
      </c>
      <c r="I17" s="11" t="s">
        <v>8</v>
      </c>
      <c r="J17" s="11" t="s">
        <v>9</v>
      </c>
      <c r="K17" s="11" t="s">
        <v>10</v>
      </c>
      <c r="L17" s="11" t="s">
        <v>11</v>
      </c>
      <c r="M17" s="11" t="s">
        <v>12</v>
      </c>
      <c r="N17" s="11" t="s">
        <v>13</v>
      </c>
      <c r="O17" s="11" t="s">
        <v>32</v>
      </c>
      <c r="P17" s="11" t="s">
        <v>14</v>
      </c>
      <c r="Q17" s="11" t="s">
        <v>15</v>
      </c>
      <c r="R17" s="11" t="s">
        <v>16</v>
      </c>
      <c r="S17" s="11" t="s">
        <v>17</v>
      </c>
      <c r="T17" s="11" t="s">
        <v>18</v>
      </c>
      <c r="U17" s="11" t="s">
        <v>19</v>
      </c>
      <c r="V17" s="11" t="s">
        <v>20</v>
      </c>
      <c r="W17" s="11" t="s">
        <v>28</v>
      </c>
      <c r="X17" s="11" t="s">
        <v>29</v>
      </c>
      <c r="Y17" s="11" t="s">
        <v>21</v>
      </c>
      <c r="Z17" s="11" t="s">
        <v>22</v>
      </c>
      <c r="AA17" s="11" t="s">
        <v>23</v>
      </c>
      <c r="AB17" s="42" t="s">
        <v>24</v>
      </c>
      <c r="AC17" s="11" t="s">
        <v>36</v>
      </c>
      <c r="AD17" s="11" t="s">
        <v>38</v>
      </c>
      <c r="AE17" s="13" t="s">
        <v>39</v>
      </c>
      <c r="AF17" s="42" t="s">
        <v>37</v>
      </c>
      <c r="AG17" s="42" t="s">
        <v>40</v>
      </c>
      <c r="AH17" s="42" t="s">
        <v>42</v>
      </c>
      <c r="AI17" s="13" t="s">
        <v>33</v>
      </c>
    </row>
    <row r="18" spans="1:35" x14ac:dyDescent="0.25">
      <c r="A18" s="8">
        <v>1</v>
      </c>
      <c r="B18" s="1">
        <v>4</v>
      </c>
      <c r="C18" s="1">
        <v>6</v>
      </c>
      <c r="D18" s="1">
        <v>1</v>
      </c>
      <c r="E18" s="1"/>
      <c r="F18" s="1">
        <v>0</v>
      </c>
      <c r="G18" s="1"/>
      <c r="H18" s="1"/>
      <c r="I18" s="1"/>
      <c r="J18" s="1"/>
      <c r="K18" s="1"/>
      <c r="L18" s="1">
        <v>1</v>
      </c>
      <c r="M18" s="2" t="s">
        <v>25</v>
      </c>
      <c r="N18" s="1">
        <v>12.134235</v>
      </c>
      <c r="O18" s="1"/>
      <c r="P18" s="25">
        <v>1.0691137301300264</v>
      </c>
      <c r="Q18" s="25">
        <v>0.93088617852759448</v>
      </c>
      <c r="R18" s="25">
        <v>0.93088627812556646</v>
      </c>
      <c r="S18" s="25">
        <v>1.0691138132168128</v>
      </c>
      <c r="T18" s="25" t="s">
        <v>30</v>
      </c>
      <c r="U18" s="1">
        <v>2</v>
      </c>
      <c r="V18" s="1">
        <v>2</v>
      </c>
      <c r="W18" s="1">
        <v>2</v>
      </c>
      <c r="X18" s="1" t="s">
        <v>30</v>
      </c>
      <c r="Y18" s="1">
        <v>1.4181863558535781</v>
      </c>
      <c r="Z18" s="1">
        <v>1.8349220981406789</v>
      </c>
      <c r="AA18" s="1">
        <v>0.70512594897877146</v>
      </c>
      <c r="AB18" s="7">
        <v>1.4271</v>
      </c>
      <c r="AC18">
        <v>1.4181863558535781</v>
      </c>
      <c r="AD18">
        <v>1.4181863558535801</v>
      </c>
      <c r="AE18" s="6">
        <v>6.2459842662896392E-3</v>
      </c>
      <c r="AF18" s="6">
        <v>0</v>
      </c>
      <c r="AG18" s="6">
        <v>1.4432899320127035E-15</v>
      </c>
      <c r="AH18" s="6">
        <v>6.9113771673419561E-2</v>
      </c>
      <c r="AI18" s="1" t="s">
        <v>34</v>
      </c>
    </row>
    <row r="19" spans="1:35" x14ac:dyDescent="0.25">
      <c r="A19" s="8">
        <v>7</v>
      </c>
      <c r="B19" s="1">
        <v>4</v>
      </c>
      <c r="C19" s="1">
        <v>6</v>
      </c>
      <c r="D19" s="1">
        <v>1</v>
      </c>
      <c r="E19" s="1">
        <v>0</v>
      </c>
      <c r="F19" s="1">
        <v>0.4</v>
      </c>
      <c r="G19" s="1">
        <v>200</v>
      </c>
      <c r="H19" s="1" t="b">
        <v>1</v>
      </c>
      <c r="I19" s="1">
        <v>0.5</v>
      </c>
      <c r="J19" s="1">
        <v>0</v>
      </c>
      <c r="K19" s="1">
        <v>0</v>
      </c>
      <c r="L19" s="1">
        <v>1</v>
      </c>
      <c r="M19" s="2" t="s">
        <v>25</v>
      </c>
      <c r="N19" s="1">
        <v>26.475368</v>
      </c>
      <c r="O19" s="1"/>
      <c r="P19" s="25">
        <v>0.92670646428306225</v>
      </c>
      <c r="Q19" s="25">
        <v>1.0766310748955745</v>
      </c>
      <c r="R19" s="25">
        <v>1.0734108256369719</v>
      </c>
      <c r="S19" s="25">
        <v>0.92325163518439157</v>
      </c>
      <c r="T19" s="25" t="s">
        <v>30</v>
      </c>
      <c r="U19" s="1">
        <v>2</v>
      </c>
      <c r="V19" s="1">
        <v>2</v>
      </c>
      <c r="W19" s="1">
        <v>2</v>
      </c>
      <c r="X19" s="1" t="s">
        <v>30</v>
      </c>
      <c r="Y19" s="1">
        <v>1.1131115256742499</v>
      </c>
      <c r="Z19" s="1">
        <v>1.0581297099121401</v>
      </c>
      <c r="AA19" s="1">
        <v>0.8983825761702231</v>
      </c>
      <c r="AB19" s="7">
        <v>1.1188</v>
      </c>
      <c r="AC19">
        <v>1.1336999999999999</v>
      </c>
      <c r="AD19">
        <v>1.13366016549953</v>
      </c>
      <c r="AE19" s="6">
        <v>5.0844425507241553E-3</v>
      </c>
      <c r="AF19" s="6">
        <v>1.8160425443900508E-2</v>
      </c>
      <c r="AG19" s="6">
        <v>1.8125925608602156E-2</v>
      </c>
      <c r="AH19" s="6">
        <v>-7.5020950266273145E-2</v>
      </c>
      <c r="AI19" s="1" t="s">
        <v>34</v>
      </c>
    </row>
    <row r="20" spans="1:35" x14ac:dyDescent="0.25">
      <c r="A20" s="8">
        <v>10</v>
      </c>
      <c r="B20" s="1">
        <v>4</v>
      </c>
      <c r="C20" s="1">
        <v>6</v>
      </c>
      <c r="D20" s="1">
        <v>1</v>
      </c>
      <c r="E20" s="1">
        <v>1</v>
      </c>
      <c r="F20" s="1">
        <v>0.4</v>
      </c>
      <c r="G20" s="1">
        <v>200</v>
      </c>
      <c r="H20" s="1" t="b">
        <v>1</v>
      </c>
      <c r="I20" s="1">
        <v>0.5</v>
      </c>
      <c r="J20" s="1">
        <v>0</v>
      </c>
      <c r="K20" s="1">
        <v>0</v>
      </c>
      <c r="L20" s="1">
        <v>1</v>
      </c>
      <c r="M20" s="2" t="s">
        <v>25</v>
      </c>
      <c r="N20" s="1">
        <v>4567.2789122000004</v>
      </c>
      <c r="O20" s="1">
        <v>56</v>
      </c>
      <c r="P20" s="25">
        <v>0.98626574319452021</v>
      </c>
      <c r="Q20" s="25">
        <v>1.0151843053388774</v>
      </c>
      <c r="R20" s="25">
        <v>1.0139540552409323</v>
      </c>
      <c r="S20" s="25">
        <v>0.98459589622567012</v>
      </c>
      <c r="T20" s="25" t="s">
        <v>30</v>
      </c>
      <c r="U20" s="1">
        <v>2</v>
      </c>
      <c r="V20" s="1">
        <v>2</v>
      </c>
      <c r="W20" s="1">
        <v>2</v>
      </c>
      <c r="X20" s="1" t="s">
        <v>30</v>
      </c>
      <c r="Y20" s="1">
        <v>1.2238368174034258</v>
      </c>
      <c r="Z20" s="1">
        <v>1.3095773732559244</v>
      </c>
      <c r="AA20" s="1">
        <v>0.81710239942091878</v>
      </c>
      <c r="AB20" s="7">
        <v>1.2241545357627699</v>
      </c>
      <c r="AC20">
        <v>1.2341</v>
      </c>
      <c r="AD20">
        <v>1.2340974117496599</v>
      </c>
      <c r="AE20" s="6">
        <v>2.5954105471348576E-4</v>
      </c>
      <c r="AF20" s="6">
        <v>8.3163297922164148E-3</v>
      </c>
      <c r="AG20" s="6">
        <v>8.3142499518632507E-3</v>
      </c>
      <c r="AH20" s="6">
        <v>-1.4569180289904837E-2</v>
      </c>
      <c r="AI20" s="1" t="s">
        <v>35</v>
      </c>
    </row>
    <row r="23" spans="1:35" x14ac:dyDescent="0.25">
      <c r="C23" s="43" t="s">
        <v>61</v>
      </c>
      <c r="D23" s="43" t="s">
        <v>62</v>
      </c>
      <c r="E23" s="43" t="s">
        <v>63</v>
      </c>
      <c r="F23" s="43" t="s">
        <v>64</v>
      </c>
      <c r="G23" s="43" t="s">
        <v>65</v>
      </c>
      <c r="H23" s="43" t="s">
        <v>72</v>
      </c>
      <c r="I23" s="43" t="s">
        <v>66</v>
      </c>
      <c r="J23" s="43" t="s">
        <v>67</v>
      </c>
      <c r="K23" s="43" t="s">
        <v>68</v>
      </c>
      <c r="L23" s="43" t="s">
        <v>69</v>
      </c>
      <c r="M23" s="43" t="s">
        <v>70</v>
      </c>
      <c r="N23" s="43" t="s">
        <v>71</v>
      </c>
    </row>
    <row r="24" spans="1:35" x14ac:dyDescent="0.25">
      <c r="C24" s="1">
        <f>F18</f>
        <v>0</v>
      </c>
      <c r="D24" s="1" t="s">
        <v>30</v>
      </c>
      <c r="E24" s="25">
        <f>P18</f>
        <v>1.0691137301300264</v>
      </c>
      <c r="F24" s="25">
        <f t="shared" ref="F24:H24" si="9">Q18</f>
        <v>0.93088617852759448</v>
      </c>
      <c r="G24" s="25">
        <f t="shared" si="9"/>
        <v>0.93088627812556646</v>
      </c>
      <c r="H24" s="25">
        <f t="shared" si="9"/>
        <v>1.0691138132168128</v>
      </c>
      <c r="I24" s="25">
        <f>Y18</f>
        <v>1.4181863558535781</v>
      </c>
      <c r="J24" s="25">
        <f>Z18</f>
        <v>1.8349220981406789</v>
      </c>
      <c r="K24" s="44">
        <f>AE18</f>
        <v>6.2459842662896392E-3</v>
      </c>
      <c r="L24" s="44">
        <f t="shared" ref="L24:N26" si="10">AF18</f>
        <v>0</v>
      </c>
      <c r="M24" s="44">
        <f t="shared" si="10"/>
        <v>1.4432899320127035E-15</v>
      </c>
      <c r="N24" s="44">
        <f>AH18</f>
        <v>6.9113771673419561E-2</v>
      </c>
    </row>
    <row r="25" spans="1:35" x14ac:dyDescent="0.25">
      <c r="C25" s="1">
        <f t="shared" ref="C25:C26" si="11">F19</f>
        <v>0.4</v>
      </c>
      <c r="D25" s="1" t="s">
        <v>74</v>
      </c>
      <c r="E25" s="25">
        <f>P19</f>
        <v>0.92670646428306225</v>
      </c>
      <c r="F25" s="25">
        <f t="shared" ref="F25" si="12">Q19</f>
        <v>1.0766310748955745</v>
      </c>
      <c r="G25" s="25">
        <f t="shared" ref="G25" si="13">R19</f>
        <v>1.0734108256369719</v>
      </c>
      <c r="H25" s="25">
        <f t="shared" ref="H25" si="14">S19</f>
        <v>0.92325163518439157</v>
      </c>
      <c r="I25" s="25">
        <f t="shared" ref="I25:J26" si="15">Y19</f>
        <v>1.1131115256742499</v>
      </c>
      <c r="J25" s="25">
        <f t="shared" si="15"/>
        <v>1.0581297099121401</v>
      </c>
      <c r="K25" s="44">
        <f t="shared" ref="K25:K26" si="16">AE19</f>
        <v>5.0844425507241553E-3</v>
      </c>
      <c r="L25" s="44">
        <f t="shared" si="10"/>
        <v>1.8160425443900508E-2</v>
      </c>
      <c r="M25" s="44">
        <f t="shared" si="10"/>
        <v>1.8125925608602156E-2</v>
      </c>
      <c r="N25" s="44">
        <f t="shared" si="10"/>
        <v>-7.5020950266273145E-2</v>
      </c>
    </row>
    <row r="26" spans="1:35" x14ac:dyDescent="0.25">
      <c r="C26" s="45">
        <f t="shared" si="11"/>
        <v>0.4</v>
      </c>
      <c r="D26" s="45">
        <f>E20</f>
        <v>1</v>
      </c>
      <c r="E26" s="46">
        <f>P20</f>
        <v>0.98626574319452021</v>
      </c>
      <c r="F26" s="46">
        <f t="shared" ref="F26" si="17">Q20</f>
        <v>1.0151843053388774</v>
      </c>
      <c r="G26" s="46">
        <f t="shared" ref="G26" si="18">R20</f>
        <v>1.0139540552409323</v>
      </c>
      <c r="H26" s="46">
        <f>S20</f>
        <v>0.98459589622567012</v>
      </c>
      <c r="I26" s="46">
        <f t="shared" si="15"/>
        <v>1.2238368174034258</v>
      </c>
      <c r="J26" s="46">
        <f>Z20</f>
        <v>1.3095773732559244</v>
      </c>
      <c r="K26" s="47">
        <f t="shared" si="16"/>
        <v>2.5954105471348576E-4</v>
      </c>
      <c r="L26" s="47">
        <f t="shared" si="10"/>
        <v>8.3163297922164148E-3</v>
      </c>
      <c r="M26" s="47">
        <f t="shared" si="10"/>
        <v>8.3142499518632507E-3</v>
      </c>
      <c r="N26" s="47">
        <f t="shared" si="10"/>
        <v>-1.4569180289904837E-2</v>
      </c>
    </row>
    <row r="28" spans="1:35" x14ac:dyDescent="0.25">
      <c r="M28" s="1" t="s">
        <v>79</v>
      </c>
      <c r="N28" s="1" t="s">
        <v>76</v>
      </c>
      <c r="O28" s="1" t="s">
        <v>77</v>
      </c>
      <c r="P28" s="1" t="s">
        <v>78</v>
      </c>
    </row>
    <row r="29" spans="1:35" x14ac:dyDescent="0.25">
      <c r="M29" s="1">
        <v>1</v>
      </c>
      <c r="N29">
        <v>1.0691137301300264</v>
      </c>
      <c r="O29">
        <v>0.92670646428306225</v>
      </c>
      <c r="P29">
        <v>0.98626574319452021</v>
      </c>
    </row>
    <row r="30" spans="1:35" x14ac:dyDescent="0.25">
      <c r="M30" s="1">
        <v>2</v>
      </c>
      <c r="N30">
        <v>0.93088617852759448</v>
      </c>
      <c r="O30">
        <v>1.0766310748955745</v>
      </c>
      <c r="P30">
        <v>1.0151843053388774</v>
      </c>
    </row>
    <row r="31" spans="1:35" x14ac:dyDescent="0.25">
      <c r="M31" s="1">
        <v>3</v>
      </c>
      <c r="N31">
        <v>0.93088627812556646</v>
      </c>
      <c r="O31">
        <v>1.0734108256369719</v>
      </c>
      <c r="P31">
        <v>1.0139540552409323</v>
      </c>
    </row>
    <row r="32" spans="1:35" x14ac:dyDescent="0.25">
      <c r="M32" s="1">
        <v>4</v>
      </c>
      <c r="N32">
        <v>1.0691138132168128</v>
      </c>
      <c r="O32">
        <v>0.92325163518439157</v>
      </c>
      <c r="P32">
        <v>0.98459589622567012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6E6E8-5B0F-41D6-B410-8039CD7AD777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05A3D-559E-42DC-B05F-5EAAAAFECABC}">
  <dimension ref="A3:AH23"/>
  <sheetViews>
    <sheetView workbookViewId="0">
      <selection activeCell="A5" sqref="A5:U8"/>
    </sheetView>
  </sheetViews>
  <sheetFormatPr defaultRowHeight="15" x14ac:dyDescent="0.25"/>
  <cols>
    <col min="1" max="1" width="13.5703125" bestFit="1" customWidth="1"/>
    <col min="22" max="24" width="9.5703125" style="17" bestFit="1" customWidth="1"/>
    <col min="25" max="27" width="9.5703125" style="15" bestFit="1" customWidth="1"/>
    <col min="28" max="33" width="9.140625" style="1"/>
    <col min="34" max="34" width="9.140625" style="22"/>
  </cols>
  <sheetData>
    <row r="3" spans="1:34" x14ac:dyDescent="0.25">
      <c r="A3" t="s">
        <v>43</v>
      </c>
    </row>
    <row r="4" spans="1:34" x14ac:dyDescent="0.25">
      <c r="V4" s="54" t="s">
        <v>47</v>
      </c>
      <c r="W4" s="54"/>
      <c r="X4" s="54"/>
      <c r="Y4" s="55" t="s">
        <v>48</v>
      </c>
      <c r="Z4" s="55"/>
      <c r="AA4" s="55"/>
      <c r="AB4" s="56" t="s">
        <v>53</v>
      </c>
      <c r="AC4" s="56"/>
      <c r="AD4" s="56"/>
      <c r="AE4" s="56"/>
      <c r="AF4" s="56"/>
      <c r="AG4" s="56"/>
      <c r="AH4" s="56"/>
    </row>
    <row r="5" spans="1:34" x14ac:dyDescent="0.25">
      <c r="B5" s="11" t="s">
        <v>1</v>
      </c>
      <c r="C5" s="11" t="s">
        <v>2</v>
      </c>
      <c r="D5" s="11" t="s">
        <v>3</v>
      </c>
      <c r="E5" s="11" t="s">
        <v>4</v>
      </c>
      <c r="F5" s="11" t="s">
        <v>5</v>
      </c>
      <c r="G5" s="11" t="s">
        <v>6</v>
      </c>
      <c r="H5" s="11" t="s">
        <v>7</v>
      </c>
      <c r="I5" s="11" t="s">
        <v>8</v>
      </c>
      <c r="J5" s="11" t="s">
        <v>9</v>
      </c>
      <c r="K5" s="11" t="s">
        <v>10</v>
      </c>
      <c r="L5" s="11" t="s">
        <v>11</v>
      </c>
      <c r="M5" s="11" t="s">
        <v>14</v>
      </c>
      <c r="N5" s="11" t="s">
        <v>15</v>
      </c>
      <c r="O5" s="11" t="s">
        <v>16</v>
      </c>
      <c r="P5" s="11" t="s">
        <v>17</v>
      </c>
      <c r="Q5" s="11" t="s">
        <v>18</v>
      </c>
      <c r="R5" s="11" t="s">
        <v>19</v>
      </c>
      <c r="S5" s="11" t="s">
        <v>20</v>
      </c>
      <c r="T5" s="11" t="s">
        <v>28</v>
      </c>
      <c r="U5" s="11" t="s">
        <v>29</v>
      </c>
      <c r="V5" s="18" t="s">
        <v>21</v>
      </c>
      <c r="W5" s="18" t="s">
        <v>22</v>
      </c>
      <c r="X5" s="18" t="s">
        <v>23</v>
      </c>
      <c r="Y5" s="16" t="s">
        <v>21</v>
      </c>
      <c r="Z5" s="16" t="s">
        <v>22</v>
      </c>
      <c r="AA5" s="16" t="s">
        <v>23</v>
      </c>
      <c r="AB5" s="11" t="s">
        <v>49</v>
      </c>
      <c r="AC5" s="11" t="s">
        <v>50</v>
      </c>
      <c r="AD5" s="11" t="s">
        <v>51</v>
      </c>
      <c r="AE5" s="13" t="s">
        <v>52</v>
      </c>
      <c r="AF5" s="11" t="s">
        <v>21</v>
      </c>
      <c r="AG5" s="11" t="s">
        <v>22</v>
      </c>
      <c r="AH5" s="23" t="s">
        <v>23</v>
      </c>
    </row>
    <row r="6" spans="1:34" x14ac:dyDescent="0.25">
      <c r="A6" t="s">
        <v>46</v>
      </c>
      <c r="B6" s="1">
        <v>5</v>
      </c>
      <c r="C6" s="1">
        <v>8</v>
      </c>
      <c r="D6" s="1">
        <v>1</v>
      </c>
      <c r="E6" s="1">
        <v>1</v>
      </c>
      <c r="F6" s="1">
        <v>0.4</v>
      </c>
      <c r="G6" s="1">
        <v>200</v>
      </c>
      <c r="H6" s="1" t="b">
        <v>1</v>
      </c>
      <c r="I6" s="1">
        <v>0.5</v>
      </c>
      <c r="J6" s="1">
        <v>0</v>
      </c>
      <c r="K6" s="1">
        <v>0</v>
      </c>
      <c r="L6" s="1">
        <v>1</v>
      </c>
      <c r="M6" s="1">
        <v>0.98840708031556546</v>
      </c>
      <c r="N6" s="1">
        <v>1.0142380719294672</v>
      </c>
      <c r="O6" s="1">
        <v>0.99716409626873437</v>
      </c>
      <c r="P6" s="1">
        <v>1.0132570677646673</v>
      </c>
      <c r="Q6" s="1">
        <v>0.9869336837215662</v>
      </c>
      <c r="R6" s="1">
        <v>2</v>
      </c>
      <c r="S6" s="1">
        <v>2</v>
      </c>
      <c r="T6" s="1">
        <v>2</v>
      </c>
      <c r="U6" s="1">
        <v>2</v>
      </c>
      <c r="V6" s="19">
        <v>1.2417552990265759</v>
      </c>
      <c r="W6" s="19">
        <v>1.3473456134408068</v>
      </c>
      <c r="X6" s="19">
        <v>0.80531164294922664</v>
      </c>
      <c r="Y6" s="20">
        <v>1.24177909427272</v>
      </c>
      <c r="Z6" s="20">
        <v>1.3477480923940901</v>
      </c>
      <c r="AA6" s="20">
        <v>0.80529684348044805</v>
      </c>
      <c r="AB6" s="21">
        <v>4.7913523843831499E-4</v>
      </c>
      <c r="AC6" s="1">
        <v>2.2665232287749399E-3</v>
      </c>
      <c r="AD6" s="21">
        <v>3.1078394145947502E-4</v>
      </c>
      <c r="AE6" s="1">
        <v>40</v>
      </c>
      <c r="AF6" s="1" t="str">
        <f>IF(AND(Y6+AB6&gt;=V6,Y6-AB6&lt;=V6),"OK","NO")</f>
        <v>OK</v>
      </c>
      <c r="AG6" s="1" t="str">
        <f>IF(AND(Z6+AC6&gt;=W6,Z6-AC6&lt;=W6),"OK","NO")</f>
        <v>OK</v>
      </c>
      <c r="AH6" s="22" t="str">
        <f>IF(AND(AA6+AD6&gt;=X6,AA6-AD6&lt;=X6),"OK","NO")</f>
        <v>OK</v>
      </c>
    </row>
    <row r="7" spans="1:34" x14ac:dyDescent="0.25">
      <c r="A7" t="s">
        <v>45</v>
      </c>
      <c r="B7" s="1">
        <v>5</v>
      </c>
      <c r="C7" s="1">
        <v>8</v>
      </c>
      <c r="D7" s="1">
        <v>1</v>
      </c>
      <c r="E7" s="1">
        <v>1</v>
      </c>
      <c r="F7" s="1">
        <v>0.4</v>
      </c>
      <c r="G7" s="1">
        <v>200</v>
      </c>
      <c r="H7" s="1" t="b">
        <v>1</v>
      </c>
      <c r="I7" s="1">
        <v>0.5</v>
      </c>
      <c r="J7" s="1">
        <v>0</v>
      </c>
      <c r="K7" s="1">
        <v>0</v>
      </c>
      <c r="L7" s="1">
        <v>1</v>
      </c>
      <c r="M7" s="1">
        <v>1.0854575677238341</v>
      </c>
      <c r="N7" s="1">
        <v>0.94584047828508411</v>
      </c>
      <c r="O7" s="1">
        <v>0.93740434437932985</v>
      </c>
      <c r="P7" s="1">
        <v>0.94584036401995975</v>
      </c>
      <c r="Q7" s="1">
        <v>1.0854572455917926</v>
      </c>
      <c r="R7" s="1">
        <v>2</v>
      </c>
      <c r="S7" s="1">
        <v>2</v>
      </c>
      <c r="T7" s="1">
        <v>2</v>
      </c>
      <c r="U7" s="1">
        <v>2</v>
      </c>
      <c r="V7" s="19">
        <v>1.2535335406278501</v>
      </c>
      <c r="W7" s="19"/>
      <c r="X7" s="19">
        <f>1/V7</f>
        <v>0.79774490876337922</v>
      </c>
      <c r="Y7" s="20">
        <v>1.25353450491741</v>
      </c>
      <c r="Z7" s="20">
        <v>1.3896543192025099</v>
      </c>
      <c r="AA7" s="20">
        <v>0.79774623789639199</v>
      </c>
      <c r="AB7" s="21">
        <v>5.8420464152131801E-4</v>
      </c>
      <c r="AC7" s="1">
        <v>2.3449550074777798E-3</v>
      </c>
      <c r="AD7" s="21">
        <v>3.7167806561885298E-4</v>
      </c>
      <c r="AE7" s="1">
        <v>40</v>
      </c>
      <c r="AF7" s="1" t="str">
        <f t="shared" ref="AF7:AF8" si="0">IF(AND(Y7+AB7&gt;=V7,Y7-AB7&lt;=V7),"OK","NO")</f>
        <v>OK</v>
      </c>
      <c r="AG7" s="1" t="str">
        <f t="shared" ref="AG7:AG8" si="1">IF(AND(Z7+AC7&gt;=W7,Z7-AC7&lt;=W7),"OK","NO")</f>
        <v>NO</v>
      </c>
      <c r="AH7" s="22" t="str">
        <f t="shared" ref="AH7:AH8" si="2">IF(AND(AA7+AD7&gt;=X7,AA7-AD7&lt;=X7),"OK","NO")</f>
        <v>OK</v>
      </c>
    </row>
    <row r="8" spans="1:34" x14ac:dyDescent="0.25">
      <c r="A8" t="s">
        <v>44</v>
      </c>
      <c r="B8" s="1">
        <v>5</v>
      </c>
      <c r="C8" s="1">
        <v>8</v>
      </c>
      <c r="D8" s="1">
        <v>1</v>
      </c>
      <c r="E8" s="1">
        <v>1</v>
      </c>
      <c r="F8" s="1">
        <v>0.4</v>
      </c>
      <c r="G8" s="1">
        <v>200</v>
      </c>
      <c r="H8" s="1" t="b">
        <v>1</v>
      </c>
      <c r="I8" s="1">
        <v>0.5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2</v>
      </c>
      <c r="S8" s="1">
        <v>2</v>
      </c>
      <c r="T8" s="1">
        <v>2</v>
      </c>
      <c r="U8" s="1">
        <v>2</v>
      </c>
      <c r="V8" s="19">
        <v>1.2419623232243</v>
      </c>
      <c r="W8" s="19"/>
      <c r="X8" s="19">
        <f>1/V8</f>
        <v>0.80517740458008946</v>
      </c>
      <c r="Y8" s="20">
        <v>1.24187796975162</v>
      </c>
      <c r="Z8" s="20">
        <v>1.34861554244377</v>
      </c>
      <c r="AA8" s="20">
        <v>0.80523359047198695</v>
      </c>
      <c r="AB8" s="21">
        <v>5.1833007600236695E-4</v>
      </c>
      <c r="AC8" s="1">
        <v>2.4081316556933499E-3</v>
      </c>
      <c r="AD8" s="21">
        <v>3.3584962499971099E-4</v>
      </c>
      <c r="AE8" s="1">
        <v>40</v>
      </c>
      <c r="AF8" s="1" t="str">
        <f t="shared" si="0"/>
        <v>OK</v>
      </c>
      <c r="AG8" s="1" t="str">
        <f t="shared" si="1"/>
        <v>NO</v>
      </c>
      <c r="AH8" s="22" t="str">
        <f t="shared" si="2"/>
        <v>OK</v>
      </c>
    </row>
    <row r="9" spans="1:34" x14ac:dyDescent="0.25">
      <c r="V9" s="19"/>
      <c r="W9" s="19"/>
      <c r="X9" s="19"/>
      <c r="Y9" s="20"/>
      <c r="Z9" s="20"/>
      <c r="AA9" s="20"/>
    </row>
    <row r="16" spans="1:34" x14ac:dyDescent="0.25">
      <c r="K16" s="14"/>
    </row>
    <row r="18" spans="10:13" x14ac:dyDescent="0.25">
      <c r="K18" s="14"/>
      <c r="M18" s="14"/>
    </row>
    <row r="19" spans="10:13" x14ac:dyDescent="0.25">
      <c r="J19" s="14"/>
    </row>
    <row r="20" spans="10:13" x14ac:dyDescent="0.25">
      <c r="M20" s="14"/>
    </row>
    <row r="21" spans="10:13" x14ac:dyDescent="0.25">
      <c r="J21" s="14"/>
    </row>
    <row r="23" spans="10:13" x14ac:dyDescent="0.25">
      <c r="J23" s="14"/>
    </row>
  </sheetData>
  <mergeCells count="3">
    <mergeCell ref="V4:X4"/>
    <mergeCell ref="Y4:AA4"/>
    <mergeCell ref="AB4:AH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5D0E2-275B-4537-9467-ECEC939CFD7C}">
  <dimension ref="A3:Y8"/>
  <sheetViews>
    <sheetView workbookViewId="0">
      <selection activeCell="J22" sqref="J22"/>
    </sheetView>
  </sheetViews>
  <sheetFormatPr defaultRowHeight="15" x14ac:dyDescent="0.25"/>
  <sheetData>
    <row r="3" spans="1:25" x14ac:dyDescent="0.25">
      <c r="B3" s="11" t="s">
        <v>1</v>
      </c>
      <c r="C3" s="11" t="s">
        <v>2</v>
      </c>
      <c r="D3" s="11" t="s">
        <v>3</v>
      </c>
      <c r="E3" s="11" t="s">
        <v>4</v>
      </c>
      <c r="F3" s="11" t="s">
        <v>5</v>
      </c>
      <c r="G3" s="11" t="s">
        <v>6</v>
      </c>
      <c r="H3" s="11" t="s">
        <v>7</v>
      </c>
      <c r="I3" s="11" t="s">
        <v>8</v>
      </c>
      <c r="J3" s="11" t="s">
        <v>9</v>
      </c>
      <c r="K3" s="11" t="s">
        <v>10</v>
      </c>
      <c r="L3" s="11" t="s">
        <v>11</v>
      </c>
      <c r="M3" s="11" t="s">
        <v>14</v>
      </c>
      <c r="N3" s="11" t="s">
        <v>15</v>
      </c>
      <c r="O3" s="11" t="s">
        <v>16</v>
      </c>
      <c r="P3" s="11" t="s">
        <v>17</v>
      </c>
      <c r="Q3" s="11" t="s">
        <v>18</v>
      </c>
      <c r="R3" s="11" t="s">
        <v>19</v>
      </c>
      <c r="S3" s="11" t="s">
        <v>20</v>
      </c>
      <c r="T3" s="11"/>
      <c r="U3" s="11"/>
      <c r="V3" s="11" t="s">
        <v>19</v>
      </c>
      <c r="W3" s="11" t="s">
        <v>20</v>
      </c>
      <c r="X3" s="11" t="s">
        <v>28</v>
      </c>
      <c r="Y3" s="11" t="s">
        <v>29</v>
      </c>
    </row>
    <row r="4" spans="1:25" x14ac:dyDescent="0.25">
      <c r="A4" t="s">
        <v>46</v>
      </c>
      <c r="B4" s="1">
        <v>7</v>
      </c>
      <c r="C4" s="1">
        <v>12</v>
      </c>
      <c r="D4" s="1">
        <v>1</v>
      </c>
      <c r="E4" s="1">
        <v>1</v>
      </c>
      <c r="F4" s="1">
        <v>0.4</v>
      </c>
      <c r="G4" s="1">
        <v>200</v>
      </c>
      <c r="H4" s="1" t="b">
        <v>1</v>
      </c>
      <c r="I4" s="1">
        <v>0.5</v>
      </c>
      <c r="J4" s="1">
        <v>0</v>
      </c>
      <c r="K4" s="1">
        <v>0</v>
      </c>
      <c r="L4" s="1">
        <v>1</v>
      </c>
      <c r="M4" s="1">
        <v>0.98840708031556546</v>
      </c>
      <c r="N4" s="1">
        <v>1.0142380719294672</v>
      </c>
      <c r="O4">
        <v>1</v>
      </c>
      <c r="P4">
        <v>1</v>
      </c>
      <c r="Q4">
        <v>1</v>
      </c>
      <c r="R4" s="1">
        <v>1.0132570677646673</v>
      </c>
      <c r="S4" s="1">
        <v>0.9869336837215662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</row>
    <row r="5" spans="1:25" x14ac:dyDescent="0.25">
      <c r="A5" t="s">
        <v>45</v>
      </c>
      <c r="B5" s="1">
        <v>7</v>
      </c>
      <c r="C5" s="1">
        <v>12</v>
      </c>
      <c r="D5" s="1">
        <v>1</v>
      </c>
      <c r="E5" s="1">
        <v>1</v>
      </c>
      <c r="F5" s="1">
        <v>0.4</v>
      </c>
      <c r="G5" s="1">
        <v>200</v>
      </c>
      <c r="H5" s="1" t="b">
        <v>1</v>
      </c>
      <c r="I5" s="1">
        <v>0.5</v>
      </c>
      <c r="J5" s="1">
        <v>0</v>
      </c>
      <c r="K5" s="1">
        <v>0</v>
      </c>
      <c r="L5" s="1">
        <v>1</v>
      </c>
      <c r="M5" s="1">
        <v>1.0854575677238341</v>
      </c>
      <c r="N5" s="1">
        <v>0.94584047828508411</v>
      </c>
      <c r="O5" s="1">
        <v>0.93740434437932985</v>
      </c>
      <c r="P5" s="1">
        <v>0.94584036401995975</v>
      </c>
      <c r="Q5" s="1">
        <v>1.0854572455917926</v>
      </c>
      <c r="R5" s="1"/>
      <c r="S5" s="1"/>
      <c r="T5" s="1">
        <v>2</v>
      </c>
      <c r="U5" s="1">
        <v>2</v>
      </c>
      <c r="V5" s="1">
        <v>2</v>
      </c>
      <c r="W5" s="1">
        <v>2</v>
      </c>
      <c r="X5" s="1">
        <v>2</v>
      </c>
      <c r="Y5" s="1">
        <v>2</v>
      </c>
    </row>
    <row r="6" spans="1:25" x14ac:dyDescent="0.25">
      <c r="A6" t="s">
        <v>44</v>
      </c>
      <c r="B6" s="1">
        <v>7</v>
      </c>
      <c r="C6" s="1">
        <v>12</v>
      </c>
      <c r="D6" s="1">
        <v>1</v>
      </c>
      <c r="E6" s="1">
        <v>1</v>
      </c>
      <c r="F6" s="1">
        <v>0.4</v>
      </c>
      <c r="G6" s="1">
        <v>200</v>
      </c>
      <c r="H6" s="1" t="b">
        <v>1</v>
      </c>
      <c r="I6" s="1">
        <v>0.5</v>
      </c>
      <c r="J6" s="1">
        <v>0</v>
      </c>
      <c r="K6" s="1">
        <v>0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2</v>
      </c>
      <c r="U6" s="1">
        <v>2</v>
      </c>
      <c r="V6" s="1">
        <v>2</v>
      </c>
      <c r="W6" s="1">
        <v>2</v>
      </c>
      <c r="X6" s="1">
        <v>2</v>
      </c>
      <c r="Y6" s="1">
        <v>2</v>
      </c>
    </row>
    <row r="8" spans="1:25" x14ac:dyDescent="0.25">
      <c r="B8" s="1"/>
      <c r="C8" s="1"/>
      <c r="G8" s="1"/>
      <c r="H8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A198-D252-487D-A10B-305BFDA92BC4}">
  <dimension ref="A1:AL4"/>
  <sheetViews>
    <sheetView workbookViewId="0">
      <selection activeCell="R16" sqref="R16"/>
    </sheetView>
  </sheetViews>
  <sheetFormatPr defaultRowHeight="15" x14ac:dyDescent="0.25"/>
  <sheetData>
    <row r="1" spans="1:38" x14ac:dyDescent="0.25">
      <c r="A1" s="10" t="s">
        <v>31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32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28</v>
      </c>
      <c r="X1" s="11" t="s">
        <v>29</v>
      </c>
      <c r="Y1" s="11" t="s">
        <v>21</v>
      </c>
      <c r="Z1" s="11" t="s">
        <v>22</v>
      </c>
      <c r="AA1" s="11" t="s">
        <v>23</v>
      </c>
      <c r="AB1" s="48" t="s">
        <v>24</v>
      </c>
      <c r="AC1" s="11" t="s">
        <v>36</v>
      </c>
      <c r="AD1" s="11" t="s">
        <v>38</v>
      </c>
      <c r="AE1" s="13" t="s">
        <v>39</v>
      </c>
      <c r="AF1" s="48" t="s">
        <v>37</v>
      </c>
      <c r="AG1" s="48" t="s">
        <v>40</v>
      </c>
      <c r="AH1" s="48" t="s">
        <v>42</v>
      </c>
      <c r="AI1" s="13" t="s">
        <v>33</v>
      </c>
    </row>
    <row r="2" spans="1:38" x14ac:dyDescent="0.25">
      <c r="A2" s="1">
        <v>151</v>
      </c>
      <c r="B2" s="1">
        <v>3</v>
      </c>
      <c r="C2" s="1">
        <v>4</v>
      </c>
      <c r="D2" s="1">
        <v>1</v>
      </c>
      <c r="E2" s="1">
        <v>1</v>
      </c>
      <c r="F2" s="1">
        <v>0.4</v>
      </c>
      <c r="G2" s="1">
        <v>200</v>
      </c>
      <c r="H2" s="1" t="b">
        <v>1</v>
      </c>
      <c r="I2" s="1">
        <v>0.5</v>
      </c>
      <c r="J2" s="1">
        <v>0</v>
      </c>
      <c r="K2" s="1">
        <v>0</v>
      </c>
      <c r="L2" s="53">
        <v>2</v>
      </c>
      <c r="M2" s="2" t="s">
        <v>25</v>
      </c>
      <c r="N2" s="51">
        <v>24.985341200000001</v>
      </c>
      <c r="O2" s="1">
        <v>38</v>
      </c>
      <c r="P2" s="25">
        <v>0.98537697960641812</v>
      </c>
      <c r="Q2" s="25">
        <v>1.044779004713527</v>
      </c>
      <c r="R2" s="25">
        <v>0.96984401568005496</v>
      </c>
      <c r="S2" t="s">
        <v>30</v>
      </c>
      <c r="T2" t="s">
        <v>30</v>
      </c>
      <c r="U2" s="1">
        <v>2</v>
      </c>
      <c r="V2" s="1">
        <v>2</v>
      </c>
      <c r="W2" t="s">
        <v>30</v>
      </c>
      <c r="X2" t="s">
        <v>30</v>
      </c>
      <c r="Y2" s="50">
        <v>1.1970419670995827</v>
      </c>
      <c r="Z2" s="25">
        <v>1.2557685930692852</v>
      </c>
      <c r="AA2" s="1">
        <v>0.83539259899382412</v>
      </c>
      <c r="AB2" s="50">
        <v>1.259267697022892</v>
      </c>
      <c r="AC2" s="50">
        <v>1.27267039566708</v>
      </c>
      <c r="AD2" s="1">
        <v>1.2843089030906301</v>
      </c>
      <c r="AE2" s="52">
        <f>IF($L2=1,1-$Y2/AB2,1-$Z2/AB2)</f>
        <v>2.7786815796825293E-3</v>
      </c>
      <c r="AF2" s="52">
        <f>IF($L2=1,1-$Y2/AC2,1-$Z2/AC2)</f>
        <v>1.3280581252882451E-2</v>
      </c>
      <c r="AG2" s="52">
        <f>IF($L2=1,1-$Y2/AD2,1-$Z2/AD2)</f>
        <v>2.222230956482818E-2</v>
      </c>
      <c r="AH2" s="52">
        <f>IF(OR(Q2&gt;P2,Q2&gt;R2),-(ABS(P2-1)+ABS(Q2-1)+ABS(R2-1))/B2,(ABS(P2-1)+ABS(Q2-1)+ABS(R2-1))/B2)</f>
        <v>-2.9852669809017979E-2</v>
      </c>
      <c r="AI2" s="52" t="s">
        <v>35</v>
      </c>
      <c r="AJ2" s="52" t="b">
        <f>IF(L2=1,Y2&lt;=AC2,Z2&lt;=AC2)</f>
        <v>1</v>
      </c>
      <c r="AK2" s="1" t="b">
        <f>IF(L2=1,Y2&lt;=AD2,Z2&lt;=AD2)</f>
        <v>1</v>
      </c>
      <c r="AL2" s="1" t="str">
        <f>IF(AA3&gt;AE2,"BA","WLA")</f>
        <v>BA</v>
      </c>
    </row>
    <row r="3" spans="1:38" x14ac:dyDescent="0.25">
      <c r="A3" s="8">
        <v>10</v>
      </c>
      <c r="B3" s="1">
        <v>4</v>
      </c>
      <c r="C3" s="1">
        <v>6</v>
      </c>
      <c r="D3" s="1">
        <v>1</v>
      </c>
      <c r="E3" s="1">
        <v>1</v>
      </c>
      <c r="F3" s="1">
        <v>0.4</v>
      </c>
      <c r="G3" s="1">
        <v>200</v>
      </c>
      <c r="H3" s="1" t="b">
        <v>1</v>
      </c>
      <c r="I3" s="1">
        <v>0.5</v>
      </c>
      <c r="J3" s="1">
        <v>0</v>
      </c>
      <c r="K3" s="1">
        <v>0</v>
      </c>
      <c r="L3" s="1">
        <v>1</v>
      </c>
      <c r="M3" s="2" t="s">
        <v>25</v>
      </c>
      <c r="N3" s="1">
        <v>4567.2789122000004</v>
      </c>
      <c r="O3" s="1">
        <v>56</v>
      </c>
      <c r="P3" s="1">
        <v>0.98626574319452021</v>
      </c>
      <c r="Q3" s="1">
        <v>1.0151843053388774</v>
      </c>
      <c r="R3" s="1">
        <v>1.0139540552409323</v>
      </c>
      <c r="S3" s="1">
        <v>0.98459589622567012</v>
      </c>
      <c r="T3" s="1" t="s">
        <v>30</v>
      </c>
      <c r="U3" s="1">
        <v>2</v>
      </c>
      <c r="V3" s="1">
        <v>2</v>
      </c>
      <c r="W3" s="1">
        <v>2</v>
      </c>
      <c r="X3" s="1" t="s">
        <v>30</v>
      </c>
      <c r="Y3" s="1">
        <v>1.2238368174034258</v>
      </c>
      <c r="Z3" s="1">
        <v>1.3095773732559244</v>
      </c>
      <c r="AA3" s="1">
        <v>0.81710239942091878</v>
      </c>
      <c r="AB3" s="7">
        <v>1.2241545357627699</v>
      </c>
      <c r="AC3">
        <v>1.2341</v>
      </c>
      <c r="AD3">
        <v>1.2340974117496599</v>
      </c>
      <c r="AE3" s="6">
        <v>2.5954105471348576E-4</v>
      </c>
      <c r="AF3" s="6">
        <v>8.3163297922164148E-3</v>
      </c>
      <c r="AG3" s="6">
        <v>8.3142499518632507E-3</v>
      </c>
      <c r="AH3" s="6">
        <v>-1.4569180289904837E-2</v>
      </c>
      <c r="AI3" s="1" t="s">
        <v>35</v>
      </c>
    </row>
    <row r="4" spans="1:38" x14ac:dyDescent="0.25">
      <c r="A4" s="8">
        <v>16</v>
      </c>
      <c r="B4" s="1">
        <v>5</v>
      </c>
      <c r="C4" s="1">
        <v>8</v>
      </c>
      <c r="D4" s="1">
        <v>1</v>
      </c>
      <c r="E4" s="1">
        <v>1</v>
      </c>
      <c r="F4" s="1">
        <v>0.4</v>
      </c>
      <c r="G4" s="1">
        <v>200</v>
      </c>
      <c r="H4" s="1" t="b">
        <v>1</v>
      </c>
      <c r="I4" s="1">
        <v>0.5</v>
      </c>
      <c r="J4" s="1">
        <v>0</v>
      </c>
      <c r="K4" s="1">
        <v>0</v>
      </c>
      <c r="L4" s="1">
        <v>1</v>
      </c>
      <c r="M4" s="2" t="s">
        <v>25</v>
      </c>
      <c r="N4" s="1">
        <v>524323.67793200002</v>
      </c>
      <c r="O4" s="1" t="s">
        <v>84</v>
      </c>
      <c r="P4" s="1">
        <v>0.98840708031556546</v>
      </c>
      <c r="Q4" s="1">
        <v>1.0142380719294672</v>
      </c>
      <c r="R4" s="1">
        <v>0.99716409626873437</v>
      </c>
      <c r="S4" s="1">
        <v>1.0132570677646673</v>
      </c>
      <c r="T4" s="1">
        <v>0.9869336837215662</v>
      </c>
      <c r="U4" s="1">
        <v>2</v>
      </c>
      <c r="V4" s="1">
        <v>2</v>
      </c>
      <c r="W4" s="1">
        <v>2</v>
      </c>
      <c r="X4" s="1">
        <v>2</v>
      </c>
      <c r="Y4" s="1">
        <v>1.2417552990265759</v>
      </c>
      <c r="Z4" s="1">
        <v>1.3473456134408068</v>
      </c>
      <c r="AA4" s="1">
        <v>0.80531164294922664</v>
      </c>
      <c r="AB4" s="7">
        <v>1.2419623232243</v>
      </c>
      <c r="AC4">
        <v>1.2535335406278501</v>
      </c>
      <c r="AD4">
        <v>1.2535335406278501</v>
      </c>
      <c r="AE4" s="6">
        <v>1.6669120620882438E-4</v>
      </c>
      <c r="AF4" s="6">
        <v>9.3960322716014621E-3</v>
      </c>
      <c r="AG4" s="6">
        <v>9.3960322716014621E-3</v>
      </c>
      <c r="AH4" s="6">
        <v>-1.0998055877653701E-2</v>
      </c>
      <c r="AI4" s="1" t="s">
        <v>34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Sheet2</vt:lpstr>
      <vt:lpstr>Table N5</vt:lpstr>
      <vt:lpstr>ReadMe</vt:lpstr>
      <vt:lpstr>AnyLogic Validation</vt:lpstr>
      <vt:lpstr>N=7</vt:lpstr>
      <vt:lpstr>RUNTIME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2019-08-01T18:05:41Z</dcterms:modified>
</cp:coreProperties>
</file>