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Awesome/_Kunden/Energieausweis online erstellen/Dokumente/DIN V 18599/Wohngebäude/"/>
    </mc:Choice>
  </mc:AlternateContent>
  <xr:revisionPtr revIDLastSave="0" documentId="13_ncr:1_{A2731F8A-2F9D-CC4D-8CA2-10774895416D}" xr6:coauthVersionLast="47" xr6:coauthVersionMax="47" xr10:uidLastSave="{00000000-0000-0000-0000-000000000000}"/>
  <bookViews>
    <workbookView xWindow="0" yWindow="740" windowWidth="30240" windowHeight="18900" activeTab="2" xr2:uid="{7CF02650-DC02-AA49-AC3A-4487EF2FF614}"/>
  </bookViews>
  <sheets>
    <sheet name="Gebäude" sheetId="1" r:id="rId1"/>
    <sheet name="Dach" sheetId="2" r:id="rId2"/>
    <sheet name="Wärmequellen" sheetId="3" r:id="rId3"/>
    <sheet name="Tabell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3" l="1"/>
  <c r="I51" i="1"/>
  <c r="I52" i="1"/>
  <c r="I53" i="1"/>
  <c r="I54" i="1"/>
  <c r="I55" i="1"/>
  <c r="I56" i="1"/>
  <c r="I57" i="1"/>
  <c r="I58" i="1"/>
  <c r="I59" i="1"/>
  <c r="I60" i="1"/>
  <c r="I61" i="1"/>
  <c r="I50" i="1"/>
  <c r="B76" i="1"/>
  <c r="B78" i="1" s="1"/>
  <c r="Y4" i="3" s="1"/>
  <c r="B77" i="1"/>
  <c r="U4" i="3"/>
  <c r="B34" i="1" a="1"/>
  <c r="B34" i="1" s="1"/>
  <c r="I3" i="3" s="1"/>
  <c r="I4" i="3" s="1"/>
  <c r="B51" i="1"/>
  <c r="D36" i="3"/>
  <c r="C2" i="3"/>
  <c r="E4" i="1" l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E3" i="1" l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V8" i="3" l="1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F24" i="3"/>
  <c r="G24" i="3" s="1"/>
  <c r="H24" i="3" s="1"/>
  <c r="AC9" i="3" s="1"/>
  <c r="AF9" i="3" s="1"/>
  <c r="K25" i="3" s="1"/>
  <c r="L25" i="3" s="1"/>
  <c r="N25" i="3" s="1"/>
  <c r="O25" i="3" s="1"/>
  <c r="P25" i="3" s="1"/>
  <c r="F28" i="3"/>
  <c r="G28" i="3" s="1"/>
  <c r="H28" i="3" s="1"/>
  <c r="AC13" i="3" s="1"/>
  <c r="AF13" i="3" s="1"/>
  <c r="K29" i="3" s="1"/>
  <c r="L29" i="3" s="1"/>
  <c r="N29" i="3" s="1"/>
  <c r="O29" i="3" s="1"/>
  <c r="P29" i="3" s="1"/>
  <c r="F30" i="3"/>
  <c r="G30" i="3" s="1"/>
  <c r="H30" i="3" s="1"/>
  <c r="AC15" i="3" s="1"/>
  <c r="AF15" i="3" s="1"/>
  <c r="K31" i="3" s="1"/>
  <c r="L31" i="3" s="1"/>
  <c r="N31" i="3" s="1"/>
  <c r="O31" i="3" s="1"/>
  <c r="P31" i="3" s="1"/>
  <c r="F31" i="3"/>
  <c r="G31" i="3" s="1"/>
  <c r="H31" i="3" s="1"/>
  <c r="AC16" i="3" s="1"/>
  <c r="AF16" i="3" s="1"/>
  <c r="K32" i="3" s="1"/>
  <c r="L32" i="3" s="1"/>
  <c r="N32" i="3" s="1"/>
  <c r="O32" i="3" s="1"/>
  <c r="P32" i="3" s="1"/>
  <c r="F32" i="3"/>
  <c r="G32" i="3" s="1"/>
  <c r="H32" i="3" s="1"/>
  <c r="AC17" i="3" s="1"/>
  <c r="AF17" i="3" s="1"/>
  <c r="K33" i="3" s="1"/>
  <c r="L33" i="3" s="1"/>
  <c r="N33" i="3" s="1"/>
  <c r="O33" i="3" s="1"/>
  <c r="P33" i="3" s="1"/>
  <c r="F33" i="3"/>
  <c r="G33" i="3" s="1"/>
  <c r="H33" i="3" s="1"/>
  <c r="AC18" i="3" s="1"/>
  <c r="AF18" i="3" s="1"/>
  <c r="K34" i="3" s="1"/>
  <c r="L34" i="3" s="1"/>
  <c r="N34" i="3" s="1"/>
  <c r="O34" i="3" s="1"/>
  <c r="P34" i="3" s="1"/>
  <c r="F34" i="3"/>
  <c r="G34" i="3" s="1"/>
  <c r="H34" i="3" s="1"/>
  <c r="AC19" i="3" s="1"/>
  <c r="AF19" i="3" s="1"/>
  <c r="K35" i="3" s="1"/>
  <c r="L35" i="3" s="1"/>
  <c r="N35" i="3" s="1"/>
  <c r="O35" i="3" s="1"/>
  <c r="P35" i="3" s="1"/>
  <c r="F23" i="3"/>
  <c r="G23" i="3" s="1"/>
  <c r="H23" i="3" s="1"/>
  <c r="AC8" i="3" s="1"/>
  <c r="F25" i="3"/>
  <c r="G25" i="3" s="1"/>
  <c r="H25" i="3" s="1"/>
  <c r="AC10" i="3" s="1"/>
  <c r="AF10" i="3" s="1"/>
  <c r="K26" i="3" s="1"/>
  <c r="L26" i="3" s="1"/>
  <c r="N26" i="3" s="1"/>
  <c r="O26" i="3" s="1"/>
  <c r="P26" i="3" s="1"/>
  <c r="F26" i="3"/>
  <c r="G26" i="3" s="1"/>
  <c r="H26" i="3" s="1"/>
  <c r="AC11" i="3" s="1"/>
  <c r="AF11" i="3" s="1"/>
  <c r="K27" i="3" s="1"/>
  <c r="L27" i="3" s="1"/>
  <c r="N27" i="3" s="1"/>
  <c r="O27" i="3" s="1"/>
  <c r="P27" i="3" s="1"/>
  <c r="F27" i="3"/>
  <c r="G27" i="3" s="1"/>
  <c r="H27" i="3" s="1"/>
  <c r="AC12" i="3" s="1"/>
  <c r="AF12" i="3" s="1"/>
  <c r="K28" i="3" s="1"/>
  <c r="L28" i="3" s="1"/>
  <c r="N28" i="3" s="1"/>
  <c r="O28" i="3" s="1"/>
  <c r="P28" i="3" s="1"/>
  <c r="F29" i="3"/>
  <c r="G29" i="3" s="1"/>
  <c r="H29" i="3" s="1"/>
  <c r="AC14" i="3" s="1"/>
  <c r="AF14" i="3" s="1"/>
  <c r="K30" i="3" s="1"/>
  <c r="L30" i="3" s="1"/>
  <c r="N30" i="3" s="1"/>
  <c r="O30" i="3" s="1"/>
  <c r="P30" i="3" s="1"/>
  <c r="AC20" i="3" l="1"/>
  <c r="AF8" i="3"/>
  <c r="AF20" i="3" l="1"/>
  <c r="L24" i="3"/>
  <c r="N24" i="3" s="1"/>
  <c r="O24" i="3" s="1"/>
  <c r="P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<sst xmlns="http://schemas.openxmlformats.org/spreadsheetml/2006/main" count="338" uniqueCount="162">
  <si>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</si>
  <si>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</si>
  <si>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</si>
  <si>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</si>
  <si>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</si>
  <si>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</si>
  <si>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</si>
  <si>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</si>
  <si>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</si>
  <si>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</si>
  <si>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</si>
  <si>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</si>
  <si>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</si>
  <si>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</si>
  <si>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</si>
  <si>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</si>
  <si>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</si>
  <si>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</si>
  <si>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</si>
  <si>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</si>
  <si>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</si>
  <si>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</si>
  <si>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</si>
  <si>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</si>
  <si>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</si>
  <si>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</si>
  <si>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</si>
  <si>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</si>
  <si>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</si>
  <si>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</si>
  <si>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</si>
  <si>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</si>
  <si>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</si>
  <si>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</si>
  <si>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</si>
  <si>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</si>
  <si>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</si>
  <si>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</si>
  <si>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</si>
  <si>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</si>
  <si>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</si>
  <si>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</si>
  <si>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</si>
  <si>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</si>
  <si>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</si>
  <si>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</si>
  <si>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</si>
  <si>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</si>
  <si>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</si>
  <si>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</si>
  <si>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</si>
  <si>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</si>
  <si>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</si>
  <si>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</si>
  <si>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</si>
  <si>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</si>
  <si>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</si>
  <si>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</si>
  <si>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</si>
  <si>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</si>
  <si>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</si>
  <si>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</si>
  <si>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</si>
  <si>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</si>
  <si>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</si>
  <si>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</si>
  <si>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</si>
  <si>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</si>
  <si>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</si>
  <si>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</si>
  <si>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</si>
  <si>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</si>
  <si>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</si>
  <si>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</si>
  <si>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</si>
  <si>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</si>
  <si>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</si>
  <si>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</si>
  <si>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</si>
  <si>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</si>
  <si>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</si>
  <si>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</si>
  <si>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</si>
  <si>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</si>
  <si>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</si>
  <si>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</si>
  <si>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</si>
  <si>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</si>
  <si>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</si>
  <si>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</si>
  <si>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</si>
  <si>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</si>
  <si>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</si>
  <si>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</si>
  <si>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</si>
  <si>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</si>
  <si>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</si>
  <si>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</si>
  <si>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</si>
  <si>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</si>
  <si>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</si>
  <si>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</si>
  <si>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</si>
  <si>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</si>
  <si>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</si>
  <si>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</si>
  <si>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</si>
  <si>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</si>
  <si>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</si>
  <si>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</si>
  <si>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</si>
  <si>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</si>
  <si>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</si>
  <si>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</si>
  <si>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</si>
  <si>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</si>
  <si>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</si>
  <si>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</si>
  <si>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</si>
  <si>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</si>
  <si>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</si>
  <si>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</si>
  <si>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</si>
  <si>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</si>
  <si>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</si>
  <si>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</si>
  <si>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</si>
  <si>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</si>
  <si>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</si>
  <si>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</si>
  <si>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</si>
  <si>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</si>
  <si>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</si>
  <si>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</si>
  <si>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</si>
  <si>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</si>
  <si>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</si>
  <si>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</si>
  <si>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</si>
  <si>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</si>
  <si>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</si>
  <si>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</si>
  <si>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</si>
  <si>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</si>
  <si>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</si>
  <si>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</si>
  <si>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</si>
  <si>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</si>
  <si>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</si>
  <si>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</si>
  <si>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</si>
  <si>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</si>
  <si>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</si>
  <si>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</si>
  <si>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Korrekturfakoren und weitere Werte</t>
  </si>
  <si>
    <t>pi</t>
  </si>
  <si>
    <t>ym</t>
  </si>
  <si>
    <t>nm</t>
  </si>
  <si>
    <t>k</t>
  </si>
  <si>
    <t>k temp</t>
  </si>
  <si>
    <t>ßhm</t>
  </si>
  <si>
    <t>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</si>
</sst>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Helvetica Neue"/>
      <family val="2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4" fillId="0" borderId="0" xfId="0" applyFont="1"/>
    <xf numFmtId="49" fontId="0" fillId="0" borderId="0" xfId="0" applyNumberFormat="1" applyAlignment="1">
      <alignment wrapText="1"/>
    </xf>
    <xf numFmtId="0" fontId="5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7" fillId="0" borderId="0" xfId="0" applyFont="1"/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78"/>
  <sheetViews>
    <sheetView topLeftCell="D23" workbookViewId="0">
      <selection activeCell="I50" sqref="I50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8">
        <v>0.47099999999999997</v>
      </c>
      <c r="C40" s="6"/>
    </row>
    <row r="41" spans="1:10" x14ac:dyDescent="0.2">
      <c r="A41" t="s">
        <v>84</v>
      </c>
      <c r="B41" s="8">
        <v>1.0660000000000001</v>
      </c>
      <c r="G41" s="2" t="s">
        <v>115</v>
      </c>
    </row>
    <row r="42" spans="1:10" x14ac:dyDescent="0.2">
      <c r="A42" t="s">
        <v>85</v>
      </c>
      <c r="B42" s="8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7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8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7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7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7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8">
        <v>8.5</v>
      </c>
      <c r="C69" t="s">
        <v>131</v>
      </c>
    </row>
    <row r="71" spans="1:3" x14ac:dyDescent="0.2">
      <c r="A71" s="2" t="s">
        <v>136</v>
      </c>
    </row>
    <row r="72" spans="1:3" x14ac:dyDescent="0.2">
      <c r="A72" t="s">
        <v>141</v>
      </c>
      <c r="B72" s="3" t="s">
        <v>26</v>
      </c>
      <c r="C72" t="s">
        <v>142</v>
      </c>
    </row>
    <row r="73" spans="1:3" x14ac:dyDescent="0.2">
      <c r="A73" t="s">
        <v>145</v>
      </c>
      <c r="B73" s="3" t="s">
        <v>93</v>
      </c>
    </row>
    <row r="74" spans="1:3" x14ac:dyDescent="0.2">
      <c r="A74" t="s">
        <v>137</v>
      </c>
      <c r="B74" s="3" t="s">
        <v>138</v>
      </c>
      <c r="C74" t="s">
        <v>139</v>
      </c>
    </row>
    <row r="75" spans="1:3" x14ac:dyDescent="0.2">
      <c r="A75" t="s">
        <v>146</v>
      </c>
      <c r="B75" s="3" t="s">
        <v>26</v>
      </c>
    </row>
    <row r="76" spans="1:3" x14ac:dyDescent="0.2">
      <c r="A76" t="s">
        <v>143</v>
      </c>
      <c r="B76">
        <f>IF(B74="innerhalb",IF(B75="Ja",1.554,0.647),IF(B75="Ja",0.815,0.335))</f>
        <v>1.554</v>
      </c>
    </row>
    <row r="77" spans="1:3" x14ac:dyDescent="0.2">
      <c r="A77" t="s">
        <v>144</v>
      </c>
      <c r="B77">
        <f>IF(B75="Ja",1.321,0.451)</f>
        <v>1.321</v>
      </c>
    </row>
    <row r="78" spans="1:3" x14ac:dyDescent="0.2">
      <c r="A78" s="2" t="s">
        <v>140</v>
      </c>
      <c r="B78" s="2">
        <f>IF(B72="Ja",IF(B73="Ja",B76,B77),0.193)</f>
        <v>1.321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C1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abSelected="1" topLeftCell="H4" workbookViewId="0">
      <selection activeCell="Q24" sqref="Q2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28.33203125" bestFit="1" customWidth="1"/>
    <col min="10" max="10" width="32.83203125" bestFit="1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35.33203125" bestFit="1" customWidth="1"/>
    <col min="29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8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3" t="s">
        <v>22</v>
      </c>
      <c r="L3" s="9"/>
      <c r="M3" s="9"/>
      <c r="N3" s="9"/>
      <c r="O3" s="9"/>
      <c r="P3" s="9"/>
      <c r="Q3" s="9"/>
      <c r="R3" s="10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7"/>
      <c r="K4" s="15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6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Gebäude!B78</f>
        <v>1.321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3" t="s">
        <v>122</v>
      </c>
      <c r="K6" s="9"/>
      <c r="L6" s="9"/>
      <c r="M6" s="9"/>
      <c r="N6" s="17" t="s">
        <v>42</v>
      </c>
      <c r="O6" s="18"/>
      <c r="P6" s="18"/>
      <c r="Q6" s="18"/>
      <c r="R6" s="19"/>
      <c r="T6" s="2" t="s">
        <v>133</v>
      </c>
      <c r="AA6" s="2" t="s">
        <v>152</v>
      </c>
      <c r="AE6" s="2" t="s">
        <v>153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1" t="s">
        <v>118</v>
      </c>
      <c r="K7" s="12" t="s">
        <v>119</v>
      </c>
      <c r="L7" s="12" t="s">
        <v>120</v>
      </c>
      <c r="M7" s="12" t="s">
        <v>121</v>
      </c>
      <c r="N7" s="20" t="s">
        <v>118</v>
      </c>
      <c r="O7" s="21" t="s">
        <v>119</v>
      </c>
      <c r="P7" s="21" t="s">
        <v>120</v>
      </c>
      <c r="Q7" s="21" t="s">
        <v>121</v>
      </c>
      <c r="R7" s="22" t="s">
        <v>128</v>
      </c>
      <c r="T7" s="2" t="s">
        <v>54</v>
      </c>
      <c r="U7" s="2" t="s">
        <v>126</v>
      </c>
      <c r="V7" s="2" t="s">
        <v>134</v>
      </c>
      <c r="W7" s="2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154.49185479452052</v>
      </c>
      <c r="AA8" t="s">
        <v>55</v>
      </c>
      <c r="AB8">
        <v>31</v>
      </c>
      <c r="AC8">
        <f>H23*(D23/$D$36)*$F$2/Gebäude!I50</f>
        <v>407.92431028289218</v>
      </c>
      <c r="AE8" t="s">
        <v>55</v>
      </c>
      <c r="AF8">
        <f>F8+R8+W8+AC8</f>
        <v>1357.6563083034125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4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139.54103013698631</v>
      </c>
      <c r="AA9" t="s">
        <v>56</v>
      </c>
      <c r="AB9">
        <v>28</v>
      </c>
      <c r="AC9">
        <f>H24*(D24/$D$36)*$F$2/Gebäude!I51</f>
        <v>335.4194047700654</v>
      </c>
      <c r="AE9" t="s">
        <v>56</v>
      </c>
      <c r="AF9">
        <f t="shared" ref="AF9:AF19" si="9">F9+R9+W9+AC9</f>
        <v>1223.0323112910519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154.49185479452052</v>
      </c>
      <c r="AA10" t="s">
        <v>57</v>
      </c>
      <c r="AB10">
        <v>31</v>
      </c>
      <c r="AC10">
        <f>H25*(D25/$D$36)*$F$2/Gebäude!I52</f>
        <v>74.728302090693319</v>
      </c>
      <c r="AE10" t="s">
        <v>57</v>
      </c>
      <c r="AF10">
        <f t="shared" si="9"/>
        <v>1517.7016447072137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149.50824657534244</v>
      </c>
      <c r="AA11" t="s">
        <v>58</v>
      </c>
      <c r="AB11">
        <v>30</v>
      </c>
      <c r="AC11">
        <f>H26*(D26/$D$36)*$F$2/Gebäude!I53</f>
        <v>104.9733351337067</v>
      </c>
      <c r="AE11" t="s">
        <v>58</v>
      </c>
      <c r="AF11">
        <f t="shared" si="9"/>
        <v>2148.1725578490491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154.49185479452052</v>
      </c>
      <c r="AA12" t="s">
        <v>59</v>
      </c>
      <c r="AB12">
        <v>31</v>
      </c>
      <c r="AC12">
        <f>H27*(D27/$D$36)*$F$2/Gebäude!I54</f>
        <v>23.095391516545366</v>
      </c>
      <c r="AE12" t="s">
        <v>59</v>
      </c>
      <c r="AF12">
        <f t="shared" si="9"/>
        <v>2202.5375111770659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149.50824657534244</v>
      </c>
      <c r="AA13" t="s">
        <v>60</v>
      </c>
      <c r="AB13">
        <v>30</v>
      </c>
      <c r="AC13">
        <f>H28*(D28/$D$36)*$F$2/Gebäude!I55</f>
        <v>2.0907165493471553</v>
      </c>
      <c r="AE13" t="s">
        <v>60</v>
      </c>
      <c r="AF13">
        <f t="shared" si="9"/>
        <v>2195.0303300646901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154.49185479452052</v>
      </c>
      <c r="AA14" t="s">
        <v>61</v>
      </c>
      <c r="AB14">
        <v>31</v>
      </c>
      <c r="AC14">
        <f>H29*(D29/$D$36)*$F$2/Gebäude!I56</f>
        <v>0</v>
      </c>
      <c r="AE14" t="s">
        <v>61</v>
      </c>
      <c r="AF14">
        <f t="shared" si="9"/>
        <v>2110.4914859085206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154.49185479452052</v>
      </c>
      <c r="AA15" t="s">
        <v>62</v>
      </c>
      <c r="AB15">
        <v>31</v>
      </c>
      <c r="AC15">
        <f>H30*(D30/$D$36)*$F$2/Gebäude!I57</f>
        <v>0</v>
      </c>
      <c r="AE15" t="s">
        <v>62</v>
      </c>
      <c r="AF15">
        <f t="shared" si="9"/>
        <v>1946.9373251385205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149.50824657534244</v>
      </c>
      <c r="AA16" t="s">
        <v>63</v>
      </c>
      <c r="AB16">
        <v>30</v>
      </c>
      <c r="AC16">
        <f>H31*(D31/$D$36)*$F$2/Gebäude!I58</f>
        <v>24.629688452901568</v>
      </c>
      <c r="AE16" t="s">
        <v>63</v>
      </c>
      <c r="AF16">
        <f t="shared" si="9"/>
        <v>1637.9163681082439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154.49185479452052</v>
      </c>
      <c r="AA17" t="s">
        <v>64</v>
      </c>
      <c r="AB17">
        <v>31</v>
      </c>
      <c r="AC17">
        <f>H32*(D32/$D$36)*$F$2/Gebäude!I59</f>
        <v>113.2895252340647</v>
      </c>
      <c r="AE17" t="s">
        <v>64</v>
      </c>
      <c r="AF17">
        <f t="shared" si="9"/>
        <v>1459.0804785465855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149.50824657534244</v>
      </c>
      <c r="AA18" t="s">
        <v>65</v>
      </c>
      <c r="AB18">
        <v>30</v>
      </c>
      <c r="AC18">
        <f>H33*(D33/$D$36)*$F$2/Gebäude!I60</f>
        <v>276.28548392783478</v>
      </c>
      <c r="AE18" t="s">
        <v>65</v>
      </c>
      <c r="AF18">
        <f t="shared" si="9"/>
        <v>1141.5269656831774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154.49185479452052</v>
      </c>
      <c r="AA19" s="4" t="s">
        <v>66</v>
      </c>
      <c r="AB19" s="4">
        <v>31</v>
      </c>
      <c r="AC19" s="4">
        <f>H34*(D34/$D$36)*$F$2/Gebäude!I61</f>
        <v>416.83354456285019</v>
      </c>
      <c r="AE19" s="4" t="s">
        <v>66</v>
      </c>
      <c r="AF19" s="4">
        <f t="shared" si="9"/>
        <v>1206.6760808513707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3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1819.0169999999996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20146.759367628903</v>
      </c>
    </row>
    <row r="21" spans="2:32" ht="17" thickTop="1" x14ac:dyDescent="0.2"/>
    <row r="22" spans="2:32" x14ac:dyDescent="0.2">
      <c r="B22" s="2" t="s">
        <v>54</v>
      </c>
      <c r="C22" s="2" t="s">
        <v>67</v>
      </c>
      <c r="D22" s="2" t="s">
        <v>79</v>
      </c>
      <c r="E22" s="2" t="s">
        <v>80</v>
      </c>
      <c r="F22" s="2" t="s">
        <v>107</v>
      </c>
      <c r="G22" s="2" t="s">
        <v>149</v>
      </c>
      <c r="H22" s="2" t="s">
        <v>108</v>
      </c>
      <c r="J22" s="2" t="s">
        <v>154</v>
      </c>
      <c r="R22" s="2"/>
      <c r="S22" s="2"/>
    </row>
    <row r="23" spans="2:32" x14ac:dyDescent="0.2">
      <c r="B23" s="1" t="s">
        <v>55</v>
      </c>
      <c r="C23" s="1">
        <v>31</v>
      </c>
      <c r="D23" s="8">
        <v>0.56732407424029996</v>
      </c>
      <c r="E23" s="8">
        <v>19.168641979741</v>
      </c>
      <c r="F23" s="1">
        <f t="shared" ref="F23:F34" si="11">$C$4*((E23+12)/32)*D23</f>
        <v>10352.572367942394</v>
      </c>
      <c r="G23">
        <f>F23-(F8+(0.5*R8)*Gebäude!I50)</f>
        <v>9669.9067878173937</v>
      </c>
      <c r="H23">
        <f>IF(G23&lt;0,0,G23)</f>
        <v>9669.9067878173937</v>
      </c>
      <c r="J23" t="s">
        <v>54</v>
      </c>
      <c r="K23" t="s">
        <v>155</v>
      </c>
      <c r="L23" t="s">
        <v>156</v>
      </c>
      <c r="M23" t="s">
        <v>157</v>
      </c>
      <c r="N23" t="s">
        <v>159</v>
      </c>
      <c r="O23" t="s">
        <v>158</v>
      </c>
      <c r="P23" t="s">
        <v>160</v>
      </c>
      <c r="Q23" t="s">
        <v>161</v>
      </c>
    </row>
    <row r="24" spans="2:32" x14ac:dyDescent="0.2">
      <c r="B24" s="1" t="s">
        <v>56</v>
      </c>
      <c r="C24" s="1">
        <v>28</v>
      </c>
      <c r="D24" s="8">
        <v>0.54121604949352997</v>
      </c>
      <c r="E24" s="8">
        <v>19.208641979741</v>
      </c>
      <c r="F24" s="1">
        <f t="shared" si="11"/>
        <v>9888.8256400439677</v>
      </c>
      <c r="G24">
        <f>F24-(F9+(0.5*R9)*Gebäude!I51)</f>
        <v>9227.7345415439668</v>
      </c>
      <c r="H24">
        <f t="shared" ref="H24:H34" si="12">IF(G24&lt;0,0,G24)</f>
        <v>9227.7345415439668</v>
      </c>
      <c r="J24" s="1" t="s">
        <v>55</v>
      </c>
      <c r="K24">
        <f>AF8*Gebäude!I50</f>
        <v>1824.8068659992102</v>
      </c>
      <c r="L24">
        <f>K24/F23</f>
        <v>0.17626603332422744</v>
      </c>
      <c r="M24" s="25">
        <v>0.99366137766730001</v>
      </c>
      <c r="N24">
        <f>1-M24*L24</f>
        <v>0.82485125049109798</v>
      </c>
      <c r="O24">
        <f>IF(N24&lt;=0,0,N24)</f>
        <v>0.82485125049109798</v>
      </c>
      <c r="P24">
        <f>D23*O24</f>
        <v>0.46795797207081591</v>
      </c>
      <c r="AA24" s="7"/>
    </row>
    <row r="25" spans="2:32" x14ac:dyDescent="0.2">
      <c r="B25" s="1" t="s">
        <v>57</v>
      </c>
      <c r="C25" s="1">
        <v>31</v>
      </c>
      <c r="D25" s="8">
        <v>0.45721604949353001</v>
      </c>
      <c r="E25" s="8">
        <v>0</v>
      </c>
      <c r="F25" s="1">
        <f t="shared" si="11"/>
        <v>3212.1949456636321</v>
      </c>
      <c r="G25">
        <f>F25-(F10+(0.5*R10)*Gebäude!I52)</f>
        <v>2198.0499672886322</v>
      </c>
      <c r="H25">
        <f t="shared" si="12"/>
        <v>2198.0499672886322</v>
      </c>
      <c r="J25" s="1" t="s">
        <v>56</v>
      </c>
      <c r="K25">
        <f>AF9*Gebäude!I51</f>
        <v>1819.9885584688273</v>
      </c>
      <c r="L25">
        <f t="shared" ref="L25:L35" si="13">K25/F24</f>
        <v>0.18404496395395392</v>
      </c>
      <c r="M25" s="25">
        <v>0.99311685252322002</v>
      </c>
      <c r="N25">
        <f t="shared" ref="N25:N35" si="14">1-M25*L25</f>
        <v>0.81722184467529979</v>
      </c>
      <c r="O25">
        <f t="shared" ref="O25:O35" si="15">IF(N25&lt;=0,0,N25)</f>
        <v>0.81722184467529979</v>
      </c>
      <c r="P25">
        <f t="shared" ref="P25:P35" si="16">D24*O25</f>
        <v>0.4422935783349809</v>
      </c>
    </row>
    <row r="26" spans="2:32" x14ac:dyDescent="0.2">
      <c r="B26" s="1" t="s">
        <v>58</v>
      </c>
      <c r="C26" s="1">
        <v>30</v>
      </c>
      <c r="D26" s="8">
        <v>0.32310802474676997</v>
      </c>
      <c r="E26" s="8">
        <v>19.525401237337999</v>
      </c>
      <c r="F26" s="1">
        <f t="shared" si="11"/>
        <v>5963.5868516620267</v>
      </c>
      <c r="G26">
        <f>F26-(F11+(0.5*R11)*Gebäude!I53)</f>
        <v>4514.8736737870267</v>
      </c>
      <c r="H26">
        <f t="shared" si="12"/>
        <v>4514.8736737870267</v>
      </c>
      <c r="J26" s="1" t="s">
        <v>57</v>
      </c>
      <c r="K26">
        <f>AF10*Gebäude!I52</f>
        <v>2039.921565466685</v>
      </c>
      <c r="L26">
        <f t="shared" si="13"/>
        <v>0.63505534376751283</v>
      </c>
      <c r="M26" s="25">
        <v>0.88002952280601998</v>
      </c>
      <c r="N26">
        <f t="shared" si="14"/>
        <v>0.44113254886886266</v>
      </c>
      <c r="O26">
        <f t="shared" si="15"/>
        <v>0.44113254886886266</v>
      </c>
      <c r="P26">
        <f t="shared" si="16"/>
        <v>0.20169288129683297</v>
      </c>
    </row>
    <row r="27" spans="2:32" x14ac:dyDescent="0.2">
      <c r="B27" s="1" t="s">
        <v>59</v>
      </c>
      <c r="C27" s="1">
        <v>31</v>
      </c>
      <c r="D27" s="8">
        <v>0.17610802474677001</v>
      </c>
      <c r="E27" s="8">
        <v>19.742160494935</v>
      </c>
      <c r="F27" s="1">
        <f t="shared" si="11"/>
        <v>3272.7649144272054</v>
      </c>
      <c r="G27">
        <f>F27-(F12+(0.5*R12)*Gebäude!I54)</f>
        <v>1763.6812418022057</v>
      </c>
      <c r="H27">
        <f t="shared" si="12"/>
        <v>1763.6812418022057</v>
      </c>
      <c r="J27" s="1" t="s">
        <v>58</v>
      </c>
      <c r="K27">
        <f>AF11*Gebäude!I53</f>
        <v>2983.5729970125681</v>
      </c>
      <c r="L27">
        <f t="shared" si="13"/>
        <v>0.50029840618168553</v>
      </c>
      <c r="M27" s="25">
        <v>0.92689854189822996</v>
      </c>
      <c r="N27">
        <f t="shared" si="14"/>
        <v>0.5362741367961873</v>
      </c>
      <c r="O27">
        <f t="shared" si="15"/>
        <v>0.5362741367961873</v>
      </c>
      <c r="P27">
        <f t="shared" si="16"/>
        <v>0.1732744770629952</v>
      </c>
    </row>
    <row r="28" spans="2:32" x14ac:dyDescent="0.2">
      <c r="B28" s="1" t="s">
        <v>60</v>
      </c>
      <c r="C28" s="1">
        <v>30</v>
      </c>
      <c r="D28" s="8">
        <v>9.9000000000000005E-2</v>
      </c>
      <c r="E28" s="8">
        <v>19.852160494934999</v>
      </c>
      <c r="F28" s="1">
        <f t="shared" si="11"/>
        <v>1846.1767249312081</v>
      </c>
      <c r="G28">
        <f>F28-(F13+(0.5*R13)*Gebäude!I55)</f>
        <v>293.47716455620798</v>
      </c>
      <c r="H28">
        <f t="shared" si="12"/>
        <v>293.47716455620798</v>
      </c>
      <c r="J28" s="1" t="s">
        <v>59</v>
      </c>
      <c r="K28">
        <f>AF12*Gebäude!I54</f>
        <v>2960.3998806143359</v>
      </c>
      <c r="L28">
        <f t="shared" si="13"/>
        <v>0.90455622631620047</v>
      </c>
      <c r="M28" s="25">
        <v>0.77826863399984003</v>
      </c>
      <c r="N28">
        <f t="shared" si="14"/>
        <v>0.29601226136884051</v>
      </c>
      <c r="O28">
        <f t="shared" si="15"/>
        <v>0.29601226136884051</v>
      </c>
      <c r="P28">
        <f t="shared" si="16"/>
        <v>5.2130134650491114E-2</v>
      </c>
    </row>
    <row r="29" spans="2:32" x14ac:dyDescent="0.2">
      <c r="B29" s="1" t="s">
        <v>61</v>
      </c>
      <c r="C29" s="1">
        <v>31</v>
      </c>
      <c r="D29" s="8">
        <v>0.03</v>
      </c>
      <c r="E29" s="8">
        <v>19.96</v>
      </c>
      <c r="F29" s="1">
        <f t="shared" si="11"/>
        <v>561.34157242036201</v>
      </c>
      <c r="G29">
        <f>F29-(F14+(0.5*R14)*Gebäude!I56)</f>
        <v>-901.40430870463786</v>
      </c>
      <c r="H29">
        <f t="shared" si="12"/>
        <v>0</v>
      </c>
      <c r="J29" s="1" t="s">
        <v>60</v>
      </c>
      <c r="K29">
        <f>AF13*Gebäude!I55</f>
        <v>3048.6532362009584</v>
      </c>
      <c r="L29">
        <f t="shared" si="13"/>
        <v>1.6513333718442131</v>
      </c>
      <c r="M29" s="25">
        <v>0.54016665703894995</v>
      </c>
      <c r="N29">
        <f t="shared" si="14"/>
        <v>0.10800477287405408</v>
      </c>
      <c r="O29">
        <f t="shared" si="15"/>
        <v>0.10800477287405408</v>
      </c>
      <c r="P29">
        <f t="shared" si="16"/>
        <v>1.0692472514531355E-2</v>
      </c>
    </row>
    <row r="30" spans="2:32" x14ac:dyDescent="0.2">
      <c r="B30" s="1" t="s">
        <v>62</v>
      </c>
      <c r="C30" s="1">
        <v>31</v>
      </c>
      <c r="D30" s="8">
        <v>4.2000000000000003E-2</v>
      </c>
      <c r="E30" s="8">
        <v>19.940000000000001</v>
      </c>
      <c r="F30" s="1">
        <f t="shared" si="11"/>
        <v>785.38641277687452</v>
      </c>
      <c r="G30">
        <f>F30-(F15+(0.5*R15)*Gebäude!I57)</f>
        <v>-567.44403772312535</v>
      </c>
      <c r="H30">
        <f t="shared" si="12"/>
        <v>0</v>
      </c>
      <c r="J30" s="1" t="s">
        <v>61</v>
      </c>
      <c r="K30">
        <f>AF14*Gebäude!I56</f>
        <v>2836.6821047157532</v>
      </c>
      <c r="L30">
        <f t="shared" si="13"/>
        <v>5.0533975106897957</v>
      </c>
      <c r="M30" s="25">
        <v>0.19618448463655</v>
      </c>
      <c r="N30">
        <f t="shared" si="14"/>
        <v>8.6018137016977692E-3</v>
      </c>
      <c r="O30">
        <f t="shared" si="15"/>
        <v>8.6018137016977692E-3</v>
      </c>
      <c r="P30">
        <f t="shared" si="16"/>
        <v>2.5805441105093306E-4</v>
      </c>
    </row>
    <row r="31" spans="2:32" x14ac:dyDescent="0.2">
      <c r="B31" s="1" t="s">
        <v>63</v>
      </c>
      <c r="C31" s="1">
        <v>30</v>
      </c>
      <c r="D31" s="8">
        <v>0.17010802474677</v>
      </c>
      <c r="E31" s="8">
        <v>19.752160494935001</v>
      </c>
      <c r="F31" s="1">
        <f t="shared" si="11"/>
        <v>3162.2577402046868</v>
      </c>
      <c r="G31">
        <f>F31-(F16+(0.5*R16)*Gebäude!I58)</f>
        <v>2012.0949394546869</v>
      </c>
      <c r="H31">
        <f t="shared" si="12"/>
        <v>2012.0949394546869</v>
      </c>
      <c r="J31" s="1" t="s">
        <v>62</v>
      </c>
      <c r="K31">
        <f>AF15*Gebäude!I57</f>
        <v>2616.8512434657532</v>
      </c>
      <c r="L31">
        <f t="shared" si="13"/>
        <v>3.3319283360319494</v>
      </c>
      <c r="M31" s="25">
        <v>0.29344573311743999</v>
      </c>
      <c r="N31">
        <f t="shared" si="14"/>
        <v>2.22598467383327E-2</v>
      </c>
      <c r="O31">
        <f t="shared" si="15"/>
        <v>2.22598467383327E-2</v>
      </c>
      <c r="P31">
        <f t="shared" si="16"/>
        <v>9.3491356300997349E-4</v>
      </c>
    </row>
    <row r="32" spans="2:32" x14ac:dyDescent="0.2">
      <c r="B32" s="1" t="s">
        <v>64</v>
      </c>
      <c r="C32" s="1">
        <v>31</v>
      </c>
      <c r="D32" s="8">
        <v>0.31410802474677002</v>
      </c>
      <c r="E32" s="8">
        <v>19.535401237338</v>
      </c>
      <c r="F32" s="1">
        <f t="shared" si="11"/>
        <v>5799.3133370703099</v>
      </c>
      <c r="G32">
        <f>F32-(F17+(0.5*R17)*Gebäude!I59)</f>
        <v>4850.4791041953094</v>
      </c>
      <c r="H32">
        <f t="shared" si="12"/>
        <v>4850.4791041953094</v>
      </c>
      <c r="J32" s="1" t="s">
        <v>63</v>
      </c>
      <c r="K32">
        <f>AF16*Gebäude!I58</f>
        <v>2274.8838445947831</v>
      </c>
      <c r="L32">
        <f t="shared" si="13"/>
        <v>0.7193859677129083</v>
      </c>
      <c r="M32" s="25">
        <v>0.84863333226908999</v>
      </c>
      <c r="N32">
        <f t="shared" si="14"/>
        <v>0.38950508903217063</v>
      </c>
      <c r="O32">
        <f t="shared" si="15"/>
        <v>0.38950508903217063</v>
      </c>
      <c r="P32">
        <f t="shared" si="16"/>
        <v>6.6257941324077335E-2</v>
      </c>
    </row>
    <row r="33" spans="2:16" x14ac:dyDescent="0.2">
      <c r="B33" s="1" t="s">
        <v>65</v>
      </c>
      <c r="C33" s="1">
        <v>30</v>
      </c>
      <c r="D33" s="8">
        <v>0.47521604949353002</v>
      </c>
      <c r="E33" s="8">
        <v>19.306481484806</v>
      </c>
      <c r="F33" s="1">
        <f t="shared" si="11"/>
        <v>8710.1280840494492</v>
      </c>
      <c r="G33">
        <f>F33-(F18+(0.5*R18)*Gebäude!I60)</f>
        <v>8079.4411151744489</v>
      </c>
      <c r="H33">
        <f t="shared" si="12"/>
        <v>8079.4411151744489</v>
      </c>
      <c r="J33" s="1" t="s">
        <v>64</v>
      </c>
      <c r="K33">
        <f>AF17*Gebäude!I59</f>
        <v>1961.1296754658406</v>
      </c>
      <c r="L33">
        <f t="shared" si="13"/>
        <v>0.3381658416229949</v>
      </c>
      <c r="M33" s="25">
        <v>0.96960351484294005</v>
      </c>
      <c r="N33">
        <f t="shared" si="14"/>
        <v>0.67211321136252322</v>
      </c>
      <c r="O33">
        <f t="shared" si="15"/>
        <v>0.67211321136252322</v>
      </c>
      <c r="P33">
        <f t="shared" si="16"/>
        <v>0.21111615322729052</v>
      </c>
    </row>
    <row r="34" spans="2:16" x14ac:dyDescent="0.2">
      <c r="B34" s="1" t="s">
        <v>66</v>
      </c>
      <c r="C34" s="1">
        <v>31</v>
      </c>
      <c r="D34" s="8">
        <v>0.57032407424029996</v>
      </c>
      <c r="E34" s="8">
        <v>19.159722227208999</v>
      </c>
      <c r="F34" s="1">
        <f t="shared" si="11"/>
        <v>10404.338257532285</v>
      </c>
      <c r="G34">
        <f>F34-(F19+(0.5*R19)*Gebäude!I61)</f>
        <v>9829.1252726572857</v>
      </c>
      <c r="H34">
        <f t="shared" si="12"/>
        <v>9829.1252726572857</v>
      </c>
      <c r="J34" s="1" t="s">
        <v>65</v>
      </c>
      <c r="K34">
        <f>AF18*Gebäude!I60</f>
        <v>1585.4541190044131</v>
      </c>
      <c r="L34">
        <f t="shared" si="13"/>
        <v>0.1820242025955737</v>
      </c>
      <c r="M34" s="25">
        <v>0.99325830581830998</v>
      </c>
      <c r="N34">
        <f t="shared" si="14"/>
        <v>0.81920294891199164</v>
      </c>
      <c r="O34">
        <f t="shared" si="15"/>
        <v>0.81920294891199164</v>
      </c>
      <c r="P34">
        <f t="shared" si="16"/>
        <v>0.38929838911540676</v>
      </c>
    </row>
    <row r="35" spans="2:16" x14ac:dyDescent="0.2">
      <c r="J35" s="1" t="s">
        <v>66</v>
      </c>
      <c r="K35">
        <f>AF19*Gebäude!I61</f>
        <v>1621.8764527572184</v>
      </c>
      <c r="L35">
        <f t="shared" si="13"/>
        <v>0.15588463318011128</v>
      </c>
      <c r="M35" s="25">
        <v>0.99508807567738999</v>
      </c>
      <c r="N35">
        <f t="shared" si="14"/>
        <v>0.8448810603411272</v>
      </c>
      <c r="O35">
        <f t="shared" si="15"/>
        <v>0.8448810603411272</v>
      </c>
      <c r="P35">
        <f t="shared" si="16"/>
        <v>0.48185600858221639</v>
      </c>
    </row>
    <row r="36" spans="2:16" x14ac:dyDescent="0.2">
      <c r="B36" s="24" t="s">
        <v>77</v>
      </c>
      <c r="D36">
        <f>MAX(D23:D34)</f>
        <v>0.57032407424029996</v>
      </c>
    </row>
    <row r="38" spans="2:16" x14ac:dyDescent="0.2">
      <c r="B38" t="s">
        <v>78</v>
      </c>
      <c r="K38" s="7"/>
    </row>
    <row r="40" spans="2:16" x14ac:dyDescent="0.2">
      <c r="G40" s="7"/>
      <c r="H40" s="7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6C9-D30B-3E41-B0AD-8BF2B56C5439}">
  <dimension ref="A1:C12"/>
  <sheetViews>
    <sheetView workbookViewId="0">
      <selection activeCell="C1" sqref="A1:XFD1048576"/>
    </sheetView>
  </sheetViews>
  <sheetFormatPr baseColWidth="10" defaultRowHeight="16" x14ac:dyDescent="0.2"/>
  <cols>
    <col min="3" max="3" width="10.83203125" customWidth="1"/>
  </cols>
  <sheetData>
    <row r="1" spans="1:3" ht="20" x14ac:dyDescent="0.2">
      <c r="A1" s="5" t="s">
        <v>55</v>
      </c>
      <c r="B1" s="5">
        <v>31</v>
      </c>
      <c r="C1" s="5">
        <v>0.56732407424029996</v>
      </c>
    </row>
    <row r="2" spans="1:3" ht="20" x14ac:dyDescent="0.2">
      <c r="A2" s="5" t="s">
        <v>56</v>
      </c>
      <c r="B2" s="5">
        <v>28</v>
      </c>
      <c r="C2" s="5">
        <v>0.54121604949352997</v>
      </c>
    </row>
    <row r="3" spans="1:3" ht="20" x14ac:dyDescent="0.2">
      <c r="A3" s="5" t="s">
        <v>57</v>
      </c>
      <c r="B3" s="5">
        <v>31</v>
      </c>
      <c r="C3" s="5">
        <v>0.45721604949353001</v>
      </c>
    </row>
    <row r="4" spans="1:3" ht="20" x14ac:dyDescent="0.2">
      <c r="A4" s="5" t="s">
        <v>58</v>
      </c>
      <c r="B4" s="5">
        <v>30</v>
      </c>
      <c r="C4" s="5">
        <v>0.32310802474676997</v>
      </c>
    </row>
    <row r="5" spans="1:3" ht="20" x14ac:dyDescent="0.2">
      <c r="A5" s="5" t="s">
        <v>59</v>
      </c>
      <c r="B5" s="5">
        <v>31</v>
      </c>
      <c r="C5" s="5">
        <v>0.17610802474677001</v>
      </c>
    </row>
    <row r="6" spans="1:3" ht="20" x14ac:dyDescent="0.2">
      <c r="A6" s="5" t="s">
        <v>60</v>
      </c>
      <c r="B6" s="5">
        <v>30</v>
      </c>
      <c r="C6" s="5">
        <v>9.9000000000000005E-2</v>
      </c>
    </row>
    <row r="7" spans="1:3" ht="20" x14ac:dyDescent="0.2">
      <c r="A7" s="5" t="s">
        <v>61</v>
      </c>
      <c r="B7" s="5">
        <v>31</v>
      </c>
      <c r="C7" s="5">
        <v>0.03</v>
      </c>
    </row>
    <row r="8" spans="1:3" ht="20" x14ac:dyDescent="0.2">
      <c r="A8" s="5" t="s">
        <v>62</v>
      </c>
      <c r="B8" s="5">
        <v>31</v>
      </c>
      <c r="C8" s="5">
        <v>4.2000000000000003E-2</v>
      </c>
    </row>
    <row r="9" spans="1:3" ht="20" x14ac:dyDescent="0.2">
      <c r="A9" s="5" t="s">
        <v>63</v>
      </c>
      <c r="B9" s="5">
        <v>30</v>
      </c>
      <c r="C9" s="5">
        <v>0.17010802474677</v>
      </c>
    </row>
    <row r="10" spans="1:3" ht="20" x14ac:dyDescent="0.2">
      <c r="A10" s="5" t="s">
        <v>64</v>
      </c>
      <c r="B10" s="5">
        <v>31</v>
      </c>
      <c r="C10" s="5">
        <v>0.31410802474677002</v>
      </c>
    </row>
    <row r="11" spans="1:3" ht="20" x14ac:dyDescent="0.2">
      <c r="A11" s="5" t="s">
        <v>65</v>
      </c>
      <c r="B11" s="5">
        <v>30</v>
      </c>
      <c r="C11" s="5">
        <v>0.47521604949353002</v>
      </c>
    </row>
    <row r="12" spans="1:3" ht="20" x14ac:dyDescent="0.2">
      <c r="A12" s="5" t="s">
        <v>66</v>
      </c>
      <c r="B12" s="5">
        <v>31</v>
      </c>
      <c r="C12" s="5">
        <v>0.57032407424029996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Wärmequellen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2023-11-13T22:07:24Z</dcterms:modified>
</cp:coreProperties>
</file>