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cia\Desktop\"/>
    </mc:Choice>
  </mc:AlternateContent>
  <xr:revisionPtr revIDLastSave="0" documentId="13_ncr:1_{5236EE9B-5BBA-4B90-869A-383505033C34}" xr6:coauthVersionLast="47" xr6:coauthVersionMax="47" xr10:uidLastSave="{00000000-0000-0000-0000-000000000000}"/>
  <bookViews>
    <workbookView xWindow="28680" yWindow="4725" windowWidth="20730" windowHeight="11160" tabRatio="0" xr2:uid="{7C3F4A70-408D-4F9E-AC9B-36294161BC24}"/>
  </bookViews>
  <sheets>
    <sheet name="APP" sheetId="1" r:id="rId1"/>
    <sheet name="Tab de apoio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6" i="1"/>
  <c r="C37" i="1"/>
  <c r="C38" i="1"/>
  <c r="C39" i="1"/>
  <c r="C40" i="1"/>
  <c r="C35" i="1"/>
  <c r="H9" i="2"/>
  <c r="A15" i="2"/>
  <c r="A16" i="2"/>
  <c r="A17" i="2"/>
  <c r="A18" i="2"/>
  <c r="A19" i="2"/>
  <c r="A20" i="2"/>
  <c r="A10" i="2"/>
  <c r="A11" i="2"/>
  <c r="A12" i="2"/>
  <c r="A13" i="2"/>
  <c r="A14" i="2"/>
  <c r="A9" i="2"/>
  <c r="A4" i="2"/>
  <c r="A5" i="2"/>
  <c r="A6" i="2"/>
  <c r="A7" i="2"/>
  <c r="A8" i="2"/>
  <c r="A3" i="2"/>
  <c r="D20" i="1"/>
  <c r="D21" i="1" s="1"/>
  <c r="D14" i="1"/>
  <c r="C28" i="1"/>
  <c r="D28" i="1" s="1"/>
  <c r="C27" i="1"/>
  <c r="D27" i="1" s="1"/>
  <c r="C26" i="1"/>
  <c r="D26" i="1" s="1"/>
  <c r="C25" i="1"/>
  <c r="D25" i="1" s="1"/>
  <c r="C24" i="1"/>
  <c r="D24" i="1" s="1"/>
  <c r="D37" i="1" l="1"/>
  <c r="D39" i="1"/>
  <c r="D38" i="1"/>
  <c r="D35" i="1"/>
  <c r="D40" i="1"/>
  <c r="D36" i="1"/>
  <c r="D41" i="1" l="1"/>
</calcChain>
</file>

<file path=xl/sharedStrings.xml><?xml version="1.0" encoding="utf-8"?>
<sst xmlns="http://schemas.openxmlformats.org/spreadsheetml/2006/main" count="70" uniqueCount="35">
  <si>
    <t>Quanto investir por mês?</t>
  </si>
  <si>
    <t>Por quantos Anos?</t>
  </si>
  <si>
    <t>Taxa de rendimento mensal?</t>
  </si>
  <si>
    <t>Dividendos mensais?</t>
  </si>
  <si>
    <t>Patrimônio acumulado?</t>
  </si>
  <si>
    <t>Quanto em 2 anos?</t>
  </si>
  <si>
    <t>Quanto em 5 anos?</t>
  </si>
  <si>
    <t>Quanto em 10 anos?</t>
  </si>
  <si>
    <t>Quanto em 20 anos?</t>
  </si>
  <si>
    <t>Quanto em 30 anos?</t>
  </si>
  <si>
    <t>Dividendos</t>
  </si>
  <si>
    <t>Rendimento Carteira</t>
  </si>
  <si>
    <t>Salário</t>
  </si>
  <si>
    <t>Sugestão de investimento</t>
  </si>
  <si>
    <t>CONFIGURAÇÕES</t>
  </si>
  <si>
    <t>INVESTIMENTO MENSAL</t>
  </si>
  <si>
    <t>CENÁRIOS</t>
  </si>
  <si>
    <t>Perfil</t>
  </si>
  <si>
    <t>Agressivo</t>
  </si>
  <si>
    <t>Conservador</t>
  </si>
  <si>
    <t>Moderado</t>
  </si>
  <si>
    <t>Valor a ser ivestido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</si>
  <si>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</si>
  <si>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</si>
  <si>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</si>
  <si>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</si>
  <si>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</si>
  <si>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</si>
  <si>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</si>
  <si>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</si>
  <si>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</si>
  <si>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 xml:space="preserve">Hotelarias </t>
  </si>
  <si>
    <t>Percentual</t>
  </si>
  <si>
    <t>Chave</t>
  </si>
  <si>
    <t>Moderado-Tijolo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</si>
</sst>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6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theme="1"/>
      </left>
      <right style="thin">
        <color theme="0" tint="-0.14996795556505021"/>
      </right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98474074526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2"/>
      </left>
      <right style="medium">
        <color theme="1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theme="1"/>
      </right>
      <top style="thin">
        <color theme="2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0" tint="-0.14999847407452621"/>
      </bottom>
      <diagonal/>
    </border>
    <border>
      <left/>
      <right/>
      <top style="medium">
        <color theme="1"/>
      </top>
      <bottom style="thin">
        <color theme="0" tint="-0.14999847407452621"/>
      </bottom>
      <diagonal/>
    </border>
    <border>
      <left style="medium">
        <color theme="1"/>
      </left>
      <right/>
      <top style="medium">
        <color theme="1"/>
      </top>
      <bottom style="thin">
        <color theme="0" tint="-0.1499984740745262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984740745262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thin">
        <color theme="2"/>
      </left>
      <right style="medium">
        <color theme="1"/>
      </right>
      <top style="thin">
        <color indexed="64"/>
      </top>
      <bottom style="thin">
        <color theme="2"/>
      </bottom>
      <diagonal/>
    </border>
    <border>
      <left/>
      <right style="medium">
        <color theme="1"/>
      </right>
      <top/>
      <bottom style="thin">
        <color theme="2"/>
      </bottom>
      <diagonal/>
    </border>
    <border>
      <left/>
      <right style="medium">
        <color theme="1"/>
      </right>
      <top style="thin">
        <color theme="2"/>
      </top>
      <bottom style="thin">
        <color theme="2"/>
      </bottom>
      <diagonal/>
    </border>
    <border>
      <left/>
      <right style="medium">
        <color theme="1"/>
      </right>
      <top style="thin">
        <color theme="2"/>
      </top>
      <bottom style="medium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medium">
        <color theme="1"/>
      </bottom>
      <diagonal/>
    </border>
    <border>
      <left style="medium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/>
      <top/>
      <bottom style="thin">
        <color theme="0" tint="-0.14996795556505021"/>
      </bottom>
      <diagonal/>
    </border>
    <border>
      <left/>
      <right style="thin">
        <color theme="2"/>
      </right>
      <top/>
      <bottom style="thin">
        <color theme="0" tint="-0.14996795556505021"/>
      </bottom>
      <diagonal/>
    </border>
    <border>
      <left style="medium">
        <color theme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2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/>
      <top style="thin">
        <color theme="0" tint="-0.14996795556505021"/>
      </top>
      <bottom style="medium">
        <color theme="1"/>
      </bottom>
      <diagonal/>
    </border>
    <border>
      <left/>
      <right style="thin">
        <color theme="2"/>
      </right>
      <top style="thin">
        <color theme="0" tint="-0.14996795556505021"/>
      </top>
      <bottom style="medium">
        <color theme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6" fillId="0" borderId="19" xfId="1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/>
    </xf>
    <xf numFmtId="10" fontId="6" fillId="0" borderId="12" xfId="2" applyNumberFormat="1" applyFont="1" applyBorder="1" applyAlignment="1">
      <alignment horizontal="center"/>
    </xf>
    <xf numFmtId="166" fontId="0" fillId="0" borderId="20" xfId="0" applyNumberFormat="1" applyBorder="1" applyAlignment="1">
      <alignment horizontal="center" vertical="center"/>
    </xf>
    <xf numFmtId="10" fontId="0" fillId="0" borderId="21" xfId="0" applyNumberFormat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left" vertical="center"/>
    </xf>
    <xf numFmtId="0" fontId="7" fillId="0" borderId="25" xfId="0" applyFont="1" applyBorder="1" applyAlignment="1">
      <alignment horizontal="left" indent="2"/>
    </xf>
    <xf numFmtId="0" fontId="7" fillId="0" borderId="2" xfId="0" applyFont="1" applyBorder="1" applyAlignment="1">
      <alignment horizontal="left" indent="2"/>
    </xf>
    <xf numFmtId="0" fontId="7" fillId="0" borderId="24" xfId="0" applyFont="1" applyBorder="1" applyAlignment="1">
      <alignment horizontal="left" indent="2"/>
    </xf>
    <xf numFmtId="0" fontId="7" fillId="0" borderId="23" xfId="0" applyFont="1" applyBorder="1" applyAlignment="1">
      <alignment horizontal="left" indent="2"/>
    </xf>
    <xf numFmtId="0" fontId="7" fillId="0" borderId="26" xfId="0" applyFont="1" applyBorder="1" applyAlignment="1">
      <alignment horizontal="left" indent="2"/>
    </xf>
    <xf numFmtId="0" fontId="7" fillId="0" borderId="27" xfId="0" applyFont="1" applyBorder="1" applyAlignment="1">
      <alignment horizontal="left" indent="2"/>
    </xf>
    <xf numFmtId="0" fontId="7" fillId="0" borderId="28" xfId="0" applyFont="1" applyBorder="1" applyAlignment="1">
      <alignment horizontal="left" indent="2"/>
    </xf>
    <xf numFmtId="0" fontId="7" fillId="0" borderId="29" xfId="0" applyFont="1" applyBorder="1" applyAlignment="1">
      <alignment horizontal="left" indent="2"/>
    </xf>
    <xf numFmtId="0" fontId="5" fillId="4" borderId="16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8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left" indent="2"/>
    </xf>
    <xf numFmtId="0" fontId="8" fillId="6" borderId="29" xfId="0" applyFont="1" applyFill="1" applyBorder="1" applyAlignment="1">
      <alignment horizontal="left" indent="2"/>
    </xf>
    <xf numFmtId="8" fontId="6" fillId="6" borderId="12" xfId="0" applyNumberFormat="1" applyFont="1" applyFill="1" applyBorder="1" applyAlignment="1">
      <alignment horizontal="center"/>
    </xf>
    <xf numFmtId="0" fontId="8" fillId="6" borderId="30" xfId="0" applyFont="1" applyFill="1" applyBorder="1" applyAlignment="1">
      <alignment horizontal="left" indent="2"/>
    </xf>
    <xf numFmtId="0" fontId="8" fillId="6" borderId="31" xfId="0" applyFont="1" applyFill="1" applyBorder="1" applyAlignment="1">
      <alignment horizontal="left" indent="2"/>
    </xf>
    <xf numFmtId="8" fontId="6" fillId="6" borderId="13" xfId="0" applyNumberFormat="1" applyFont="1" applyFill="1" applyBorder="1" applyAlignment="1">
      <alignment horizontal="center"/>
    </xf>
    <xf numFmtId="0" fontId="7" fillId="6" borderId="6" xfId="0" applyFont="1" applyFill="1" applyBorder="1" applyAlignment="1">
      <alignment horizontal="left" indent="2"/>
    </xf>
    <xf numFmtId="166" fontId="0" fillId="6" borderId="3" xfId="0" applyNumberFormat="1" applyFill="1" applyBorder="1" applyAlignment="1">
      <alignment horizontal="center"/>
    </xf>
    <xf numFmtId="166" fontId="0" fillId="6" borderId="7" xfId="0" applyNumberFormat="1" applyFill="1" applyBorder="1" applyAlignment="1">
      <alignment horizontal="center"/>
    </xf>
    <xf numFmtId="0" fontId="7" fillId="6" borderId="8" xfId="0" applyFont="1" applyFill="1" applyBorder="1" applyAlignment="1">
      <alignment horizontal="left" indent="2"/>
    </xf>
    <xf numFmtId="166" fontId="0" fillId="6" borderId="4" xfId="0" applyNumberFormat="1" applyFill="1" applyBorder="1" applyAlignment="1">
      <alignment horizontal="center"/>
    </xf>
    <xf numFmtId="0" fontId="7" fillId="6" borderId="9" xfId="0" applyFont="1" applyFill="1" applyBorder="1" applyAlignment="1">
      <alignment horizontal="left" indent="2"/>
    </xf>
    <xf numFmtId="166" fontId="0" fillId="6" borderId="10" xfId="0" applyNumberFormat="1" applyFill="1" applyBorder="1" applyAlignment="1">
      <alignment horizontal="center"/>
    </xf>
    <xf numFmtId="166" fontId="0" fillId="6" borderId="17" xfId="0" applyNumberFormat="1" applyFill="1" applyBorder="1" applyAlignment="1">
      <alignment horizontal="center"/>
    </xf>
    <xf numFmtId="0" fontId="2" fillId="2" borderId="0" xfId="3"/>
    <xf numFmtId="0" fontId="0" fillId="7" borderId="0" xfId="0" applyFill="1"/>
    <xf numFmtId="166" fontId="0" fillId="7" borderId="0" xfId="0" applyNumberFormat="1" applyFill="1" applyAlignment="1">
      <alignment horizontal="left"/>
    </xf>
    <xf numFmtId="9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166" fontId="0" fillId="8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32" xfId="0" applyBorder="1"/>
    <xf numFmtId="0" fontId="0" fillId="0" borderId="32" xfId="0" applyBorder="1" applyAlignment="1">
      <alignment horizontal="center"/>
    </xf>
    <xf numFmtId="9" fontId="0" fillId="0" borderId="32" xfId="0" applyNumberFormat="1" applyBorder="1" applyAlignment="1">
      <alignment horizontal="center"/>
    </xf>
    <xf numFmtId="0" fontId="0" fillId="0" borderId="33" xfId="0" applyBorder="1"/>
    <xf numFmtId="0" fontId="0" fillId="0" borderId="33" xfId="0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3" fillId="3" borderId="1" xfId="4" applyAlignment="1">
      <alignment horizontal="center"/>
    </xf>
    <xf numFmtId="9" fontId="0" fillId="0" borderId="33" xfId="0" applyNumberFormat="1" applyBorder="1" applyAlignment="1">
      <alignment horizontal="center"/>
    </xf>
    <xf numFmtId="9" fontId="2" fillId="2" borderId="0" xfId="2" applyFont="1" applyFill="1"/>
    <xf numFmtId="0" fontId="0" fillId="9" borderId="0" xfId="0" applyFill="1"/>
    <xf numFmtId="0" fontId="0" fillId="9" borderId="0" xfId="0" applyFill="1" applyAlignment="1">
      <alignment horizontal="center"/>
    </xf>
    <xf numFmtId="9" fontId="0" fillId="9" borderId="0" xfId="0" applyNumberFormat="1" applyFill="1" applyBorder="1" applyAlignment="1">
      <alignment horizontal="center"/>
    </xf>
    <xf numFmtId="0" fontId="4" fillId="5" borderId="0" xfId="3" applyFont="1" applyFill="1" applyBorder="1" applyAlignment="1">
      <alignment horizontal="left"/>
    </xf>
    <xf numFmtId="0" fontId="4" fillId="5" borderId="0" xfId="3" applyFont="1" applyFill="1"/>
  </cellXfs>
  <cellStyles count="5">
    <cellStyle name="Moeda" xfId="1" builtinId="4"/>
    <cellStyle name="Neutro" xfId="3" builtinId="28"/>
    <cellStyle name="Normal" xfId="0" builtinId="0"/>
    <cellStyle name="Porcentagem" xfId="2" builtinId="5"/>
    <cellStyle name="Saí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APP!$C$34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APP!$B$35:$B$40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 </c:v>
                </c:pt>
              </c:strCache>
            </c:strRef>
          </c:cat>
          <c:val>
            <c:numRef>
              <c:f>APP!$C$35:$C$40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A-4D8B-8B09-CBE9DC75E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265233</xdr:colOff>
      <xdr:row>1</xdr:row>
      <xdr:rowOff>19051</xdr:rowOff>
    </xdr:from>
    <xdr:to>
      <xdr:col>3</xdr:col>
      <xdr:colOff>1028699</xdr:colOff>
      <xdr:row>8</xdr:row>
      <xdr:rowOff>176942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EB14192-3054-4504-A5F6-8691C59A8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5233" y="209551"/>
          <a:ext cx="5344991" cy="1491391"/>
        </a:xfrm>
        <a:prstGeom prst="rect">
          <a:avLst/>
        </a:prstGeom>
      </xdr:spPr>
    </xdr:pic>
    <xdr:clientData/>
  </xdr:twoCellAnchor>
  <xdr:twoCellAnchor>
    <xdr:from>
      <xdr:col>1</xdr:col>
      <xdr:colOff>52386</xdr:colOff>
      <xdr:row>42</xdr:row>
      <xdr:rowOff>33337</xdr:rowOff>
    </xdr:from>
    <xdr:to>
      <xdr:col>4</xdr:col>
      <xdr:colOff>9524</xdr:colOff>
      <xdr:row>56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C100B10-5764-4C29-B079-9560F7896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85F0-7481-471C-910C-FB35619DC736}">
  <dimension ref="A10:K53"/>
  <sheetViews>
    <sheetView showGridLines="0" showRowColHeaders="0" tabSelected="1" topLeftCell="A36" workbookViewId="0">
      <selection activeCell="D21" sqref="D21"/>
    </sheetView>
  </sheetViews>
  <sheetFormatPr defaultColWidth="0" defaultRowHeight="15" x14ac:dyDescent="0.25"/>
  <cols>
    <col min="1" max="1" width="4.28515625" customWidth="1"/>
    <col min="2" max="2" width="35.140625" bestFit="1" customWidth="1"/>
    <col min="3" max="3" width="29.28515625" customWidth="1"/>
    <col min="4" max="4" width="16.28515625" bestFit="1" customWidth="1"/>
    <col min="5" max="5" width="4.28515625" customWidth="1"/>
    <col min="6" max="11" width="3" hidden="1" customWidth="1"/>
    <col min="12" max="16384" width="9.140625" hidden="1"/>
  </cols>
  <sheetData>
    <row r="10" spans="2:4" ht="15.75" thickBot="1" x14ac:dyDescent="0.3"/>
    <row r="11" spans="2:4" ht="26.25" x14ac:dyDescent="0.25">
      <c r="B11" s="23" t="s">
        <v>14</v>
      </c>
      <c r="C11" s="24"/>
      <c r="D11" s="25"/>
    </row>
    <row r="12" spans="2:4" ht="15.75" x14ac:dyDescent="0.25">
      <c r="B12" s="13" t="s">
        <v>12</v>
      </c>
      <c r="C12" s="14"/>
      <c r="D12" s="6">
        <v>4200</v>
      </c>
    </row>
    <row r="13" spans="2:4" ht="15.75" x14ac:dyDescent="0.25">
      <c r="B13" s="13" t="s">
        <v>11</v>
      </c>
      <c r="C13" s="14"/>
      <c r="D13" s="7">
        <v>6.0000000000000001E-3</v>
      </c>
    </row>
    <row r="14" spans="2:4" ht="16.5" thickBot="1" x14ac:dyDescent="0.3">
      <c r="B14" s="15" t="s">
        <v>13</v>
      </c>
      <c r="C14" s="16"/>
      <c r="D14" s="8">
        <f>D12*30%</f>
        <v>1260</v>
      </c>
    </row>
    <row r="15" spans="2:4" ht="15.75" thickBot="1" x14ac:dyDescent="0.3"/>
    <row r="16" spans="2:4" ht="35.25" customHeight="1" x14ac:dyDescent="0.25">
      <c r="B16" s="9" t="s">
        <v>15</v>
      </c>
      <c r="C16" s="10"/>
      <c r="D16" s="11"/>
    </row>
    <row r="17" spans="2:4" ht="17.25" x14ac:dyDescent="0.25">
      <c r="B17" s="17" t="s">
        <v>0</v>
      </c>
      <c r="C17" s="18"/>
      <c r="D17" s="3">
        <v>1260</v>
      </c>
    </row>
    <row r="18" spans="2:4" ht="17.25" x14ac:dyDescent="0.3">
      <c r="B18" s="19" t="s">
        <v>1</v>
      </c>
      <c r="C18" s="20"/>
      <c r="D18" s="4">
        <v>5</v>
      </c>
    </row>
    <row r="19" spans="2:4" ht="17.25" x14ac:dyDescent="0.3">
      <c r="B19" s="19" t="s">
        <v>2</v>
      </c>
      <c r="C19" s="20"/>
      <c r="D19" s="5">
        <v>1.0789999999999999E-2</v>
      </c>
    </row>
    <row r="20" spans="2:4" ht="17.25" x14ac:dyDescent="0.3">
      <c r="B20" s="26" t="s">
        <v>4</v>
      </c>
      <c r="C20" s="27"/>
      <c r="D20" s="28">
        <f>FV(taxa_mensal,qtd_anos*12,Aporte)*-1</f>
        <v>105558.91163809443</v>
      </c>
    </row>
    <row r="21" spans="2:4" ht="18" thickBot="1" x14ac:dyDescent="0.35">
      <c r="B21" s="29" t="s">
        <v>3</v>
      </c>
      <c r="C21" s="30"/>
      <c r="D21" s="31">
        <f>patrimonio*rendimento_carteira</f>
        <v>633.35346982856663</v>
      </c>
    </row>
    <row r="22" spans="2:4" ht="15.75" thickBot="1" x14ac:dyDescent="0.3"/>
    <row r="23" spans="2:4" ht="26.25" x14ac:dyDescent="0.25">
      <c r="B23" s="21" t="s">
        <v>16</v>
      </c>
      <c r="C23" s="22"/>
      <c r="D23" s="12" t="s">
        <v>10</v>
      </c>
    </row>
    <row r="24" spans="2:4" ht="15.75" x14ac:dyDescent="0.25">
      <c r="B24" s="32" t="s">
        <v>5</v>
      </c>
      <c r="C24" s="33">
        <f>FV($D$19,2*12,$D$17)*-1</f>
        <v>34306.810395032975</v>
      </c>
      <c r="D24" s="34">
        <f>C24*rendimento_carteira</f>
        <v>205.84086237019787</v>
      </c>
    </row>
    <row r="25" spans="2:4" ht="15.75" x14ac:dyDescent="0.25">
      <c r="B25" s="35" t="s">
        <v>6</v>
      </c>
      <c r="C25" s="36">
        <f>FV($D$19,5*12,$D$17)*-1</f>
        <v>105558.91163809443</v>
      </c>
      <c r="D25" s="34">
        <f>C25*rendimento_carteira</f>
        <v>633.35346982856663</v>
      </c>
    </row>
    <row r="26" spans="2:4" ht="15.75" x14ac:dyDescent="0.25">
      <c r="B26" s="35" t="s">
        <v>7</v>
      </c>
      <c r="C26" s="36">
        <f>FV($D$19,10*12,$D$17)*-1</f>
        <v>306538.10778801696</v>
      </c>
      <c r="D26" s="34">
        <f>C26*rendimento_carteira</f>
        <v>1839.2286467281017</v>
      </c>
    </row>
    <row r="27" spans="2:4" ht="15.75" x14ac:dyDescent="0.25">
      <c r="B27" s="35" t="s">
        <v>8</v>
      </c>
      <c r="C27" s="36">
        <f>FV($D$19,20*12,$D$17)*-1</f>
        <v>1417749.9841223215</v>
      </c>
      <c r="D27" s="34">
        <f>C27*rendimento_carteira</f>
        <v>8506.4999047339297</v>
      </c>
    </row>
    <row r="28" spans="2:4" ht="16.5" thickBot="1" x14ac:dyDescent="0.3">
      <c r="B28" s="37" t="s">
        <v>9</v>
      </c>
      <c r="C28" s="38">
        <f>FV($D$19,30*12,$D$17)*-1</f>
        <v>5445933.7653059401</v>
      </c>
      <c r="D28" s="39">
        <f>C28*rendimento_carteira</f>
        <v>32675.602591835643</v>
      </c>
    </row>
    <row r="31" spans="2:4" x14ac:dyDescent="0.25">
      <c r="B31" s="59" t="s">
        <v>22</v>
      </c>
      <c r="C31" s="60" t="s">
        <v>18</v>
      </c>
      <c r="D31" s="60"/>
    </row>
    <row r="32" spans="2:4" x14ac:dyDescent="0.25">
      <c r="B32" s="41" t="s">
        <v>21</v>
      </c>
      <c r="C32" s="42">
        <f>Aporte</f>
        <v>1260</v>
      </c>
      <c r="D32" s="41"/>
    </row>
    <row r="34" spans="1:4" x14ac:dyDescent="0.25">
      <c r="B34" s="44" t="s">
        <v>23</v>
      </c>
      <c r="C34" s="44" t="s">
        <v>24</v>
      </c>
      <c r="D34" s="44" t="s">
        <v>25</v>
      </c>
    </row>
    <row r="35" spans="1:4" x14ac:dyDescent="0.25">
      <c r="B35" s="1" t="s">
        <v>26</v>
      </c>
      <c r="C35" s="43">
        <f>VLOOKUP($C$31&amp;"-"&amp;APP!B35,'Tab de apoio'!$A$2:$D$20,4,FALSE)</f>
        <v>0.5</v>
      </c>
      <c r="D35" s="2">
        <f>$C$32*C35</f>
        <v>630</v>
      </c>
    </row>
    <row r="36" spans="1:4" x14ac:dyDescent="0.25">
      <c r="B36" s="1" t="s">
        <v>27</v>
      </c>
      <c r="C36" s="43">
        <f>VLOOKUP($C$31&amp;"-"&amp;APP!B36,'Tab de apoio'!$A$2:$D$20,4,FALSE)</f>
        <v>0.1</v>
      </c>
      <c r="D36" s="2">
        <f t="shared" ref="D36:D40" si="0">$C$32*C36</f>
        <v>126</v>
      </c>
    </row>
    <row r="37" spans="1:4" x14ac:dyDescent="0.25">
      <c r="B37" s="1" t="s">
        <v>28</v>
      </c>
      <c r="C37" s="43">
        <f>VLOOKUP($C$31&amp;"-"&amp;APP!B37,'Tab de apoio'!$A$2:$D$20,4,FALSE)</f>
        <v>0.05</v>
      </c>
      <c r="D37" s="2">
        <f t="shared" si="0"/>
        <v>63</v>
      </c>
    </row>
    <row r="38" spans="1:4" x14ac:dyDescent="0.25">
      <c r="B38" s="1" t="s">
        <v>29</v>
      </c>
      <c r="C38" s="43">
        <f>VLOOKUP($C$31&amp;"-"&amp;APP!B38,'Tab de apoio'!$A$2:$D$20,4,FALSE)</f>
        <v>0.05</v>
      </c>
      <c r="D38" s="2">
        <f t="shared" si="0"/>
        <v>63</v>
      </c>
    </row>
    <row r="39" spans="1:4" x14ac:dyDescent="0.25">
      <c r="B39" s="1" t="s">
        <v>30</v>
      </c>
      <c r="C39" s="43">
        <f>VLOOKUP($C$31&amp;"-"&amp;APP!B39,'Tab de apoio'!$A$2:$D$20,4,FALSE)</f>
        <v>0.2</v>
      </c>
      <c r="D39" s="2">
        <f t="shared" si="0"/>
        <v>252</v>
      </c>
    </row>
    <row r="40" spans="1:4" x14ac:dyDescent="0.25">
      <c r="B40" s="1" t="s">
        <v>31</v>
      </c>
      <c r="C40" s="43">
        <f>VLOOKUP($C$31&amp;"-"&amp;APP!B40,'Tab de apoio'!$A$2:$D$20,4,FALSE)</f>
        <v>0.1</v>
      </c>
      <c r="D40" s="2">
        <f t="shared" si="0"/>
        <v>126</v>
      </c>
    </row>
    <row r="41" spans="1:4" x14ac:dyDescent="0.25">
      <c r="A41" s="46"/>
      <c r="B41" s="44"/>
      <c r="C41" s="44"/>
      <c r="D41" s="45">
        <f>SUM(D35:D40)</f>
        <v>1260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</sheetData>
  <mergeCells count="11">
    <mergeCell ref="B11:D11"/>
    <mergeCell ref="B12:C12"/>
    <mergeCell ref="B13:C13"/>
    <mergeCell ref="B14:C14"/>
    <mergeCell ref="B23:C23"/>
    <mergeCell ref="B16:D16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1" xr:uid="{017C3FF6-CB73-492B-82DA-B4367C631484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9441-4843-49B2-8C91-C69025FAB140}">
  <dimension ref="A2:H20"/>
  <sheetViews>
    <sheetView workbookViewId="0">
      <selection activeCell="B10" sqref="B10"/>
    </sheetView>
  </sheetViews>
  <sheetFormatPr defaultRowHeight="15" x14ac:dyDescent="0.25"/>
  <cols>
    <col min="1" max="1" width="29.140625" bestFit="1" customWidth="1"/>
    <col min="2" max="2" width="16.85546875" customWidth="1"/>
    <col min="3" max="3" width="16.85546875" bestFit="1" customWidth="1"/>
    <col min="4" max="4" width="10.85546875" customWidth="1"/>
    <col min="7" max="7" width="28.85546875" customWidth="1"/>
    <col min="8" max="8" width="17.140625" customWidth="1"/>
  </cols>
  <sheetData>
    <row r="2" spans="1:8" x14ac:dyDescent="0.25">
      <c r="A2" s="53" t="s">
        <v>33</v>
      </c>
      <c r="B2" s="53" t="s">
        <v>17</v>
      </c>
      <c r="C2" s="53" t="s">
        <v>23</v>
      </c>
      <c r="D2" s="53" t="s">
        <v>32</v>
      </c>
    </row>
    <row r="3" spans="1:8" x14ac:dyDescent="0.25">
      <c r="A3" t="str">
        <f>B3&amp;"-"&amp;C3</f>
        <v>Conservador-Papel</v>
      </c>
      <c r="B3" t="s">
        <v>19</v>
      </c>
      <c r="C3" s="1" t="s">
        <v>26</v>
      </c>
      <c r="D3" s="43">
        <v>0.3</v>
      </c>
    </row>
    <row r="4" spans="1:8" x14ac:dyDescent="0.25">
      <c r="A4" t="str">
        <f t="shared" ref="A4:A20" si="0">B4&amp;"-"&amp;C4</f>
        <v>Conservador-Tijolo</v>
      </c>
      <c r="B4" t="s">
        <v>19</v>
      </c>
      <c r="C4" s="1" t="s">
        <v>27</v>
      </c>
      <c r="D4" s="43">
        <v>0.5</v>
      </c>
    </row>
    <row r="5" spans="1:8" x14ac:dyDescent="0.25">
      <c r="A5" t="str">
        <f t="shared" si="0"/>
        <v>Conservador-Híbridos</v>
      </c>
      <c r="B5" t="s">
        <v>19</v>
      </c>
      <c r="C5" s="1" t="s">
        <v>28</v>
      </c>
      <c r="D5" s="43">
        <v>0.1</v>
      </c>
    </row>
    <row r="6" spans="1:8" x14ac:dyDescent="0.25">
      <c r="A6" t="str">
        <f t="shared" si="0"/>
        <v>Conservador-FOFs</v>
      </c>
      <c r="B6" t="s">
        <v>19</v>
      </c>
      <c r="C6" s="1" t="s">
        <v>29</v>
      </c>
      <c r="D6" s="43">
        <v>0.1</v>
      </c>
    </row>
    <row r="7" spans="1:8" x14ac:dyDescent="0.25">
      <c r="A7" t="str">
        <f t="shared" si="0"/>
        <v>Conservador-Desenvolvimento</v>
      </c>
      <c r="B7" t="s">
        <v>19</v>
      </c>
      <c r="C7" s="1" t="s">
        <v>30</v>
      </c>
      <c r="D7" s="43">
        <v>0</v>
      </c>
    </row>
    <row r="8" spans="1:8" ht="15.75" thickBot="1" x14ac:dyDescent="0.3">
      <c r="A8" s="47" t="str">
        <f t="shared" si="0"/>
        <v xml:space="preserve">Conservador-Hotelarias </v>
      </c>
      <c r="B8" s="47" t="s">
        <v>19</v>
      </c>
      <c r="C8" s="48" t="s">
        <v>31</v>
      </c>
      <c r="D8" s="49">
        <v>0</v>
      </c>
    </row>
    <row r="9" spans="1:8" x14ac:dyDescent="0.25">
      <c r="A9" t="str">
        <f t="shared" si="0"/>
        <v>Moderado-Papel</v>
      </c>
      <c r="B9" t="s">
        <v>20</v>
      </c>
      <c r="C9" s="1" t="s">
        <v>26</v>
      </c>
      <c r="D9" s="52">
        <v>0.32</v>
      </c>
      <c r="G9" s="40" t="s">
        <v>34</v>
      </c>
      <c r="H9" s="55">
        <f>VLOOKUP(G9,$A$2:$D$20,4,FALSE)</f>
        <v>0.35</v>
      </c>
    </row>
    <row r="10" spans="1:8" x14ac:dyDescent="0.25">
      <c r="A10" s="56" t="str">
        <f t="shared" si="0"/>
        <v>Moderado-Tijolo</v>
      </c>
      <c r="B10" s="56" t="s">
        <v>20</v>
      </c>
      <c r="C10" s="57" t="s">
        <v>27</v>
      </c>
      <c r="D10" s="58">
        <v>0.35</v>
      </c>
    </row>
    <row r="11" spans="1:8" x14ac:dyDescent="0.25">
      <c r="A11" t="str">
        <f t="shared" si="0"/>
        <v>Moderado-Híbridos</v>
      </c>
      <c r="B11" t="s">
        <v>20</v>
      </c>
      <c r="C11" s="1" t="s">
        <v>28</v>
      </c>
      <c r="D11" s="52">
        <v>0.08</v>
      </c>
    </row>
    <row r="12" spans="1:8" x14ac:dyDescent="0.25">
      <c r="A12" t="str">
        <f t="shared" si="0"/>
        <v>Moderado-FOFs</v>
      </c>
      <c r="B12" t="s">
        <v>20</v>
      </c>
      <c r="C12" s="1" t="s">
        <v>29</v>
      </c>
      <c r="D12" s="52">
        <v>0.05</v>
      </c>
    </row>
    <row r="13" spans="1:8" x14ac:dyDescent="0.25">
      <c r="A13" t="str">
        <f t="shared" si="0"/>
        <v>Moderado-Desenvolvimento</v>
      </c>
      <c r="B13" t="s">
        <v>20</v>
      </c>
      <c r="C13" s="1" t="s">
        <v>30</v>
      </c>
      <c r="D13" s="52">
        <v>0.1</v>
      </c>
    </row>
    <row r="14" spans="1:8" ht="15.75" thickBot="1" x14ac:dyDescent="0.3">
      <c r="A14" s="50" t="str">
        <f t="shared" si="0"/>
        <v xml:space="preserve">Moderado-Hotelarias </v>
      </c>
      <c r="B14" s="50" t="s">
        <v>20</v>
      </c>
      <c r="C14" s="51" t="s">
        <v>31</v>
      </c>
      <c r="D14" s="54">
        <v>0.1</v>
      </c>
    </row>
    <row r="15" spans="1:8" x14ac:dyDescent="0.25">
      <c r="A15" t="str">
        <f t="shared" si="0"/>
        <v>Agressivo-Papel</v>
      </c>
      <c r="B15" t="s">
        <v>18</v>
      </c>
      <c r="C15" s="1" t="s">
        <v>26</v>
      </c>
      <c r="D15" s="52">
        <v>0.5</v>
      </c>
    </row>
    <row r="16" spans="1:8" x14ac:dyDescent="0.25">
      <c r="A16" t="str">
        <f t="shared" si="0"/>
        <v>Agressivo-Tijolo</v>
      </c>
      <c r="B16" t="s">
        <v>18</v>
      </c>
      <c r="C16" s="1" t="s">
        <v>27</v>
      </c>
      <c r="D16" s="43">
        <v>0.1</v>
      </c>
    </row>
    <row r="17" spans="1:4" x14ac:dyDescent="0.25">
      <c r="A17" t="str">
        <f t="shared" si="0"/>
        <v>Agressivo-Híbridos</v>
      </c>
      <c r="B17" t="s">
        <v>18</v>
      </c>
      <c r="C17" s="1" t="s">
        <v>28</v>
      </c>
      <c r="D17" s="43">
        <v>0.05</v>
      </c>
    </row>
    <row r="18" spans="1:4" x14ac:dyDescent="0.25">
      <c r="A18" t="str">
        <f t="shared" si="0"/>
        <v>Agressivo-FOFs</v>
      </c>
      <c r="B18" t="s">
        <v>18</v>
      </c>
      <c r="C18" s="1" t="s">
        <v>29</v>
      </c>
      <c r="D18" s="43">
        <v>0.05</v>
      </c>
    </row>
    <row r="19" spans="1:4" x14ac:dyDescent="0.25">
      <c r="A19" t="str">
        <f t="shared" si="0"/>
        <v>Agressivo-Desenvolvimento</v>
      </c>
      <c r="B19" t="s">
        <v>18</v>
      </c>
      <c r="C19" s="1" t="s">
        <v>30</v>
      </c>
      <c r="D19" s="43">
        <v>0.2</v>
      </c>
    </row>
    <row r="20" spans="1:4" x14ac:dyDescent="0.25">
      <c r="A20" t="str">
        <f t="shared" si="0"/>
        <v xml:space="preserve">Agressivo-Hotelarias </v>
      </c>
      <c r="B20" t="s">
        <v>18</v>
      </c>
      <c r="C20" s="1" t="s">
        <v>31</v>
      </c>
      <c r="D20" s="43">
        <v>0.1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Tab de 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Letícia Bley</dc:creator>
  <cp:lastModifiedBy>Letícia Bley</cp:lastModifiedBy>
  <dcterms:created xsi:type="dcterms:W3CDTF">2025-05-28T14:32:42Z</dcterms:created>
  <dcterms:modified xsi:type="dcterms:W3CDTF">2025-05-28T20:17:10Z</dcterms:modified>
</cp:coreProperties>
</file>