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50" windowHeight="10080" activeTab="2"/>
  </bookViews>
  <sheets>
    <sheet name="Language" sheetId="1" r:id="rId1"/>
    <sheet name="API" sheetId="2" r:id="rId2"/>
    <sheet name="JVM" sheetId="22" r:id="rId3"/>
    <sheet name="Tools" sheetId="24" r:id="rId4"/>
    <sheet name="JDK9-11" sheetId="5" r:id="rId5"/>
    <sheet name="JDK12-17" sheetId="10" r:id="rId6"/>
    <sheet name="JDK18-21" sheetId="11" r:id="rId7"/>
    <sheet name="JDK22-24" sheetId="21" r:id="rId8"/>
  </sheets>
  <definedNames>
    <definedName name="_xlnm._FilterDatabase" localSheetId="4" hidden="1">'JDK9-11'!$B$1:$F$92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<sst xmlns="http://schemas.openxmlformats.org/spreadsheetml/2006/main" count="1396" uniqueCount="521">
  <si>
    <t>Feature</t>
  </si>
  <si>
    <t>Description</t>
  </si>
  <si>
    <t>JDK 9</t>
  </si>
  <si>
    <t>JDK 10</t>
  </si>
  <si>
    <t>JDK 11</t>
  </si>
  <si>
    <t>JDK 12</t>
  </si>
  <si>
    <t>JDK 13</t>
  </si>
  <si>
    <t>JDK 14</t>
  </si>
  <si>
    <t>JDK 15</t>
  </si>
  <si>
    <t>JDK 16</t>
  </si>
  <si>
    <t>JDK 17</t>
  </si>
  <si>
    <t>JDK 18</t>
  </si>
  <si>
    <t>JDK 19</t>
  </si>
  <si>
    <t>JDK 20</t>
  </si>
  <si>
    <t>JDK 21</t>
  </si>
  <si>
    <t>JDK 22</t>
  </si>
  <si>
    <t>JDK 23</t>
  </si>
  <si>
    <t>JDK 24</t>
  </si>
  <si>
    <t>JDK 25</t>
  </si>
  <si>
    <t>Module System</t>
  </si>
  <si>
    <t>JEP 261</t>
  </si>
  <si>
    <t>Milling Project Coin</t>
  </si>
  <si>
    <t>Private Methods in Interfaces</t>
  </si>
  <si>
    <t>JEP 213</t>
  </si>
  <si>
    <t>Local-Variable Type Inference</t>
  </si>
  <si>
    <t>Keyword var</t>
  </si>
  <si>
    <t>JEP 286</t>
  </si>
  <si>
    <t>Local-Variable Syntax for Lambda Parameters</t>
  </si>
  <si>
    <t>JEP 323</t>
  </si>
  <si>
    <t>Switch Expressions</t>
  </si>
  <si>
    <t>Preview
JEP 325</t>
  </si>
  <si>
    <t>2nd
Preview
JEP 354</t>
  </si>
  <si>
    <t>Standard
JEP 361</t>
  </si>
  <si>
    <t>Text Blocks</t>
  </si>
  <si>
    <t>Preview
JEP 355</t>
  </si>
  <si>
    <t>2nd
Preview
JEP 368</t>
  </si>
  <si>
    <t>Standard
JEP 378</t>
  </si>
  <si>
    <t>Records</t>
  </si>
  <si>
    <t>Preview
JEP 359</t>
  </si>
  <si>
    <t>2nd
Preview
JEP 384</t>
  </si>
  <si>
    <t>Standard
JEP 395</t>
  </si>
  <si>
    <t>Pattern Matching for instanceof</t>
  </si>
  <si>
    <t>Preview
JEP 305</t>
  </si>
  <si>
    <t>2nd
Preview
JEP 375</t>
  </si>
  <si>
    <t>Standard
JEP 394</t>
  </si>
  <si>
    <t>Sealed Classes</t>
  </si>
  <si>
    <t>Preview
JEP 360</t>
  </si>
  <si>
    <t>2nd
Preview
JEP 397</t>
  </si>
  <si>
    <t>Standard
JEP 409</t>
  </si>
  <si>
    <t>Pattern Matching for switch</t>
  </si>
  <si>
    <t>Preview
JEP 406</t>
  </si>
  <si>
    <t>2nd
Preview
JEP 420</t>
  </si>
  <si>
    <t>3rd
Preview
JEP 427</t>
  </si>
  <si>
    <t>4th
Preview
JEP 433</t>
  </si>
  <si>
    <t>Standard
JEP 441</t>
  </si>
  <si>
    <t>Record Patterns</t>
  </si>
  <si>
    <t>Preview
JEP 405</t>
  </si>
  <si>
    <t>2nd
Preview
JEP 432</t>
  </si>
  <si>
    <t>Standard
JEP 440</t>
  </si>
  <si>
    <t>Unnamed Patterns and Variables</t>
  </si>
  <si>
    <t>Preview
JEP 443</t>
  </si>
  <si>
    <t>Standard
JEP 456</t>
  </si>
  <si>
    <t>String Templates</t>
  </si>
  <si>
    <t>Preview
JEP 430</t>
  </si>
  <si>
    <t>2nd
Preview
JEP 459</t>
  </si>
  <si>
    <t>Withdrawn
JEP 465</t>
  </si>
  <si>
    <t>Simple Source Files and Instance Main Methods</t>
  </si>
  <si>
    <t>Preview
JEP 445</t>
  </si>
  <si>
    <t>2nd
Preview
JEP 463</t>
  </si>
  <si>
    <t>3rd
Preview
JEP 477</t>
  </si>
  <si>
    <t>4th
Preview
JEP 495</t>
  </si>
  <si>
    <t>Flexible Constructor Bodies</t>
  </si>
  <si>
    <t>Preview
JEP 447</t>
  </si>
  <si>
    <t>2nd
Preview
JEP 482</t>
  </si>
  <si>
    <t>3rd
Preview
JEP 492</t>
  </si>
  <si>
    <t>Primitive Types in Patterns, instanceof, and switch</t>
  </si>
  <si>
    <t>Preview
JEP 455</t>
  </si>
  <si>
    <t>2nd
Preview
JEP 488</t>
  </si>
  <si>
    <t>Module Import Declarations</t>
  </si>
  <si>
    <t>Preview
JEP 476</t>
  </si>
  <si>
    <t>2nd
Preview
JEP 494</t>
  </si>
  <si>
    <t>Variable Handles</t>
  </si>
  <si>
    <t>JEP 193</t>
  </si>
  <si>
    <t>UTF-8 Property Resource Bundles</t>
  </si>
  <si>
    <t>JEP 226</t>
  </si>
  <si>
    <t>Compact Strings</t>
  </si>
  <si>
    <t>JEP 254</t>
  </si>
  <si>
    <t>More Concurrency Updates</t>
  </si>
  <si>
    <t>Reactive Streams</t>
  </si>
  <si>
    <t>JEP 266</t>
  </si>
  <si>
    <t>Enhanced Deprecation</t>
  </si>
  <si>
    <t>JEP 277</t>
  </si>
  <si>
    <t>HTTP/2 Client</t>
  </si>
  <si>
    <t>Incubator
JEP 110</t>
  </si>
  <si>
    <t>Additional Unicode Language-Tag Extensions</t>
  </si>
  <si>
    <t>JEP 314</t>
  </si>
  <si>
    <t>HTTP Client API</t>
  </si>
  <si>
    <t>Standard
JEP 321</t>
  </si>
  <si>
    <t>Unicode 10</t>
  </si>
  <si>
    <t>Unicode 10 Support</t>
  </si>
  <si>
    <t>JEP 327</t>
  </si>
  <si>
    <t>Key Agreement with Curve25519 and Curve448</t>
  </si>
  <si>
    <t>New Cryptographic Algorithms</t>
  </si>
  <si>
    <t>JEP 324</t>
  </si>
  <si>
    <t>ChaCha20 and Poly1305 Cryptographic Algorithms</t>
  </si>
  <si>
    <t>JEP 329</t>
  </si>
  <si>
    <t>Transport Layer Security (TLS) 1.3</t>
  </si>
  <si>
    <t>JEP 332</t>
  </si>
  <si>
    <t>Foreign-Memory Access API</t>
  </si>
  <si>
    <t>Incubator
JEP 370</t>
  </si>
  <si>
    <t>2nd
Incubator
JEP 383</t>
  </si>
  <si>
    <t>3rd
Incubator
JEP 393</t>
  </si>
  <si>
    <t>Foreign Linker API</t>
  </si>
  <si>
    <t>Incubator
JEP 389</t>
  </si>
  <si>
    <t>Foreign Function &amp; Memory API</t>
  </si>
  <si>
    <t>Incubator
JEP 412</t>
  </si>
  <si>
    <t>2nd
Incubator
JEP 419</t>
  </si>
  <si>
    <t>Preview
JEP 424</t>
  </si>
  <si>
    <t>2nd
Preview
JEP 434</t>
  </si>
  <si>
    <t>3rd
Preview
JEP 442</t>
  </si>
  <si>
    <t>Standard
JEP 454</t>
  </si>
  <si>
    <t>Vector API</t>
  </si>
  <si>
    <t>Incubator
JEP 338</t>
  </si>
  <si>
    <t>2nd
Incubator
JEP 414</t>
  </si>
  <si>
    <t>3rd
Incubator
JEP 417</t>
  </si>
  <si>
    <t>4th
Incubator
JEP 426</t>
  </si>
  <si>
    <t>5th
Incubator
JEP 438</t>
  </si>
  <si>
    <t>6th
Incubator
JEP 448</t>
  </si>
  <si>
    <t>7th
Incubator
JEP 460</t>
  </si>
  <si>
    <t>8th
Incubator
JEP 469</t>
  </si>
  <si>
    <t>9th
Incubator
JEP 489</t>
  </si>
  <si>
    <t>Structured Concurrency</t>
  </si>
  <si>
    <t>Incubator
JEP 428</t>
  </si>
  <si>
    <t>2nd
Incubator
JEP 437</t>
  </si>
  <si>
    <t>Preview
JEP 453</t>
  </si>
  <si>
    <t>2nd
Preview
JEP 462</t>
  </si>
  <si>
    <t>3rd
Preview
JEP 480</t>
  </si>
  <si>
    <t>4th
Preview
JEP 499</t>
  </si>
  <si>
    <t>Virtual Threads</t>
  </si>
  <si>
    <t>Preview
JEP 425</t>
  </si>
  <si>
    <t>2nd
Preview
JEP 436</t>
  </si>
  <si>
    <t>Standard
JEP 444</t>
  </si>
  <si>
    <t>Scoped Values</t>
  </si>
  <si>
    <t>Incubator
JEP 429</t>
  </si>
  <si>
    <t>Preview
JEP 446</t>
  </si>
  <si>
    <t>2nd
Preview
JEP 464</t>
  </si>
  <si>
    <t>3rd
Preview
JEP 481</t>
  </si>
  <si>
    <t>4th
Preview
JEP 487</t>
  </si>
  <si>
    <t>Sequenced Collections</t>
  </si>
  <si>
    <t>JEP 431</t>
  </si>
  <si>
    <t>Key Encapsulation Mechanism API</t>
  </si>
  <si>
    <t>JEP 452</t>
  </si>
  <si>
    <t>Class-File API</t>
  </si>
  <si>
    <t>Preview
JEP 457</t>
  </si>
  <si>
    <t>2nd
Preview
JEP 466</t>
  </si>
  <si>
    <t>Standard
JEP 484</t>
  </si>
  <si>
    <t>Stream Gatherers</t>
  </si>
  <si>
    <t>Preview
JEP 461</t>
  </si>
  <si>
    <t>2nd
Preview
JEP 473</t>
  </si>
  <si>
    <t>Standard
JEP 485</t>
  </si>
  <si>
    <t>Key Derivation Function API</t>
  </si>
  <si>
    <t>Preview
JEP 478</t>
  </si>
  <si>
    <t>Prepare to Restrict the Use of JNI</t>
  </si>
  <si>
    <t>JEP 472</t>
  </si>
  <si>
    <t>Permanently Disable the Security Manager</t>
  </si>
  <si>
    <t>JEP 486</t>
  </si>
  <si>
    <t>Quantum-Resistant Module-Lattice-Based Key Encapsulation Mechanism</t>
  </si>
  <si>
    <t>JEP 496</t>
  </si>
  <si>
    <t>Quantum-Resistant Module-Lattice-Based Digital Signature Algorithm</t>
  </si>
  <si>
    <t>JEP 497</t>
  </si>
  <si>
    <t>Warn upon Use of Memory-Access Methods in sun.misc.Unsafe</t>
  </si>
  <si>
    <t>JEP 498</t>
  </si>
  <si>
    <t>Experimental Java-Based JIT Compiler</t>
  </si>
  <si>
    <t>Graal VM</t>
  </si>
  <si>
    <t>JEP 317</t>
  </si>
  <si>
    <t>Garbage Collector Interface</t>
  </si>
  <si>
    <t>GC Interface</t>
  </si>
  <si>
    <t>JEP 304</t>
  </si>
  <si>
    <t>Parallel Full GC for G1</t>
  </si>
  <si>
    <t>JEP 307</t>
  </si>
  <si>
    <t>Thread-Local Handshakes</t>
  </si>
  <si>
    <t>JEP 312</t>
  </si>
  <si>
    <t>Heap Allocation on Alternative Memory Devices</t>
  </si>
  <si>
    <t>JEP 316</t>
  </si>
  <si>
    <t>Epsilon GC</t>
  </si>
  <si>
    <t>A No-Op Garbage Collector</t>
  </si>
  <si>
    <t>Experimental
JEP 318</t>
  </si>
  <si>
    <t>ZGC</t>
  </si>
  <si>
    <t>A Scalable Low-Latency Garbage Collector</t>
  </si>
  <si>
    <t>Experimental
JEP 333</t>
  </si>
  <si>
    <t>Shenandoah GC</t>
  </si>
  <si>
    <t>A Low-Pause-Time Garbage Collector</t>
  </si>
  <si>
    <t>Experimental
JEP 189</t>
  </si>
  <si>
    <t>Uncommit Unused Memory</t>
  </si>
  <si>
    <t>Experimental
JEP 351</t>
  </si>
  <si>
    <t>jshell</t>
  </si>
  <si>
    <t>The Java Shell (Read-Eval-Print Loop)</t>
  </si>
  <si>
    <t>JEP 222</t>
  </si>
  <si>
    <t>Multi-Release JAR Files</t>
  </si>
  <si>
    <t>JEP 238</t>
  </si>
  <si>
    <t>Compile for Older Platform Versions</t>
  </si>
  <si>
    <t>JEP 247</t>
  </si>
  <si>
    <t>jlink</t>
  </si>
  <si>
    <t>The Java Linker</t>
  </si>
  <si>
    <t>JEP 282</t>
  </si>
  <si>
    <t>Remove the Native-Header Generation Tool</t>
  </si>
  <si>
    <t>javah Removed</t>
  </si>
  <si>
    <t>JEP 313</t>
  </si>
  <si>
    <t>Launch Single-File Source-Code Programs</t>
  </si>
  <si>
    <t>Single Source File Launch</t>
  </si>
  <si>
    <t>JEP 330</t>
  </si>
  <si>
    <t>Flight Recorder</t>
  </si>
  <si>
    <t>JEP 328</t>
  </si>
  <si>
    <t>Release</t>
  </si>
  <si>
    <t>Category</t>
  </si>
  <si>
    <t>Component</t>
  </si>
  <si>
    <t>References</t>
  </si>
  <si>
    <t>JDK 09</t>
  </si>
  <si>
    <t>API</t>
  </si>
  <si>
    <t>client-libs</t>
  </si>
  <si>
    <t>Deprecate the Applet API</t>
  </si>
  <si>
    <t>core-libs</t>
  </si>
  <si>
    <t>Stack-Walking API</t>
  </si>
  <si>
    <t>core-libs / java.io:serialization</t>
  </si>
  <si>
    <t>Filter Incoming Serialization Data</t>
  </si>
  <si>
    <t>core-libs / java.lang</t>
  </si>
  <si>
    <t>Process API Updates</t>
  </si>
  <si>
    <t>core-libs / java.lang.invoke</t>
  </si>
  <si>
    <t>Enhanced Method Handles</t>
  </si>
  <si>
    <t>Dynamic Linking of Language-Defined Object Models</t>
  </si>
  <si>
    <t>core-libs / java.net</t>
  </si>
  <si>
    <t>HTTP 2 Client</t>
  </si>
  <si>
    <t>core-libs / java.util.concurrent</t>
  </si>
  <si>
    <t>core-libs / java.util.logging</t>
  </si>
  <si>
    <t>Platform Logging API and Service</t>
  </si>
  <si>
    <t>core-libs / java.util:collections</t>
  </si>
  <si>
    <t>Convenience Factory Methods for Collections</t>
  </si>
  <si>
    <t>core-libs / java.util:i18n</t>
  </si>
  <si>
    <t>UTF-8 Property Files</t>
  </si>
  <si>
    <t>Use CLDR Locale Data by Default</t>
  </si>
  <si>
    <t>core-libs / jdk.nashorn</t>
  </si>
  <si>
    <t>Parser API for Nashorn</t>
  </si>
  <si>
    <t>Implement Selected ECMAScript 6 Features in Nashorn</t>
  </si>
  <si>
    <t>security-libs / java.security</t>
  </si>
  <si>
    <t>Create PKCS12 Keystores by Default</t>
  </si>
  <si>
    <t>Improve Secure Application Performance</t>
  </si>
  <si>
    <t>DRBG-Based SecureRandom Implementations</t>
  </si>
  <si>
    <t>SHA-3 Hash Algorithms</t>
  </si>
  <si>
    <t>Disable SHA-1 Certificates</t>
  </si>
  <si>
    <t>security-libs / javax.crypto</t>
  </si>
  <si>
    <t>Leverage CPU Instructions for GHASH and RSA</t>
  </si>
  <si>
    <t>security-libs / javax.net.ssl</t>
  </si>
  <si>
    <t>Datagram Transport Layer Security (DTLS)</t>
  </si>
  <si>
    <t>TLS Application-Layer Protocol Negotiation Extension</t>
  </si>
  <si>
    <t>OCSP Stapling for TLS</t>
  </si>
  <si>
    <t>GC</t>
  </si>
  <si>
    <t>hotspot / gc</t>
  </si>
  <si>
    <t>Remove GC Combinations Deprecated in JDK 8</t>
  </si>
  <si>
    <t>Make G1 the Default Garbage Collector</t>
  </si>
  <si>
    <t>Unified GC Logging</t>
  </si>
  <si>
    <t>Additional Tests for Humongous Objects in G1</t>
  </si>
  <si>
    <t>Deprecate the Concurrent Mark Sweep (CMS) Garbage Collector</t>
  </si>
  <si>
    <t>Infrastructure</t>
  </si>
  <si>
    <t>The Modular JDK</t>
  </si>
  <si>
    <t>Modular Source Code</t>
  </si>
  <si>
    <t>Modular Run-Time Images</t>
  </si>
  <si>
    <t>JVM</t>
  </si>
  <si>
    <t>hotspot / compiler</t>
  </si>
  <si>
    <t>Compiler Control</t>
  </si>
  <si>
    <t>Segmented Code Cache</t>
  </si>
  <si>
    <t>Generate Run-Time Compiler Tests Automatically</t>
  </si>
  <si>
    <t>Linux/AArch64 Port</t>
  </si>
  <si>
    <t>Java-Level JVM Compiler Interface</t>
  </si>
  <si>
    <t>Linux/s390x Port</t>
  </si>
  <si>
    <t>Ahead-of-Time Compilation</t>
  </si>
  <si>
    <t>Unified arm32/arm64 Port</t>
  </si>
  <si>
    <t>hotspot / runtime</t>
  </si>
  <si>
    <t>Improve Contended Locking</t>
  </si>
  <si>
    <t>Validate JVM Command-Line Flag Arguments</t>
  </si>
  <si>
    <t>Store Interned Strings in CDS Archives</t>
  </si>
  <si>
    <t>hotspot / svc</t>
  </si>
  <si>
    <t>Unified JVM Logging</t>
  </si>
  <si>
    <t>Add More Diagnostic Commands</t>
  </si>
  <si>
    <t>hotspot / test</t>
  </si>
  <si>
    <t>HotSpot C++ Unit-Test Framework</t>
  </si>
  <si>
    <t>Language</t>
  </si>
  <si>
    <t>Unicode 7.0</t>
  </si>
  <si>
    <t>Unicode 8.0</t>
  </si>
  <si>
    <t>Spin-Wait Hints</t>
  </si>
  <si>
    <t>Other</t>
  </si>
  <si>
    <t>client-libs / 2d</t>
  </si>
  <si>
    <t>Multi-Resolution Images</t>
  </si>
  <si>
    <t>HarfBuzz Font-Layout Engine</t>
  </si>
  <si>
    <t>Marlin Graphics Renderer</t>
  </si>
  <si>
    <t>client-libs / java.awt</t>
  </si>
  <si>
    <t>HiDPI Graphics on Windows and Linux</t>
  </si>
  <si>
    <t>Platform-Specific Desktop Features</t>
  </si>
  <si>
    <t>client-libs / java.beans</t>
  </si>
  <si>
    <t>BeanInfo Annotations</t>
  </si>
  <si>
    <t>client-libs / javax.imageio</t>
  </si>
  <si>
    <t>TIFF Image I/O</t>
  </si>
  <si>
    <t>core-svc / tools</t>
  </si>
  <si>
    <t>Remove the JVM TI hprof Agent</t>
  </si>
  <si>
    <t>Remove the jhat Tool</t>
  </si>
  <si>
    <t>deploy / packager</t>
  </si>
  <si>
    <t>Modular Java Application Packaging</t>
  </si>
  <si>
    <t>docs</t>
  </si>
  <si>
    <t>Reorganize Documentation</t>
  </si>
  <si>
    <t>infrastructure</t>
  </si>
  <si>
    <t>Remove Demos and Samples</t>
  </si>
  <si>
    <t>infrastructure / build</t>
  </si>
  <si>
    <t>New HotSpot Build System</t>
  </si>
  <si>
    <t>javafx / controls</t>
  </si>
  <si>
    <t>Prepare JavaFX UI Controls &amp; CSS APIs for Modularization</t>
  </si>
  <si>
    <t>javafx / media</t>
  </si>
  <si>
    <t>Update JavaFX/Media to Newer Version of GStreamer</t>
  </si>
  <si>
    <t>javafx / window-toolkit</t>
  </si>
  <si>
    <t>Enable GTK 3 on Linux</t>
  </si>
  <si>
    <t>xml / jaxp</t>
  </si>
  <si>
    <t>Merge Selected Xerces 2.11.0 Updates into JAXP</t>
  </si>
  <si>
    <t>XML Catalogs</t>
  </si>
  <si>
    <t>New Version-String Scheme</t>
  </si>
  <si>
    <t>Encapsulate Most Internal APIs</t>
  </si>
  <si>
    <t>Reserved Stack Areas for Critical Sections</t>
  </si>
  <si>
    <t>Improve Test-Failure Troubleshooting</t>
  </si>
  <si>
    <t>Tool</t>
  </si>
  <si>
    <t>tools</t>
  </si>
  <si>
    <t>Resolve Lint and Doclint Warnings</t>
  </si>
  <si>
    <t>tools / jar</t>
  </si>
  <si>
    <t>tools / javac</t>
  </si>
  <si>
    <t>Smart Java Compilation, Phase Two</t>
  </si>
  <si>
    <t>Elide Deprecation Warnings on Import Statements</t>
  </si>
  <si>
    <t>Tiered Attribution for javac</t>
  </si>
  <si>
    <t>Process Import Statements Correctly</t>
  </si>
  <si>
    <t>Annotations Pipeline 2.0</t>
  </si>
  <si>
    <t>Test Class-File Attributes Generated by javac</t>
  </si>
  <si>
    <t>Indify String Concatenation</t>
  </si>
  <si>
    <t>tools / javadoc(tool)</t>
  </si>
  <si>
    <t>Simplified Doclet API</t>
  </si>
  <si>
    <t>HTML5 Javadoc</t>
  </si>
  <si>
    <t>Javadoc Search</t>
  </si>
  <si>
    <t>tools / jlink</t>
  </si>
  <si>
    <t>jlink: The Java Linker</t>
  </si>
  <si>
    <t>tools / jshell</t>
  </si>
  <si>
    <t>jshell: The Java Shell (Read-Eval-Print Loop)</t>
  </si>
  <si>
    <t>tools / launcher</t>
  </si>
  <si>
    <t>Remove Launch-Time JRE Version Selection</t>
  </si>
  <si>
    <t>Root Certificates</t>
  </si>
  <si>
    <t>Garbage-Collector Interface</t>
  </si>
  <si>
    <t>Application Class-Data Sharing</t>
  </si>
  <si>
    <t>Time-Based Release Versioning</t>
  </si>
  <si>
    <t>Consolidate the JDK Forest into a Single Repository</t>
  </si>
  <si>
    <t>tools / javah</t>
  </si>
  <si>
    <t>Remove the Native-Header Generation Tool (javah)</t>
  </si>
  <si>
    <t>HTTP Client (Standard)</t>
  </si>
  <si>
    <t>Deprecate the Nashorn JavaScript Engine</t>
  </si>
  <si>
    <t>Epsilon: A No-Op Garbage Collector</t>
  </si>
  <si>
    <t>ZGC: A Scalable Low-Latency Garbage Collector (Experimental)</t>
  </si>
  <si>
    <t>Improve Aarch64 Intrinsics</t>
  </si>
  <si>
    <t>hotspot / jfr</t>
  </si>
  <si>
    <t>hotspot / jvmti</t>
  </si>
  <si>
    <t>Low-Overhead Heap Profiling</t>
  </si>
  <si>
    <t>Nest-Based Access Control</t>
  </si>
  <si>
    <t>Dynamic Class-File Constants</t>
  </si>
  <si>
    <t>other-libs</t>
  </si>
  <si>
    <t>Remove the Java EE and CORBA Modules</t>
  </si>
  <si>
    <t>Deprecate the Pack200 Tools and API</t>
  </si>
  <si>
    <t>JVM Constants API</t>
  </si>
  <si>
    <t>Shenandoah: A Low-Pause-Time Garbage Collector (Experimental)</t>
  </si>
  <si>
    <t>Abortable Mixed Collections for G1</t>
  </si>
  <si>
    <t>Promptly Return Unused Committed Memory from G1</t>
  </si>
  <si>
    <t>One AArch64 Port, Not Two</t>
  </si>
  <si>
    <t>Default CDS Archives</t>
  </si>
  <si>
    <t>performance</t>
  </si>
  <si>
    <t>Microbenchmark Suite</t>
  </si>
  <si>
    <t>specification / language</t>
  </si>
  <si>
    <t>Switch Expressions (Preview)</t>
  </si>
  <si>
    <t>Reimplement the Legacy Socket API</t>
  </si>
  <si>
    <t>ZGC: Uncommit Unused Memory</t>
  </si>
  <si>
    <t>Dynamic CDS Archives</t>
  </si>
  <si>
    <t>Text Blocks (Preview)</t>
  </si>
  <si>
    <t>Foreign-Memory Access API (Incubator)</t>
  </si>
  <si>
    <t>core-libs / java.nio</t>
  </si>
  <si>
    <t>Non-Volatile Mapped Byte Buffers</t>
  </si>
  <si>
    <t>NUMA-Aware Memory Allocation for G1</t>
  </si>
  <si>
    <t>Remove the Concurrent Mark Sweep (CMS) Garbage Collector</t>
  </si>
  <si>
    <t>ZGC on macOS</t>
  </si>
  <si>
    <t>ZGC on Windows</t>
  </si>
  <si>
    <t>Deprecate the ParallelScavenge + SerialOld GC Combination</t>
  </si>
  <si>
    <t>JFR Event Streaming</t>
  </si>
  <si>
    <t>Helpful NullPointerExceptions</t>
  </si>
  <si>
    <t>Pattern Matching for instanceof (Preview)</t>
  </si>
  <si>
    <t>Records (Preview)</t>
  </si>
  <si>
    <t>Switch Expressions (Standard)</t>
  </si>
  <si>
    <t>Text Blocks (Second Preview)</t>
  </si>
  <si>
    <t>Deprecate the Solaris and SPARC Ports</t>
  </si>
  <si>
    <t>Remove the Pack200 Tools and API</t>
  </si>
  <si>
    <t>tools / jpackage</t>
  </si>
  <si>
    <t>Packaging Tool (Incubator)</t>
  </si>
  <si>
    <t>Foreign-Memory Access API (Second Incubator)</t>
  </si>
  <si>
    <t>Hidden Classes</t>
  </si>
  <si>
    <t>Reimplement the Legacy DatagramSocket API</t>
  </si>
  <si>
    <t>core-libs / java.rmi</t>
  </si>
  <si>
    <t>Deprecate RMI Activation for Removal</t>
  </si>
  <si>
    <t>Remove the Nashorn JavaScript Engine</t>
  </si>
  <si>
    <t>Edwards-Curve Digital Signature Algorithm (EdDSA)</t>
  </si>
  <si>
    <t>ZGC: A Scalable Low-Latency Garbage Collector</t>
  </si>
  <si>
    <t>Shenandoah: A Low-Pause-Time Garbage Collector</t>
  </si>
  <si>
    <t>hotspot / other</t>
  </si>
  <si>
    <t>Remove the Solaris and SPARC Ports</t>
  </si>
  <si>
    <t>Disable and Deprecate Biased Locking</t>
  </si>
  <si>
    <t>Sealed Classes (Preview)</t>
  </si>
  <si>
    <t>Pattern Matching for instanceof (Second Preview)</t>
  </si>
  <si>
    <t>Records (Second Preview)</t>
  </si>
  <si>
    <t>Foreign Linker API (Incubator)</t>
  </si>
  <si>
    <t>Foreign-Memory Access API (Third Incubator)</t>
  </si>
  <si>
    <t>Unix-Domain Socket Channels</t>
  </si>
  <si>
    <t>ZGC: Concurrent Thread-Stack Processing</t>
  </si>
  <si>
    <t>Vector API (Incubator)</t>
  </si>
  <si>
    <t>Enable C++14 Language Features</t>
  </si>
  <si>
    <t>Alpine Linux Port</t>
  </si>
  <si>
    <t>Elastic Metaspace</t>
  </si>
  <si>
    <t>Windows/AArch64 Port</t>
  </si>
  <si>
    <t>Sealed Classes (Second Preview)</t>
  </si>
  <si>
    <t>Migrate from Mercurial to Git</t>
  </si>
  <si>
    <t>Migrate to GitHub</t>
  </si>
  <si>
    <t>Warnings for Value-Based Classes</t>
  </si>
  <si>
    <t>Strongly Encapsulate JDK Internals by Default</t>
  </si>
  <si>
    <t>Packaging Tool</t>
  </si>
  <si>
    <t>Foreign Function &amp; Memory API (Incubator)</t>
  </si>
  <si>
    <t>Vector API (Second Incubator)</t>
  </si>
  <si>
    <t>Context-Specific Deserialization Filters</t>
  </si>
  <si>
    <t>Remove RMI Activation</t>
  </si>
  <si>
    <t>core-libs / java.util</t>
  </si>
  <si>
    <t>Enhanced Pseudo-Random Number Generators</t>
  </si>
  <si>
    <t>Deprecate the Security Manager for Removal</t>
  </si>
  <si>
    <t>Remove the Experimental AOT and JIT Compiler</t>
  </si>
  <si>
    <t>macOS/AArch64 Port</t>
  </si>
  <si>
    <t>Restore Always-Strict Floating-Point Semantics</t>
  </si>
  <si>
    <t>Pattern Matching for switch (Preview)</t>
  </si>
  <si>
    <t>New macOS Rendering Pipeline</t>
  </si>
  <si>
    <t>Deprecate the Applet API for Removal</t>
  </si>
  <si>
    <t>Strongly Encapsulate JDK Internals</t>
  </si>
  <si>
    <t>Vector API (Third Incubator)</t>
  </si>
  <si>
    <t>Foreign Function &amp; Memory API (Second Incubator)</t>
  </si>
  <si>
    <t>core-libs / java.lang:reflect</t>
  </si>
  <si>
    <t>Reimplement Core Reflection with Method Handles</t>
  </si>
  <si>
    <t>Simple Web Server</t>
  </si>
  <si>
    <t>Internet-Address Resolution SPI</t>
  </si>
  <si>
    <t>core-libs / java.nio.charsets</t>
  </si>
  <si>
    <t>UTF-8 by Default</t>
  </si>
  <si>
    <t>Deprecate Finalization for Removal</t>
  </si>
  <si>
    <t>Pattern Matching for switch (Second Preview)</t>
  </si>
  <si>
    <t>Code Snippets in Java API Documentation</t>
  </si>
  <si>
    <t>Foreign Function &amp; Memory API (Preview)</t>
  </si>
  <si>
    <t>Virtual Threads (Preview)</t>
  </si>
  <si>
    <t>Vector API (Fourth Incubator)</t>
  </si>
  <si>
    <t>Structured Concurrency (Incubator)</t>
  </si>
  <si>
    <t>Linux/RISC-V Port</t>
  </si>
  <si>
    <t>Record Patterns (Preview)</t>
  </si>
  <si>
    <t>Pattern Matching for switch (Third Preview)</t>
  </si>
  <si>
    <t>Scoped Values (Incubator)</t>
  </si>
  <si>
    <t>Foreign Function &amp; Memory API (Second Preview)</t>
  </si>
  <si>
    <t>Virtual Threads (Second Preview)</t>
  </si>
  <si>
    <t>Structured Concurrency (Second Incubator)</t>
  </si>
  <si>
    <t>Vector API (Fifth Incubator)</t>
  </si>
  <si>
    <t>Record Patterns (Second Preview)</t>
  </si>
  <si>
    <t>Pattern Matching for switch (Fourth Preview)</t>
  </si>
  <si>
    <t>Foreign Function &amp; Memory API (Third Preview)</t>
  </si>
  <si>
    <t>Scoped Values (Preview)</t>
  </si>
  <si>
    <t>Structured Concurrency (Preview)</t>
  </si>
  <si>
    <t>Generational ZGC</t>
  </si>
  <si>
    <t>Deprecate the Windows 32-bit x86 Port for Removal</t>
  </si>
  <si>
    <t>Prepare to Disallow the Dynamic Loading of Agents</t>
  </si>
  <si>
    <t>String Templates (Preview)</t>
  </si>
  <si>
    <t>Unnamed Patterns and Variables (Preview)</t>
  </si>
  <si>
    <t>Unnamed Classes and Instance Main Methods (Preview)</t>
  </si>
  <si>
    <t>Vector API (Sixth Incubator)</t>
  </si>
  <si>
    <t>Vector API (Seventh Incubator)</t>
  </si>
  <si>
    <t>Structured Concurrency (Second Preview)</t>
  </si>
  <si>
    <t>Scoped Values (Second Preview)</t>
  </si>
  <si>
    <t>core-libs / java.lang.classfile</t>
  </si>
  <si>
    <t>Class-File API (Preview)</t>
  </si>
  <si>
    <t>core-libs / java.lang.foreign</t>
  </si>
  <si>
    <t>core-libs / java.util.stream</t>
  </si>
  <si>
    <t>Stream Gatherers (Preview)</t>
  </si>
  <si>
    <t>Region Pinning for G1</t>
  </si>
  <si>
    <t>Statements before super(...) (Preview)</t>
  </si>
  <si>
    <t>Unnamed Variables &amp; Patterns</t>
  </si>
  <si>
    <t>String Templates (Second Preview)</t>
  </si>
  <si>
    <t>Implicitly Declared Classes and Instance Main Methods (Second Preview)</t>
  </si>
  <si>
    <t>Launch Multi-File Source-Code Programs</t>
  </si>
  <si>
    <t>Vector API (Eighth Incubator)</t>
  </si>
  <si>
    <t>Deprecate the Memory-Access Methods in sun.misc.Unsafe for Removal</t>
  </si>
  <si>
    <t>Structured Concurrency (Third Preview)</t>
  </si>
  <si>
    <t>Scoped Values (Third Preview)</t>
  </si>
  <si>
    <t>Class-File API (Second Preview)</t>
  </si>
  <si>
    <t>ZGC: Generational Mode by Default</t>
  </si>
  <si>
    <t>Primitive Types in Patterns, instanceof, and switch (Preview)</t>
  </si>
  <si>
    <t>Module Import Declarations (Preview)</t>
  </si>
  <si>
    <t>Implicitly Declared Classes and Instance Main Methods (Third Preview)</t>
  </si>
  <si>
    <t>Flexible Constructor Bodies (Second Preview)</t>
  </si>
  <si>
    <t>Markdown Documentation Comments</t>
  </si>
  <si>
    <t>Stream Gatherers (Second Preview)</t>
  </si>
  <si>
    <t>Scoped Values (Fourth Preview)</t>
  </si>
  <si>
    <t>Vector API (Ninth Incubator)</t>
  </si>
  <si>
    <t>Structured Concurrency (Fourth Preview)</t>
  </si>
  <si>
    <t>Key Derivation Function API (Preview)</t>
  </si>
  <si>
    <t>Generational Shenandoah (Experimental)</t>
  </si>
  <si>
    <t>ZGC: Remove the Non-Generational Mode</t>
  </si>
  <si>
    <t>Late Barrier Expansion for G1</t>
  </si>
  <si>
    <t>Remove the Windows 32-bit x86 Port</t>
  </si>
  <si>
    <t>Deprecate the 32-bit x86 Port for Removal</t>
  </si>
  <si>
    <t>Compact Object Headers (Experimental)</t>
  </si>
  <si>
    <t>Ahead-of-Time Class Loading &amp; Linking</t>
  </si>
  <si>
    <t>Synchronize Virtual Threads without Pinning</t>
  </si>
  <si>
    <t>Primitive Types in Patterns, instanceof, and switch (Second Preview)</t>
  </si>
  <si>
    <t>Flexible Constructor Bodies (Third Preview)</t>
  </si>
  <si>
    <t>Module Import Declarations (Second Preview)</t>
  </si>
  <si>
    <t>Simple Source Files and Instance Main Methods (Fourth Preview)</t>
  </si>
  <si>
    <t>Linking Run-Time Images without JMODs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</si>
</sst>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134"/>
      <scheme val="minor"/>
    </font>
    <font>
      <b/>
      <sz val="11"/>
      <color theme="4" tint="-0.5"/>
      <name val="宋体"/>
      <charset val="134"/>
      <scheme val="minor"/>
    </font>
    <font>
      <sz val="11"/>
      <color theme="4" tint="-0.5"/>
      <name val="宋体"/>
      <charset val="134"/>
      <scheme val="minor"/>
    </font>
    <font>
      <sz val="11"/>
      <name val="宋体"/>
      <charset val="134"/>
      <scheme val="minor"/>
    </font>
    <font>
      <sz val="11"/>
      <color theme="5" tint="-0.25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-0.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05"/>
      </left>
      <right style="thin">
        <color theme="0" tint="-0.05"/>
      </right>
      <top style="thin">
        <color theme="0" tint="-0.05"/>
      </top>
      <bottom style="thin">
        <color theme="0" tint="-0.0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8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3" borderId="1" xfId="6" applyFill="1" applyBorder="1" applyAlignment="1">
      <alignment horizontal="left" vertical="center"/>
    </xf>
    <xf numFmtId="0" fontId="0" fillId="3" borderId="1" xfId="0" applyFill="1" applyBorder="1">
      <alignment vertical="center"/>
    </xf>
    <xf numFmtId="0" fontId="2" fillId="4" borderId="1" xfId="6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theme="4" tint="0.6"/>
        </patternFill>
      </fill>
    </dxf>
    <dxf>
      <fill>
        <patternFill patternType="solid">
          <bgColor theme="4" tint="0.8"/>
        </patternFill>
      </fill>
    </dxf>
  </dxfs>
  <tableStyles count="0" defaultTableStyle="TableStyleMedium2" defaultPivotStyle="PivotStyleLight16"/>
  <colors>
    <mruColors>
      <color rgb="003CE5F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3"/>
  <sheetViews>
    <sheetView workbookViewId="0">
      <pane xSplit="1" ySplit="1" topLeftCell="B4" activePane="bottomRight" state="frozen"/>
      <selection/>
      <selection pane="topRight"/>
      <selection pane="bottomLeft"/>
      <selection pane="bottomRight" activeCell="A6" sqref="$A6:$XFD6"/>
    </sheetView>
  </sheetViews>
  <sheetFormatPr defaultColWidth="10.6363636363636" defaultRowHeight="50" customHeight="1"/>
  <cols>
    <col min="1" max="1" width="63.0909090909091" style="37" customWidth="1"/>
    <col min="2" max="2" width="63.0909090909091" style="38" customWidth="1"/>
    <col min="3" max="33" width="10.6363636363636" style="39" customWidth="1"/>
    <col min="34" max="16383" width="10.6363636363636" style="36" customWidth="1"/>
    <col min="16384" max="16384" width="10.6363636363636" style="36"/>
  </cols>
  <sheetData>
    <row r="1" s="10" customFormat="1" customHeight="1" spans="1:33">
      <c r="A1" s="17" t="s">
        <v>0</v>
      </c>
      <c r="B1" s="17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0" t="s">
        <v>12</v>
      </c>
      <c r="N1" s="40" t="s">
        <v>13</v>
      </c>
      <c r="O1" s="40" t="s">
        <v>14</v>
      </c>
      <c r="P1" s="40" t="s">
        <v>15</v>
      </c>
      <c r="Q1" s="40" t="s">
        <v>16</v>
      </c>
      <c r="R1" s="40" t="s">
        <v>17</v>
      </c>
      <c r="S1" s="40" t="s">
        <v>18</v>
      </c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</row>
    <row r="2" s="35" customFormat="1" customHeight="1" spans="1:33">
      <c r="A2" s="41" t="s">
        <v>19</v>
      </c>
      <c r="B2" s="42"/>
      <c r="C2" s="43" t="s">
        <v>20</v>
      </c>
      <c r="D2" s="43"/>
      <c r="E2" s="43"/>
      <c r="F2" s="44"/>
      <c r="G2" s="44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</row>
    <row r="3" s="35" customFormat="1" customHeight="1" spans="1:33">
      <c r="A3" s="41" t="s">
        <v>21</v>
      </c>
      <c r="B3" s="42" t="s">
        <v>22</v>
      </c>
      <c r="C3" s="43" t="s">
        <v>23</v>
      </c>
      <c r="D3" s="43"/>
      <c r="E3" s="43"/>
      <c r="F3" s="44"/>
      <c r="G3" s="44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</row>
    <row r="4" s="35" customFormat="1" customHeight="1" spans="1:33">
      <c r="A4" s="41" t="s">
        <v>24</v>
      </c>
      <c r="B4" s="42" t="s">
        <v>25</v>
      </c>
      <c r="C4" s="43"/>
      <c r="D4" s="43" t="s">
        <v>26</v>
      </c>
      <c r="E4" s="43"/>
      <c r="F4" s="44"/>
      <c r="G4" s="44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</row>
    <row r="5" s="35" customFormat="1" customHeight="1" spans="1:33">
      <c r="A5" s="41" t="s">
        <v>27</v>
      </c>
      <c r="B5" s="42"/>
      <c r="C5" s="43"/>
      <c r="D5" s="43"/>
      <c r="E5" s="43" t="s">
        <v>28</v>
      </c>
      <c r="F5" s="44"/>
      <c r="G5" s="44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</row>
    <row r="6" s="35" customFormat="1" customHeight="1" spans="1:33">
      <c r="A6" s="41" t="s">
        <v>29</v>
      </c>
      <c r="B6" s="42"/>
      <c r="C6" s="43"/>
      <c r="D6" s="43"/>
      <c r="E6" s="43"/>
      <c r="F6" s="44" t="s">
        <v>30</v>
      </c>
      <c r="G6" s="44" t="s">
        <v>31</v>
      </c>
      <c r="H6" s="43" t="s">
        <v>32</v>
      </c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</row>
    <row r="7" s="35" customFormat="1" customHeight="1" spans="1:33">
      <c r="A7" s="41" t="s">
        <v>33</v>
      </c>
      <c r="B7" s="42"/>
      <c r="C7" s="43"/>
      <c r="D7" s="43"/>
      <c r="E7" s="43"/>
      <c r="F7" s="43"/>
      <c r="G7" s="44" t="s">
        <v>34</v>
      </c>
      <c r="H7" s="44" t="s">
        <v>35</v>
      </c>
      <c r="I7" s="43" t="s">
        <v>36</v>
      </c>
      <c r="J7" s="43"/>
      <c r="K7" s="43"/>
      <c r="L7" s="43"/>
      <c r="M7" s="43"/>
      <c r="N7" s="43"/>
      <c r="O7" s="43"/>
      <c r="P7" s="43"/>
      <c r="Q7" s="43"/>
      <c r="R7" s="43"/>
      <c r="S7" s="43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</row>
    <row r="8" s="35" customFormat="1" customHeight="1" spans="1:33">
      <c r="A8" s="41" t="s">
        <v>37</v>
      </c>
      <c r="B8" s="42"/>
      <c r="C8" s="43"/>
      <c r="D8" s="43"/>
      <c r="E8" s="43"/>
      <c r="F8" s="43"/>
      <c r="G8" s="43"/>
      <c r="H8" s="44" t="s">
        <v>38</v>
      </c>
      <c r="I8" s="44" t="s">
        <v>39</v>
      </c>
      <c r="J8" s="43" t="s">
        <v>40</v>
      </c>
      <c r="K8" s="43"/>
      <c r="L8" s="43"/>
      <c r="M8" s="43"/>
      <c r="N8" s="43"/>
      <c r="O8" s="43"/>
      <c r="P8" s="43"/>
      <c r="Q8" s="43"/>
      <c r="R8" s="43"/>
      <c r="S8" s="43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</row>
    <row r="9" s="35" customFormat="1" customHeight="1" spans="1:33">
      <c r="A9" s="41" t="s">
        <v>41</v>
      </c>
      <c r="B9" s="42"/>
      <c r="C9" s="43"/>
      <c r="D9" s="43"/>
      <c r="E9" s="43"/>
      <c r="F9" s="43"/>
      <c r="G9" s="43"/>
      <c r="H9" s="44" t="s">
        <v>42</v>
      </c>
      <c r="I9" s="44" t="s">
        <v>43</v>
      </c>
      <c r="J9" s="43" t="s">
        <v>44</v>
      </c>
      <c r="K9" s="43"/>
      <c r="L9" s="43"/>
      <c r="M9" s="43"/>
      <c r="N9" s="43"/>
      <c r="O9" s="43"/>
      <c r="P9" s="43"/>
      <c r="Q9" s="43"/>
      <c r="R9" s="43"/>
      <c r="S9" s="43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</row>
    <row r="10" s="35" customFormat="1" customHeight="1" spans="1:33">
      <c r="A10" s="41" t="s">
        <v>45</v>
      </c>
      <c r="B10" s="42"/>
      <c r="C10" s="43"/>
      <c r="D10" s="43"/>
      <c r="E10" s="43"/>
      <c r="F10" s="43"/>
      <c r="G10" s="43"/>
      <c r="H10" s="43"/>
      <c r="I10" s="44" t="s">
        <v>46</v>
      </c>
      <c r="J10" s="44" t="s">
        <v>47</v>
      </c>
      <c r="K10" s="43" t="s">
        <v>48</v>
      </c>
      <c r="L10" s="43"/>
      <c r="M10" s="43"/>
      <c r="N10" s="43"/>
      <c r="O10" s="43"/>
      <c r="P10" s="43"/>
      <c r="Q10" s="43"/>
      <c r="R10" s="43"/>
      <c r="S10" s="43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</row>
    <row r="11" s="35" customFormat="1" customHeight="1" spans="1:33">
      <c r="A11" s="41" t="s">
        <v>49</v>
      </c>
      <c r="B11" s="42"/>
      <c r="C11" s="43"/>
      <c r="D11" s="43"/>
      <c r="E11" s="43"/>
      <c r="F11" s="43"/>
      <c r="G11" s="43"/>
      <c r="H11" s="43"/>
      <c r="I11" s="43"/>
      <c r="J11" s="43"/>
      <c r="K11" s="44" t="s">
        <v>50</v>
      </c>
      <c r="L11" s="44" t="s">
        <v>51</v>
      </c>
      <c r="M11" s="44" t="s">
        <v>52</v>
      </c>
      <c r="N11" s="44" t="s">
        <v>53</v>
      </c>
      <c r="O11" s="43" t="s">
        <v>54</v>
      </c>
      <c r="P11" s="43"/>
      <c r="Q11" s="43"/>
      <c r="R11" s="43"/>
      <c r="S11" s="43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</row>
    <row r="12" s="35" customFormat="1" customHeight="1" spans="1:33">
      <c r="A12" s="41" t="s">
        <v>55</v>
      </c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4" t="s">
        <v>56</v>
      </c>
      <c r="N12" s="44" t="s">
        <v>57</v>
      </c>
      <c r="O12" s="43" t="s">
        <v>58</v>
      </c>
      <c r="P12" s="43"/>
      <c r="Q12" s="43"/>
      <c r="R12" s="43"/>
      <c r="S12" s="43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</row>
    <row r="13" s="35" customFormat="1" customHeight="1" spans="1:33">
      <c r="A13" s="41" t="s">
        <v>59</v>
      </c>
      <c r="B13" s="42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4" t="s">
        <v>60</v>
      </c>
      <c r="P13" s="43" t="s">
        <v>61</v>
      </c>
      <c r="Q13" s="43"/>
      <c r="R13" s="43"/>
      <c r="S13" s="43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</row>
    <row r="14" s="35" customFormat="1" customHeight="1" spans="1:33">
      <c r="A14" s="41" t="s">
        <v>62</v>
      </c>
      <c r="B14" s="42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4" t="s">
        <v>63</v>
      </c>
      <c r="P14" s="44" t="s">
        <v>64</v>
      </c>
      <c r="Q14" s="44" t="s">
        <v>65</v>
      </c>
      <c r="R14" s="43"/>
      <c r="S14" s="43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</row>
    <row r="15" s="35" customFormat="1" customHeight="1" spans="1:33">
      <c r="A15" s="41" t="s">
        <v>66</v>
      </c>
      <c r="B15" s="42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4" t="s">
        <v>67</v>
      </c>
      <c r="P15" s="44" t="s">
        <v>68</v>
      </c>
      <c r="Q15" s="44" t="s">
        <v>69</v>
      </c>
      <c r="R15" s="44" t="s">
        <v>70</v>
      </c>
      <c r="S15" s="43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</row>
    <row r="16" s="35" customFormat="1" customHeight="1" spans="1:33">
      <c r="A16" s="41" t="s">
        <v>71</v>
      </c>
      <c r="B16" s="42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4" t="s">
        <v>72</v>
      </c>
      <c r="Q16" s="44" t="s">
        <v>73</v>
      </c>
      <c r="R16" s="44" t="s">
        <v>74</v>
      </c>
      <c r="S16" s="43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</row>
    <row r="17" s="35" customFormat="1" customHeight="1" spans="1:33">
      <c r="A17" s="41" t="s">
        <v>75</v>
      </c>
      <c r="B17" s="42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4" t="s">
        <v>76</v>
      </c>
      <c r="R17" s="44" t="s">
        <v>77</v>
      </c>
      <c r="S17" s="43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</row>
    <row r="18" s="35" customFormat="1" customHeight="1" spans="1:33">
      <c r="A18" s="41" t="s">
        <v>78</v>
      </c>
      <c r="B18" s="42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4" t="s">
        <v>79</v>
      </c>
      <c r="R18" s="44" t="s">
        <v>80</v>
      </c>
      <c r="S18" s="43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</row>
    <row r="19" s="36" customFormat="1" customHeight="1" spans="1:33">
      <c r="A19" s="37"/>
      <c r="B19" s="38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</row>
    <row r="20" s="36" customFormat="1" customHeight="1" spans="1:33">
      <c r="A20" s="37"/>
      <c r="B20" s="38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</row>
    <row r="21" s="36" customFormat="1" customHeight="1" spans="1:33">
      <c r="A21" s="37"/>
      <c r="B21" s="38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</row>
    <row r="22" s="36" customFormat="1" customHeight="1" spans="1:33">
      <c r="A22" s="37"/>
      <c r="B22" s="38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</row>
    <row r="23" s="36" customFormat="1" customHeight="1" spans="1:33">
      <c r="A23" s="37"/>
      <c r="B23" s="38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</row>
  </sheetData>
  <conditionalFormatting sqref="$A2:$XFD5">
    <cfRule type="expression" dxfId="0" priority="1">
      <formula>MOD(ROW(),2)=0</formula>
    </cfRule>
    <cfRule type="expression" dxfId="1" priority="2">
      <formula>MOD(ROW(),2)=1</formula>
    </cfRule>
  </conditionalFormatting>
  <conditionalFormatting sqref="$A6:$XFD1048576">
    <cfRule type="expression" dxfId="0" priority="3">
      <formula>MOD(ROW(),2)=0</formula>
    </cfRule>
    <cfRule type="expression" dxfId="1" priority="4">
      <formula>MOD(ROW(),2)=1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6"/>
  <sheetViews>
    <sheetView workbookViewId="0">
      <pane xSplit="1" ySplit="1" topLeftCell="B7" activePane="bottomRight" state="frozen"/>
      <selection/>
      <selection pane="topRight"/>
      <selection pane="bottomLeft"/>
      <selection pane="bottomRight" activeCell="E13" sqref="E13"/>
    </sheetView>
  </sheetViews>
  <sheetFormatPr defaultColWidth="10.6363636363636" defaultRowHeight="50" customHeight="1"/>
  <cols>
    <col min="1" max="1" width="81.5454545454545" style="13" customWidth="1"/>
    <col min="2" max="2" width="81.5454545454545" style="14" customWidth="1"/>
    <col min="3" max="19" width="10.6363636363636" style="15" customWidth="1"/>
    <col min="20" max="16384" width="10.6363636363636" style="16" customWidth="1"/>
  </cols>
  <sheetData>
    <row r="1" s="10" customFormat="1" customHeight="1" spans="1:19">
      <c r="A1" s="17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</row>
    <row r="2" s="12" customFormat="1" customHeight="1" spans="1:19">
      <c r="A2" s="26" t="s">
        <v>81</v>
      </c>
      <c r="B2" s="27"/>
      <c r="C2" s="28" t="s">
        <v>82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</row>
    <row r="3" s="12" customFormat="1" customHeight="1" spans="1:19">
      <c r="A3" s="26" t="s">
        <v>83</v>
      </c>
      <c r="B3" s="27"/>
      <c r="C3" s="28" t="s">
        <v>84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</row>
    <row r="4" s="12" customFormat="1" customHeight="1" spans="1:19">
      <c r="A4" s="26" t="s">
        <v>85</v>
      </c>
      <c r="B4" s="27"/>
      <c r="C4" s="28" t="s">
        <v>86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</row>
    <row r="5" s="12" customFormat="1" customHeight="1" spans="1:19">
      <c r="A5" s="26" t="s">
        <v>87</v>
      </c>
      <c r="B5" s="27" t="s">
        <v>88</v>
      </c>
      <c r="C5" s="28" t="s">
        <v>89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</row>
    <row r="6" s="12" customFormat="1" customHeight="1" spans="1:19">
      <c r="A6" s="26" t="s">
        <v>90</v>
      </c>
      <c r="B6" s="27"/>
      <c r="C6" s="28" t="s">
        <v>91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</row>
    <row r="7" s="12" customFormat="1" customHeight="1" spans="1:19">
      <c r="A7" s="26" t="s">
        <v>92</v>
      </c>
      <c r="B7" s="27"/>
      <c r="C7" s="29" t="s">
        <v>93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</row>
    <row r="8" s="12" customFormat="1" customHeight="1" spans="1:19">
      <c r="A8" s="26" t="s">
        <v>94</v>
      </c>
      <c r="B8" s="27"/>
      <c r="C8" s="29"/>
      <c r="D8" s="24" t="s">
        <v>95</v>
      </c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</row>
    <row r="9" s="11" customFormat="1" customHeight="1" spans="1:19">
      <c r="A9" s="30" t="s">
        <v>96</v>
      </c>
      <c r="B9" s="31"/>
      <c r="C9" s="21"/>
      <c r="D9" s="21"/>
      <c r="E9" s="21" t="s">
        <v>97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s="11" customFormat="1" customHeight="1" spans="1:19">
      <c r="A10" s="30" t="s">
        <v>98</v>
      </c>
      <c r="B10" s="31" t="s">
        <v>99</v>
      </c>
      <c r="C10" s="21"/>
      <c r="D10" s="21"/>
      <c r="E10" s="21" t="s">
        <v>100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</row>
    <row r="11" s="11" customFormat="1" customHeight="1" spans="1:19">
      <c r="A11" s="30" t="s">
        <v>101</v>
      </c>
      <c r="B11" s="31" t="s">
        <v>102</v>
      </c>
      <c r="C11" s="21"/>
      <c r="D11" s="21"/>
      <c r="E11" s="21" t="s">
        <v>103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</row>
    <row r="12" s="11" customFormat="1" customHeight="1" spans="1:19">
      <c r="A12" s="30" t="s">
        <v>104</v>
      </c>
      <c r="B12" s="31" t="s">
        <v>102</v>
      </c>
      <c r="C12" s="21"/>
      <c r="D12" s="21"/>
      <c r="E12" s="21" t="s">
        <v>105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</row>
    <row r="13" s="11" customFormat="1" customHeight="1" spans="1:19">
      <c r="A13" s="30" t="s">
        <v>106</v>
      </c>
      <c r="B13" s="31"/>
      <c r="C13" s="21"/>
      <c r="D13" s="21"/>
      <c r="E13" s="21" t="s">
        <v>107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</row>
    <row r="14" s="12" customFormat="1" customHeight="1" spans="1:19">
      <c r="A14" s="26" t="s">
        <v>108</v>
      </c>
      <c r="B14" s="27"/>
      <c r="C14" s="24"/>
      <c r="D14" s="24"/>
      <c r="E14" s="24"/>
      <c r="F14" s="24"/>
      <c r="G14" s="24"/>
      <c r="H14" s="29" t="s">
        <v>109</v>
      </c>
      <c r="I14" s="29" t="s">
        <v>110</v>
      </c>
      <c r="J14" s="29" t="s">
        <v>111</v>
      </c>
      <c r="K14" s="24"/>
      <c r="L14" s="24"/>
      <c r="M14" s="24"/>
      <c r="N14" s="24"/>
      <c r="O14" s="24"/>
      <c r="P14" s="24"/>
      <c r="Q14" s="24"/>
      <c r="R14" s="24"/>
      <c r="S14" s="24"/>
    </row>
    <row r="15" s="11" customFormat="1" customHeight="1" spans="1:19">
      <c r="A15" s="30" t="s">
        <v>112</v>
      </c>
      <c r="B15" s="31"/>
      <c r="C15" s="21"/>
      <c r="D15" s="21"/>
      <c r="E15" s="21"/>
      <c r="F15" s="21"/>
      <c r="G15" s="21"/>
      <c r="H15" s="21"/>
      <c r="I15" s="21"/>
      <c r="J15" s="34" t="s">
        <v>113</v>
      </c>
      <c r="K15" s="21"/>
      <c r="L15" s="21"/>
      <c r="M15" s="21"/>
      <c r="N15" s="21"/>
      <c r="O15" s="21"/>
      <c r="P15" s="21"/>
      <c r="Q15" s="21"/>
      <c r="R15" s="21"/>
      <c r="S15" s="21"/>
    </row>
    <row r="16" s="12" customFormat="1" customHeight="1" spans="1:19">
      <c r="A16" s="26" t="s">
        <v>114</v>
      </c>
      <c r="B16" s="27"/>
      <c r="C16" s="24"/>
      <c r="D16" s="24"/>
      <c r="E16" s="24"/>
      <c r="F16" s="24"/>
      <c r="G16" s="24"/>
      <c r="H16" s="24"/>
      <c r="I16" s="24"/>
      <c r="J16" s="24"/>
      <c r="K16" s="29" t="s">
        <v>115</v>
      </c>
      <c r="L16" s="29" t="s">
        <v>116</v>
      </c>
      <c r="M16" s="29" t="s">
        <v>117</v>
      </c>
      <c r="N16" s="29" t="s">
        <v>118</v>
      </c>
      <c r="O16" s="29" t="s">
        <v>119</v>
      </c>
      <c r="P16" s="24" t="s">
        <v>120</v>
      </c>
      <c r="Q16" s="24"/>
      <c r="R16" s="24"/>
      <c r="S16" s="24"/>
    </row>
    <row r="17" s="11" customFormat="1" customHeight="1" spans="1:19">
      <c r="A17" s="30" t="s">
        <v>121</v>
      </c>
      <c r="B17" s="31"/>
      <c r="C17" s="21"/>
      <c r="D17" s="21"/>
      <c r="E17" s="21"/>
      <c r="F17" s="21"/>
      <c r="G17" s="21"/>
      <c r="H17" s="21"/>
      <c r="I17" s="21"/>
      <c r="J17" s="34" t="s">
        <v>122</v>
      </c>
      <c r="K17" s="34" t="s">
        <v>123</v>
      </c>
      <c r="L17" s="34" t="s">
        <v>124</v>
      </c>
      <c r="M17" s="34" t="s">
        <v>125</v>
      </c>
      <c r="N17" s="34" t="s">
        <v>126</v>
      </c>
      <c r="O17" s="34" t="s">
        <v>127</v>
      </c>
      <c r="P17" s="34" t="s">
        <v>128</v>
      </c>
      <c r="Q17" s="34" t="s">
        <v>129</v>
      </c>
      <c r="R17" s="34" t="s">
        <v>130</v>
      </c>
      <c r="S17" s="21"/>
    </row>
    <row r="18" s="12" customFormat="1" customHeight="1" spans="1:19">
      <c r="A18" s="26" t="s">
        <v>131</v>
      </c>
      <c r="B18" s="27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9" t="s">
        <v>132</v>
      </c>
      <c r="N18" s="29" t="s">
        <v>133</v>
      </c>
      <c r="O18" s="29" t="s">
        <v>134</v>
      </c>
      <c r="P18" s="29" t="s">
        <v>135</v>
      </c>
      <c r="Q18" s="29" t="s">
        <v>136</v>
      </c>
      <c r="R18" s="29" t="s">
        <v>137</v>
      </c>
      <c r="S18" s="24"/>
    </row>
    <row r="19" s="11" customFormat="1" customHeight="1" spans="1:19">
      <c r="A19" s="30" t="s">
        <v>138</v>
      </c>
      <c r="B19" s="3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34" t="s">
        <v>139</v>
      </c>
      <c r="N19" s="34" t="s">
        <v>140</v>
      </c>
      <c r="O19" s="21" t="s">
        <v>141</v>
      </c>
      <c r="P19" s="21"/>
      <c r="Q19" s="21"/>
      <c r="R19" s="21"/>
      <c r="S19" s="21"/>
    </row>
    <row r="20" s="12" customFormat="1" customHeight="1" spans="1:19">
      <c r="A20" s="26" t="s">
        <v>142</v>
      </c>
      <c r="B20" s="27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9" t="s">
        <v>143</v>
      </c>
      <c r="O20" s="29" t="s">
        <v>144</v>
      </c>
      <c r="P20" s="29" t="s">
        <v>145</v>
      </c>
      <c r="Q20" s="29" t="s">
        <v>146</v>
      </c>
      <c r="R20" s="29" t="s">
        <v>147</v>
      </c>
      <c r="S20" s="24"/>
    </row>
    <row r="21" s="11" customFormat="1" customHeight="1" spans="1:19">
      <c r="A21" s="30" t="s">
        <v>148</v>
      </c>
      <c r="B21" s="3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 t="s">
        <v>149</v>
      </c>
      <c r="P21" s="34"/>
      <c r="Q21" s="34"/>
      <c r="R21" s="21"/>
      <c r="S21" s="21"/>
    </row>
    <row r="22" s="11" customFormat="1" customHeight="1" spans="1:19">
      <c r="A22" s="30" t="s">
        <v>150</v>
      </c>
      <c r="B22" s="3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 t="s">
        <v>151</v>
      </c>
      <c r="P22" s="34"/>
      <c r="Q22" s="34"/>
      <c r="R22" s="21"/>
      <c r="S22" s="21"/>
    </row>
    <row r="23" s="12" customFormat="1" customHeight="1" spans="1:19">
      <c r="A23" s="26" t="s">
        <v>152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9" t="s">
        <v>153</v>
      </c>
      <c r="Q23" s="29" t="s">
        <v>154</v>
      </c>
      <c r="R23" s="24" t="s">
        <v>155</v>
      </c>
      <c r="S23" s="24"/>
    </row>
    <row r="24" s="11" customFormat="1" customHeight="1" spans="1:19">
      <c r="A24" s="30" t="s">
        <v>156</v>
      </c>
      <c r="B24" s="3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9" t="s">
        <v>157</v>
      </c>
      <c r="Q24" s="29" t="s">
        <v>158</v>
      </c>
      <c r="R24" s="24" t="s">
        <v>159</v>
      </c>
      <c r="S24" s="21"/>
    </row>
    <row r="25" s="12" customFormat="1" customHeight="1" spans="1:19">
      <c r="A25" s="32" t="s">
        <v>160</v>
      </c>
      <c r="B25" s="3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9" t="s">
        <v>161</v>
      </c>
      <c r="S25" s="24"/>
    </row>
    <row r="26" s="11" customFormat="1" customHeight="1" spans="1:19">
      <c r="A26" s="19" t="s">
        <v>162</v>
      </c>
      <c r="B26" s="20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 t="s">
        <v>163</v>
      </c>
      <c r="S26" s="21"/>
    </row>
    <row r="27" s="12" customFormat="1" customHeight="1" spans="1:19">
      <c r="A27" s="22" t="s">
        <v>164</v>
      </c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 t="s">
        <v>165</v>
      </c>
      <c r="S27" s="24"/>
    </row>
    <row r="28" s="11" customFormat="1" customHeight="1" spans="1:19">
      <c r="A28" s="19" t="s">
        <v>166</v>
      </c>
      <c r="B28" s="20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 t="s">
        <v>167</v>
      </c>
      <c r="S28" s="21"/>
    </row>
    <row r="29" s="12" customFormat="1" customHeight="1" spans="1:19">
      <c r="A29" s="22" t="s">
        <v>168</v>
      </c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 t="s">
        <v>169</v>
      </c>
      <c r="S29" s="24"/>
    </row>
    <row r="30" s="11" customFormat="1" customHeight="1" spans="1:19">
      <c r="A30" s="19" t="s">
        <v>170</v>
      </c>
      <c r="B30" s="20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 t="s">
        <v>171</v>
      </c>
      <c r="S30" s="21"/>
    </row>
    <row r="31" s="12" customFormat="1" customHeight="1" spans="1:19">
      <c r="A31" s="22"/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</row>
    <row r="32" s="11" customFormat="1" customHeight="1" spans="1:19">
      <c r="A32" s="19"/>
      <c r="B32" s="20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</row>
    <row r="33" s="12" customFormat="1" customHeight="1" spans="1:19">
      <c r="A33" s="22"/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</row>
    <row r="34" s="11" customFormat="1" customHeight="1" spans="1:19">
      <c r="A34" s="19"/>
      <c r="B34" s="20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</row>
    <row r="35" s="12" customFormat="1" customHeight="1" spans="1:19">
      <c r="A35" s="22"/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</row>
    <row r="36" s="11" customFormat="1" customHeight="1" spans="1:19">
      <c r="A36" s="19"/>
      <c r="B36" s="20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</row>
  </sheetData>
  <conditionalFormatting sqref="$A2:$XFD6">
    <cfRule type="expression" dxfId="0" priority="1">
      <formula>MOD(ROW(),2)=0</formula>
    </cfRule>
    <cfRule type="expression" dxfId="1" priority="2">
      <formula>MOD(ROW(),2)=1</formula>
    </cfRule>
  </conditionalFormatting>
  <conditionalFormatting sqref="$A7:$XFD1048576">
    <cfRule type="expression" dxfId="0" priority="3">
      <formula>MOD(ROW(),2)=0</formula>
    </cfRule>
    <cfRule type="expression" dxfId="1" priority="4">
      <formula>MOD(ROW(),2)=1</formula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"/>
  <sheetViews>
    <sheetView tabSelected="1" workbookViewId="0">
      <pane xSplit="1" ySplit="1" topLeftCell="D4" activePane="bottomRight" state="frozen"/>
      <selection/>
      <selection pane="topRight"/>
      <selection pane="bottomLeft"/>
      <selection pane="bottomRight" activeCell="G1" sqref="G$1:G$1048576"/>
    </sheetView>
  </sheetViews>
  <sheetFormatPr defaultColWidth="10.6363636363636" defaultRowHeight="50" customHeight="1"/>
  <cols>
    <col min="1" max="1" width="81.5454545454545" style="13" customWidth="1"/>
    <col min="2" max="2" width="81.5454545454545" style="14" customWidth="1"/>
    <col min="3" max="4" width="10.6363636363636" style="15" customWidth="1"/>
    <col min="5" max="7" width="13.6363636363636" style="15" customWidth="1"/>
    <col min="8" max="19" width="10.6363636363636" style="15" customWidth="1"/>
    <col min="20" max="16384" width="10.6363636363636" style="16" customWidth="1"/>
  </cols>
  <sheetData>
    <row r="1" s="10" customFormat="1" customHeight="1" spans="1:19">
      <c r="A1" s="17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</row>
    <row r="2" s="11" customFormat="1" customHeight="1" spans="1:19">
      <c r="A2" s="19" t="s">
        <v>172</v>
      </c>
      <c r="B2" s="25" t="s">
        <v>173</v>
      </c>
      <c r="C2" s="21"/>
      <c r="D2" s="21" t="s">
        <v>174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</row>
    <row r="3" s="12" customFormat="1" customHeight="1" spans="1:19">
      <c r="A3" s="22" t="s">
        <v>175</v>
      </c>
      <c r="B3" s="23" t="s">
        <v>176</v>
      </c>
      <c r="C3" s="24"/>
      <c r="D3" s="24" t="s">
        <v>177</v>
      </c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</row>
    <row r="4" s="11" customFormat="1" customHeight="1" spans="1:19">
      <c r="A4" s="19" t="s">
        <v>178</v>
      </c>
      <c r="B4" s="20"/>
      <c r="C4" s="21"/>
      <c r="D4" s="21" t="s">
        <v>179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</row>
    <row r="5" s="12" customFormat="1" customHeight="1" spans="1:19">
      <c r="A5" s="22" t="s">
        <v>180</v>
      </c>
      <c r="B5" s="23"/>
      <c r="C5" s="24"/>
      <c r="D5" s="24" t="s">
        <v>181</v>
      </c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</row>
    <row r="6" s="11" customFormat="1" customHeight="1" spans="1:19">
      <c r="A6" s="19" t="s">
        <v>182</v>
      </c>
      <c r="B6" s="20"/>
      <c r="C6" s="21"/>
      <c r="D6" s="21" t="s">
        <v>183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</row>
    <row r="7" customHeight="1" spans="1:5">
      <c r="A7" s="13" t="s">
        <v>184</v>
      </c>
      <c r="B7" s="14" t="s">
        <v>185</v>
      </c>
      <c r="E7" s="15" t="s">
        <v>186</v>
      </c>
    </row>
    <row r="8" customHeight="1" spans="1:5">
      <c r="A8" s="13" t="s">
        <v>187</v>
      </c>
      <c r="B8" s="14" t="s">
        <v>188</v>
      </c>
      <c r="E8" s="15" t="s">
        <v>189</v>
      </c>
    </row>
    <row r="9" customHeight="1" spans="1:6">
      <c r="A9" s="13" t="s">
        <v>190</v>
      </c>
      <c r="B9" s="14" t="s">
        <v>191</v>
      </c>
      <c r="F9" s="15" t="s">
        <v>192</v>
      </c>
    </row>
    <row r="10" customHeight="1" spans="1:7">
      <c r="A10" s="13" t="s">
        <v>187</v>
      </c>
      <c r="B10" s="14" t="s">
        <v>193</v>
      </c>
      <c r="G10" s="15" t="s">
        <v>194</v>
      </c>
    </row>
  </sheetData>
  <conditionalFormatting sqref="$A2:$XFD1048576">
    <cfRule type="expression" dxfId="0" priority="1">
      <formula>MOD(ROW(),2)=0</formula>
    </cfRule>
    <cfRule type="expression" dxfId="1" priority="2">
      <formula>MOD(ROW(),2)=1</formula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workbookViewId="0">
      <pane xSplit="1" ySplit="1" topLeftCell="C2" activePane="bottomRight" state="frozen"/>
      <selection/>
      <selection pane="topRight"/>
      <selection pane="bottomLeft"/>
      <selection pane="bottomRight" activeCell="E8" sqref="E8"/>
    </sheetView>
  </sheetViews>
  <sheetFormatPr defaultColWidth="10.6363636363636" defaultRowHeight="50" customHeight="1" outlineLevelRow="7"/>
  <cols>
    <col min="1" max="1" width="81.5454545454545" style="13" customWidth="1"/>
    <col min="2" max="2" width="81.5454545454545" style="14" customWidth="1"/>
    <col min="3" max="19" width="10.6363636363636" style="15" customWidth="1"/>
    <col min="20" max="16384" width="10.6363636363636" style="16" customWidth="1"/>
  </cols>
  <sheetData>
    <row r="1" s="10" customFormat="1" customHeight="1" spans="1:19">
      <c r="A1" s="17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</row>
    <row r="2" s="11" customFormat="1" customHeight="1" spans="1:19">
      <c r="A2" s="19" t="s">
        <v>195</v>
      </c>
      <c r="B2" s="20" t="s">
        <v>196</v>
      </c>
      <c r="C2" s="21" t="s">
        <v>197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</row>
    <row r="3" s="12" customFormat="1" customHeight="1" spans="1:19">
      <c r="A3" s="22" t="s">
        <v>198</v>
      </c>
      <c r="B3" s="23"/>
      <c r="C3" s="24" t="s">
        <v>199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</row>
    <row r="4" s="11" customFormat="1" customHeight="1" spans="1:19">
      <c r="A4" s="19" t="s">
        <v>200</v>
      </c>
      <c r="B4" s="20"/>
      <c r="C4" s="21" t="s">
        <v>201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</row>
    <row r="5" s="12" customFormat="1" customHeight="1" spans="1:19">
      <c r="A5" s="22" t="s">
        <v>202</v>
      </c>
      <c r="B5" s="23" t="s">
        <v>203</v>
      </c>
      <c r="C5" s="24" t="s">
        <v>204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</row>
    <row r="6" s="11" customFormat="1" customHeight="1" spans="1:19">
      <c r="A6" s="19" t="s">
        <v>205</v>
      </c>
      <c r="B6" s="20" t="s">
        <v>206</v>
      </c>
      <c r="C6" s="21"/>
      <c r="D6" s="21" t="s">
        <v>207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</row>
    <row r="7" customHeight="1" spans="1:5">
      <c r="A7" s="13" t="s">
        <v>208</v>
      </c>
      <c r="B7" s="14" t="s">
        <v>209</v>
      </c>
      <c r="E7" s="15" t="s">
        <v>210</v>
      </c>
    </row>
    <row r="8" customHeight="1" spans="1:5">
      <c r="A8" s="13" t="s">
        <v>211</v>
      </c>
      <c r="E8" s="15" t="s">
        <v>212</v>
      </c>
    </row>
  </sheetData>
  <conditionalFormatting sqref="$A2:$XFD1048576">
    <cfRule type="expression" dxfId="0" priority="1">
      <formula>MOD(ROW(),2)=0</formula>
    </cfRule>
    <cfRule type="expression" dxfId="1" priority="2">
      <formula>MOD(ROW(),2)=1</formula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1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A1" sqref="A1"/>
    </sheetView>
  </sheetViews>
  <sheetFormatPr defaultColWidth="9.45454545454546" defaultRowHeight="14" outlineLevelCol="5"/>
  <cols>
    <col min="1" max="1" width="10.6363636363636" style="9" customWidth="1"/>
    <col min="2" max="2" width="15.6363636363636" style="9" customWidth="1"/>
    <col min="3" max="3" width="45.6363636363636" style="9" customWidth="1"/>
    <col min="4" max="4" width="80.6363636363636" style="9" customWidth="1"/>
    <col min="5" max="5" width="15.6363636363636" style="9" customWidth="1"/>
    <col min="6" max="6" width="9.45454545454546" style="4"/>
    <col min="7" max="7" width="9.79090909090909" style="9" customWidth="1"/>
    <col min="8" max="16383" width="9.45454545454546" style="9" customWidth="1"/>
    <col min="16384" max="16384" width="9.45454545454546" style="9"/>
  </cols>
  <sheetData>
    <row r="1" s="1" customFormat="1" spans="1:5">
      <c r="A1" s="1" t="s">
        <v>213</v>
      </c>
      <c r="B1" s="1" t="s">
        <v>214</v>
      </c>
      <c r="C1" s="1" t="s">
        <v>215</v>
      </c>
      <c r="D1" s="1" t="s">
        <v>0</v>
      </c>
      <c r="E1" s="1" t="s">
        <v>216</v>
      </c>
    </row>
    <row r="2" s="2" customFormat="1" spans="1:6">
      <c r="A2" s="2" t="s">
        <v>217</v>
      </c>
      <c r="B2" s="2" t="s">
        <v>218</v>
      </c>
      <c r="C2" s="2" t="s">
        <v>219</v>
      </c>
      <c r="D2" s="2" t="s">
        <v>220</v>
      </c>
      <c r="E2" s="5" t="str">
        <f>HYPERLINK("https://openjdk.org/jeps/289","JEP 289")</f>
        <v>JEP 289</v>
      </c>
      <c r="F2" s="6"/>
    </row>
    <row r="3" s="3" customFormat="1" spans="1:6">
      <c r="A3" s="3" t="s">
        <v>217</v>
      </c>
      <c r="B3" s="3" t="s">
        <v>218</v>
      </c>
      <c r="C3" s="3" t="s">
        <v>221</v>
      </c>
      <c r="D3" s="3" t="s">
        <v>222</v>
      </c>
      <c r="E3" s="7" t="str">
        <f>HYPERLINK("https://openjdk.org/jeps/259","JEP 259")</f>
        <v>JEP 259</v>
      </c>
      <c r="F3" s="8"/>
    </row>
    <row r="4" s="2" customFormat="1" spans="1:6">
      <c r="A4" s="2" t="s">
        <v>217</v>
      </c>
      <c r="B4" s="2" t="s">
        <v>218</v>
      </c>
      <c r="C4" s="2" t="s">
        <v>223</v>
      </c>
      <c r="D4" s="2" t="s">
        <v>224</v>
      </c>
      <c r="E4" s="5" t="str">
        <f>HYPERLINK("https://openjdk.org/jeps/290","JEP 290")</f>
        <v>JEP 290</v>
      </c>
      <c r="F4" s="6"/>
    </row>
    <row r="5" s="3" customFormat="1" spans="1:6">
      <c r="A5" s="3" t="s">
        <v>217</v>
      </c>
      <c r="B5" s="3" t="s">
        <v>218</v>
      </c>
      <c r="C5" s="3" t="s">
        <v>225</v>
      </c>
      <c r="D5" s="3" t="s">
        <v>226</v>
      </c>
      <c r="E5" s="7" t="str">
        <f>HYPERLINK("https://openjdk.org/jeps/102","JEP 102")</f>
        <v>JEP 102</v>
      </c>
      <c r="F5" s="8"/>
    </row>
    <row r="6" s="2" customFormat="1" spans="1:6">
      <c r="A6" s="2" t="s">
        <v>217</v>
      </c>
      <c r="B6" s="2" t="s">
        <v>218</v>
      </c>
      <c r="C6" s="2" t="s">
        <v>227</v>
      </c>
      <c r="D6" s="2" t="s">
        <v>228</v>
      </c>
      <c r="E6" s="5" t="str">
        <f>HYPERLINK("https://openjdk.org/jeps/274","JEP 274")</f>
        <v>JEP 274</v>
      </c>
      <c r="F6" s="6"/>
    </row>
    <row r="7" s="3" customFormat="1" spans="1:6">
      <c r="A7" s="3" t="s">
        <v>217</v>
      </c>
      <c r="B7" s="3" t="s">
        <v>218</v>
      </c>
      <c r="C7" s="3" t="s">
        <v>227</v>
      </c>
      <c r="D7" s="3" t="s">
        <v>229</v>
      </c>
      <c r="E7" s="7" t="str">
        <f>HYPERLINK("https://openjdk.org/jeps/276","JEP 276")</f>
        <v>JEP 276</v>
      </c>
      <c r="F7" s="8"/>
    </row>
    <row r="8" s="2" customFormat="1" spans="1:6">
      <c r="A8" s="2" t="s">
        <v>217</v>
      </c>
      <c r="B8" s="2" t="s">
        <v>218</v>
      </c>
      <c r="C8" s="2" t="s">
        <v>230</v>
      </c>
      <c r="D8" s="2" t="s">
        <v>231</v>
      </c>
      <c r="E8" s="5" t="str">
        <f>HYPERLINK("https://openjdk.org/jeps/110","JEP 110")</f>
        <v>JEP 110</v>
      </c>
      <c r="F8" s="6"/>
    </row>
    <row r="9" s="3" customFormat="1" spans="1:6">
      <c r="A9" s="3" t="s">
        <v>217</v>
      </c>
      <c r="B9" s="3" t="s">
        <v>218</v>
      </c>
      <c r="C9" s="3" t="s">
        <v>232</v>
      </c>
      <c r="D9" s="3" t="s">
        <v>87</v>
      </c>
      <c r="E9" s="7" t="str">
        <f>HYPERLINK("https://openjdk.org/jeps/266","JEP 266")</f>
        <v>JEP 266</v>
      </c>
      <c r="F9" s="8"/>
    </row>
    <row r="10" s="2" customFormat="1" spans="1:6">
      <c r="A10" s="2" t="s">
        <v>217</v>
      </c>
      <c r="B10" s="2" t="s">
        <v>218</v>
      </c>
      <c r="C10" s="2" t="s">
        <v>233</v>
      </c>
      <c r="D10" s="2" t="s">
        <v>234</v>
      </c>
      <c r="E10" s="5" t="str">
        <f>HYPERLINK("https://openjdk.org/jeps/264","JEP 264")</f>
        <v>JEP 264</v>
      </c>
      <c r="F10" s="6"/>
    </row>
    <row r="11" s="3" customFormat="1" spans="1:6">
      <c r="A11" s="3" t="s">
        <v>217</v>
      </c>
      <c r="B11" s="3" t="s">
        <v>218</v>
      </c>
      <c r="C11" s="3" t="s">
        <v>235</v>
      </c>
      <c r="D11" s="3" t="s">
        <v>236</v>
      </c>
      <c r="E11" s="7" t="str">
        <f>HYPERLINK("https://openjdk.org/jeps/269","JEP 269")</f>
        <v>JEP 269</v>
      </c>
      <c r="F11" s="8"/>
    </row>
    <row r="12" s="2" customFormat="1" spans="1:6">
      <c r="A12" s="2" t="s">
        <v>217</v>
      </c>
      <c r="B12" s="2" t="s">
        <v>218</v>
      </c>
      <c r="C12" s="2" t="s">
        <v>237</v>
      </c>
      <c r="D12" s="2" t="s">
        <v>238</v>
      </c>
      <c r="E12" s="5" t="str">
        <f>HYPERLINK("https://openjdk.org/jeps/226","JEP 226")</f>
        <v>JEP 226</v>
      </c>
      <c r="F12" s="6"/>
    </row>
    <row r="13" s="3" customFormat="1" spans="1:6">
      <c r="A13" s="3" t="s">
        <v>217</v>
      </c>
      <c r="B13" s="3" t="s">
        <v>218</v>
      </c>
      <c r="C13" s="3" t="s">
        <v>237</v>
      </c>
      <c r="D13" s="3" t="s">
        <v>239</v>
      </c>
      <c r="E13" s="7" t="str">
        <f>HYPERLINK("https://openjdk.org/jeps/252","JEP 252")</f>
        <v>JEP 252</v>
      </c>
      <c r="F13" s="8"/>
    </row>
    <row r="14" s="2" customFormat="1" spans="1:6">
      <c r="A14" s="2" t="s">
        <v>217</v>
      </c>
      <c r="B14" s="2" t="s">
        <v>218</v>
      </c>
      <c r="C14" s="2" t="s">
        <v>240</v>
      </c>
      <c r="D14" s="2" t="s">
        <v>241</v>
      </c>
      <c r="E14" s="5" t="str">
        <f>HYPERLINK("https://openjdk.org/jeps/236","JEP 236")</f>
        <v>JEP 236</v>
      </c>
      <c r="F14" s="6"/>
    </row>
    <row r="15" s="3" customFormat="1" spans="1:6">
      <c r="A15" s="3" t="s">
        <v>217</v>
      </c>
      <c r="B15" s="3" t="s">
        <v>218</v>
      </c>
      <c r="C15" s="3" t="s">
        <v>240</v>
      </c>
      <c r="D15" s="3" t="s">
        <v>242</v>
      </c>
      <c r="E15" s="7" t="str">
        <f>HYPERLINK("https://openjdk.org/jeps/292","JEP 292")</f>
        <v>JEP 292</v>
      </c>
      <c r="F15" s="8"/>
    </row>
    <row r="16" s="2" customFormat="1" spans="1:6">
      <c r="A16" s="2" t="s">
        <v>217</v>
      </c>
      <c r="B16" s="2" t="s">
        <v>218</v>
      </c>
      <c r="C16" s="2" t="s">
        <v>243</v>
      </c>
      <c r="D16" s="2" t="s">
        <v>244</v>
      </c>
      <c r="E16" s="5" t="str">
        <f>HYPERLINK("https://openjdk.org/jeps/229","JEP 229")</f>
        <v>JEP 229</v>
      </c>
      <c r="F16" s="6"/>
    </row>
    <row r="17" s="3" customFormat="1" spans="1:6">
      <c r="A17" s="3" t="s">
        <v>217</v>
      </c>
      <c r="B17" s="3" t="s">
        <v>218</v>
      </c>
      <c r="C17" s="3" t="s">
        <v>243</v>
      </c>
      <c r="D17" s="3" t="s">
        <v>245</v>
      </c>
      <c r="E17" s="7" t="str">
        <f>HYPERLINK("https://openjdk.org/jeps/232","JEP 232")</f>
        <v>JEP 232</v>
      </c>
      <c r="F17" s="8"/>
    </row>
    <row r="18" s="2" customFormat="1" spans="1:6">
      <c r="A18" s="2" t="s">
        <v>217</v>
      </c>
      <c r="B18" s="2" t="s">
        <v>218</v>
      </c>
      <c r="C18" s="2" t="s">
        <v>243</v>
      </c>
      <c r="D18" s="2" t="s">
        <v>246</v>
      </c>
      <c r="E18" s="5" t="str">
        <f>HYPERLINK("https://openjdk.org/jeps/273","JEP 273")</f>
        <v>JEP 273</v>
      </c>
      <c r="F18" s="6"/>
    </row>
    <row r="19" s="3" customFormat="1" spans="1:6">
      <c r="A19" s="3" t="s">
        <v>217</v>
      </c>
      <c r="B19" s="3" t="s">
        <v>218</v>
      </c>
      <c r="C19" s="3" t="s">
        <v>243</v>
      </c>
      <c r="D19" s="3" t="s">
        <v>247</v>
      </c>
      <c r="E19" s="7" t="str">
        <f>HYPERLINK("https://openjdk.org/jeps/287","JEP 287")</f>
        <v>JEP 287</v>
      </c>
      <c r="F19" s="8"/>
    </row>
    <row r="20" s="2" customFormat="1" spans="1:6">
      <c r="A20" s="2" t="s">
        <v>217</v>
      </c>
      <c r="B20" s="2" t="s">
        <v>218</v>
      </c>
      <c r="C20" s="2" t="s">
        <v>243</v>
      </c>
      <c r="D20" s="2" t="s">
        <v>248</v>
      </c>
      <c r="E20" s="5" t="str">
        <f>HYPERLINK("https://openjdk.org/jeps/288","JEP 288")</f>
        <v>JEP 288</v>
      </c>
      <c r="F20" s="6"/>
    </row>
    <row r="21" s="3" customFormat="1" spans="1:6">
      <c r="A21" s="3" t="s">
        <v>217</v>
      </c>
      <c r="B21" s="3" t="s">
        <v>218</v>
      </c>
      <c r="C21" s="3" t="s">
        <v>249</v>
      </c>
      <c r="D21" s="3" t="s">
        <v>250</v>
      </c>
      <c r="E21" s="7" t="str">
        <f>HYPERLINK("https://openjdk.org/jeps/246","JEP 246")</f>
        <v>JEP 246</v>
      </c>
      <c r="F21" s="8"/>
    </row>
    <row r="22" s="2" customFormat="1" spans="1:6">
      <c r="A22" s="2" t="s">
        <v>217</v>
      </c>
      <c r="B22" s="2" t="s">
        <v>218</v>
      </c>
      <c r="C22" s="2" t="s">
        <v>251</v>
      </c>
      <c r="D22" s="2" t="s">
        <v>252</v>
      </c>
      <c r="E22" s="5" t="str">
        <f>HYPERLINK("https://openjdk.org/jeps/219","JEP 219")</f>
        <v>JEP 219</v>
      </c>
      <c r="F22" s="6"/>
    </row>
    <row r="23" s="3" customFormat="1" spans="1:6">
      <c r="A23" s="3" t="s">
        <v>217</v>
      </c>
      <c r="B23" s="3" t="s">
        <v>218</v>
      </c>
      <c r="C23" s="3" t="s">
        <v>251</v>
      </c>
      <c r="D23" s="3" t="s">
        <v>253</v>
      </c>
      <c r="E23" s="7" t="str">
        <f>HYPERLINK("https://openjdk.org/jeps/244","JEP 244")</f>
        <v>JEP 244</v>
      </c>
      <c r="F23" s="8"/>
    </row>
    <row r="24" s="2" customFormat="1" spans="1:6">
      <c r="A24" s="2" t="s">
        <v>217</v>
      </c>
      <c r="B24" s="2" t="s">
        <v>218</v>
      </c>
      <c r="C24" s="2" t="s">
        <v>251</v>
      </c>
      <c r="D24" s="2" t="s">
        <v>254</v>
      </c>
      <c r="E24" s="5" t="str">
        <f>HYPERLINK("https://openjdk.org/jeps/249","JEP 249")</f>
        <v>JEP 249</v>
      </c>
      <c r="F24" s="6"/>
    </row>
    <row r="25" s="3" customFormat="1" spans="1:6">
      <c r="A25" s="3" t="s">
        <v>217</v>
      </c>
      <c r="B25" s="3" t="s">
        <v>255</v>
      </c>
      <c r="C25" s="3" t="s">
        <v>256</v>
      </c>
      <c r="D25" s="3" t="s">
        <v>257</v>
      </c>
      <c r="E25" s="7" t="str">
        <f>HYPERLINK("https://openjdk.org/jeps/214","JEP 214")</f>
        <v>JEP 214</v>
      </c>
      <c r="F25" s="8"/>
    </row>
    <row r="26" s="2" customFormat="1" spans="1:6">
      <c r="A26" s="2" t="s">
        <v>217</v>
      </c>
      <c r="B26" s="2" t="s">
        <v>255</v>
      </c>
      <c r="C26" s="2" t="s">
        <v>256</v>
      </c>
      <c r="D26" s="2" t="s">
        <v>258</v>
      </c>
      <c r="E26" s="5" t="str">
        <f>HYPERLINK("https://openjdk.org/jeps/248","JEP 248")</f>
        <v>JEP 248</v>
      </c>
      <c r="F26" s="6"/>
    </row>
    <row r="27" s="3" customFormat="1" spans="1:6">
      <c r="A27" s="3" t="s">
        <v>217</v>
      </c>
      <c r="B27" s="3" t="s">
        <v>255</v>
      </c>
      <c r="C27" s="3" t="s">
        <v>256</v>
      </c>
      <c r="D27" s="3" t="s">
        <v>259</v>
      </c>
      <c r="E27" s="7" t="str">
        <f>HYPERLINK("https://openjdk.org/jeps/271","JEP 271")</f>
        <v>JEP 271</v>
      </c>
      <c r="F27" s="8"/>
    </row>
    <row r="28" s="2" customFormat="1" spans="1:6">
      <c r="A28" s="2" t="s">
        <v>217</v>
      </c>
      <c r="B28" s="2" t="s">
        <v>255</v>
      </c>
      <c r="C28" s="2" t="s">
        <v>256</v>
      </c>
      <c r="D28" s="2" t="s">
        <v>260</v>
      </c>
      <c r="E28" s="5" t="str">
        <f>HYPERLINK("https://openjdk.org/jeps/278","JEP 278")</f>
        <v>JEP 278</v>
      </c>
      <c r="F28" s="6"/>
    </row>
    <row r="29" s="3" customFormat="1" spans="1:6">
      <c r="A29" s="3" t="s">
        <v>217</v>
      </c>
      <c r="B29" s="3" t="s">
        <v>255</v>
      </c>
      <c r="C29" s="3" t="s">
        <v>256</v>
      </c>
      <c r="D29" s="3" t="s">
        <v>261</v>
      </c>
      <c r="E29" s="7" t="str">
        <f>HYPERLINK("https://openjdk.org/jeps/291","JEP 291")</f>
        <v>JEP 291</v>
      </c>
      <c r="F29" s="8"/>
    </row>
    <row r="30" s="2" customFormat="1" spans="1:6">
      <c r="A30" s="2" t="s">
        <v>217</v>
      </c>
      <c r="B30" s="2" t="s">
        <v>262</v>
      </c>
      <c r="C30" s="2" t="s">
        <v>225</v>
      </c>
      <c r="D30" s="2" t="s">
        <v>85</v>
      </c>
      <c r="E30" s="5" t="str">
        <f>HYPERLINK("https://openjdk.org/jeps/254","JEP 254")</f>
        <v>JEP 254</v>
      </c>
      <c r="F30" s="6"/>
    </row>
    <row r="31" s="3" customFormat="1" spans="1:6">
      <c r="A31" s="3" t="s">
        <v>217</v>
      </c>
      <c r="B31" s="3" t="s">
        <v>262</v>
      </c>
      <c r="C31" s="3"/>
      <c r="D31" s="3" t="s">
        <v>263</v>
      </c>
      <c r="E31" s="7" t="str">
        <f>HYPERLINK("https://openjdk.org/jeps/200","JEP 200")</f>
        <v>JEP 200</v>
      </c>
      <c r="F31" s="8"/>
    </row>
    <row r="32" s="2" customFormat="1" spans="1:6">
      <c r="A32" s="2" t="s">
        <v>217</v>
      </c>
      <c r="B32" s="2" t="s">
        <v>262</v>
      </c>
      <c r="C32" s="2"/>
      <c r="D32" s="2" t="s">
        <v>264</v>
      </c>
      <c r="E32" s="5" t="str">
        <f>HYPERLINK("https://openjdk.org/jeps/201","JEP 201")</f>
        <v>JEP 201</v>
      </c>
      <c r="F32" s="6"/>
    </row>
    <row r="33" s="3" customFormat="1" spans="1:6">
      <c r="A33" s="3" t="s">
        <v>217</v>
      </c>
      <c r="B33" s="3" t="s">
        <v>262</v>
      </c>
      <c r="C33" s="3"/>
      <c r="D33" s="3" t="s">
        <v>265</v>
      </c>
      <c r="E33" s="7" t="str">
        <f>HYPERLINK("https://openjdk.org/jeps/220","JEP 220")</f>
        <v>JEP 220</v>
      </c>
      <c r="F33" s="8"/>
    </row>
    <row r="34" s="2" customFormat="1" spans="1:6">
      <c r="A34" s="2" t="s">
        <v>217</v>
      </c>
      <c r="B34" s="2" t="s">
        <v>262</v>
      </c>
      <c r="C34" s="2"/>
      <c r="D34" s="2" t="s">
        <v>19</v>
      </c>
      <c r="E34" s="5" t="str">
        <f>HYPERLINK("https://openjdk.org/jeps/261","JEP 261")</f>
        <v>JEP 261</v>
      </c>
      <c r="F34" s="6"/>
    </row>
    <row r="35" s="3" customFormat="1" spans="1:6">
      <c r="A35" s="3" t="s">
        <v>217</v>
      </c>
      <c r="B35" s="3" t="s">
        <v>266</v>
      </c>
      <c r="C35" s="3" t="s">
        <v>267</v>
      </c>
      <c r="D35" s="3" t="s">
        <v>268</v>
      </c>
      <c r="E35" s="7" t="str">
        <f>HYPERLINK("https://openjdk.org/jeps/165","JEP 165")</f>
        <v>JEP 165</v>
      </c>
      <c r="F35" s="8"/>
    </row>
    <row r="36" s="2" customFormat="1" spans="1:6">
      <c r="A36" s="2" t="s">
        <v>217</v>
      </c>
      <c r="B36" s="2" t="s">
        <v>266</v>
      </c>
      <c r="C36" s="2" t="s">
        <v>267</v>
      </c>
      <c r="D36" s="2" t="s">
        <v>269</v>
      </c>
      <c r="E36" s="5" t="str">
        <f>HYPERLINK("https://openjdk.org/jeps/197","JEP 197")</f>
        <v>JEP 197</v>
      </c>
      <c r="F36" s="6"/>
    </row>
    <row r="37" s="3" customFormat="1" spans="1:6">
      <c r="A37" s="3" t="s">
        <v>217</v>
      </c>
      <c r="B37" s="3" t="s">
        <v>266</v>
      </c>
      <c r="C37" s="3" t="s">
        <v>267</v>
      </c>
      <c r="D37" s="3" t="s">
        <v>270</v>
      </c>
      <c r="E37" s="7" t="str">
        <f>HYPERLINK("https://openjdk.org/jeps/233","JEP 233")</f>
        <v>JEP 233</v>
      </c>
      <c r="F37" s="8"/>
    </row>
    <row r="38" s="2" customFormat="1" spans="1:6">
      <c r="A38" s="2" t="s">
        <v>217</v>
      </c>
      <c r="B38" s="2" t="s">
        <v>266</v>
      </c>
      <c r="C38" s="2" t="s">
        <v>267</v>
      </c>
      <c r="D38" s="2" t="s">
        <v>271</v>
      </c>
      <c r="E38" s="5" t="str">
        <f>HYPERLINK("https://openjdk.org/jeps/237","JEP 237")</f>
        <v>JEP 237</v>
      </c>
      <c r="F38" s="6"/>
    </row>
    <row r="39" s="3" customFormat="1" spans="1:6">
      <c r="A39" s="3" t="s">
        <v>217</v>
      </c>
      <c r="B39" s="3" t="s">
        <v>266</v>
      </c>
      <c r="C39" s="3" t="s">
        <v>267</v>
      </c>
      <c r="D39" s="3" t="s">
        <v>272</v>
      </c>
      <c r="E39" s="7" t="str">
        <f>HYPERLINK("https://openjdk.org/jeps/243","JEP 243")</f>
        <v>JEP 243</v>
      </c>
      <c r="F39" s="8"/>
    </row>
    <row r="40" s="2" customFormat="1" spans="1:6">
      <c r="A40" s="2" t="s">
        <v>217</v>
      </c>
      <c r="B40" s="2" t="s">
        <v>266</v>
      </c>
      <c r="C40" s="2" t="s">
        <v>267</v>
      </c>
      <c r="D40" s="2" t="s">
        <v>273</v>
      </c>
      <c r="E40" s="5" t="str">
        <f>HYPERLINK("https://openjdk.org/jeps/294","JEP 294")</f>
        <v>JEP 294</v>
      </c>
      <c r="F40" s="6"/>
    </row>
    <row r="41" s="3" customFormat="1" spans="1:6">
      <c r="A41" s="3" t="s">
        <v>217</v>
      </c>
      <c r="B41" s="3" t="s">
        <v>266</v>
      </c>
      <c r="C41" s="3" t="s">
        <v>267</v>
      </c>
      <c r="D41" s="3" t="s">
        <v>274</v>
      </c>
      <c r="E41" s="7" t="str">
        <f>HYPERLINK("https://openjdk.org/jeps/295","JEP 295")</f>
        <v>JEP 295</v>
      </c>
      <c r="F41" s="8"/>
    </row>
    <row r="42" s="2" customFormat="1" spans="1:6">
      <c r="A42" s="2" t="s">
        <v>217</v>
      </c>
      <c r="B42" s="2" t="s">
        <v>266</v>
      </c>
      <c r="C42" s="2" t="s">
        <v>267</v>
      </c>
      <c r="D42" s="2" t="s">
        <v>275</v>
      </c>
      <c r="E42" s="5" t="str">
        <f>HYPERLINK("https://openjdk.org/jeps/297","JEP 297")</f>
        <v>JEP 297</v>
      </c>
      <c r="F42" s="6"/>
    </row>
    <row r="43" s="3" customFormat="1" spans="1:6">
      <c r="A43" s="3" t="s">
        <v>217</v>
      </c>
      <c r="B43" s="3" t="s">
        <v>266</v>
      </c>
      <c r="C43" s="3" t="s">
        <v>276</v>
      </c>
      <c r="D43" s="3" t="s">
        <v>277</v>
      </c>
      <c r="E43" s="7" t="str">
        <f>HYPERLINK("https://openjdk.org/jeps/143","JEP 143")</f>
        <v>JEP 143</v>
      </c>
      <c r="F43" s="8"/>
    </row>
    <row r="44" s="2" customFormat="1" spans="1:6">
      <c r="A44" s="2" t="s">
        <v>217</v>
      </c>
      <c r="B44" s="2" t="s">
        <v>266</v>
      </c>
      <c r="C44" s="2" t="s">
        <v>276</v>
      </c>
      <c r="D44" s="2" t="s">
        <v>278</v>
      </c>
      <c r="E44" s="5" t="str">
        <f>HYPERLINK("https://openjdk.org/jeps/245","JEP 245")</f>
        <v>JEP 245</v>
      </c>
      <c r="F44" s="6"/>
    </row>
    <row r="45" s="3" customFormat="1" spans="1:6">
      <c r="A45" s="3" t="s">
        <v>217</v>
      </c>
      <c r="B45" s="3" t="s">
        <v>266</v>
      </c>
      <c r="C45" s="3" t="s">
        <v>276</v>
      </c>
      <c r="D45" s="3" t="s">
        <v>279</v>
      </c>
      <c r="E45" s="7" t="str">
        <f>HYPERLINK("https://openjdk.org/jeps/250","JEP 250")</f>
        <v>JEP 250</v>
      </c>
      <c r="F45" s="8"/>
    </row>
    <row r="46" s="2" customFormat="1" spans="1:6">
      <c r="A46" s="2" t="s">
        <v>217</v>
      </c>
      <c r="B46" s="2" t="s">
        <v>266</v>
      </c>
      <c r="C46" s="2" t="s">
        <v>280</v>
      </c>
      <c r="D46" s="2" t="s">
        <v>281</v>
      </c>
      <c r="E46" s="5" t="str">
        <f>HYPERLINK("https://openjdk.org/jeps/158","JEP 158")</f>
        <v>JEP 158</v>
      </c>
      <c r="F46" s="6"/>
    </row>
    <row r="47" s="3" customFormat="1" spans="1:6">
      <c r="A47" s="3" t="s">
        <v>217</v>
      </c>
      <c r="B47" s="3" t="s">
        <v>266</v>
      </c>
      <c r="C47" s="3" t="s">
        <v>280</v>
      </c>
      <c r="D47" s="3" t="s">
        <v>282</v>
      </c>
      <c r="E47" s="7" t="str">
        <f>HYPERLINK("https://openjdk.org/jeps/228","JEP 228")</f>
        <v>JEP 228</v>
      </c>
      <c r="F47" s="8"/>
    </row>
    <row r="48" s="2" customFormat="1" spans="1:6">
      <c r="A48" s="2" t="s">
        <v>217</v>
      </c>
      <c r="B48" s="2" t="s">
        <v>266</v>
      </c>
      <c r="C48" s="2" t="s">
        <v>283</v>
      </c>
      <c r="D48" s="2" t="s">
        <v>284</v>
      </c>
      <c r="E48" s="5" t="str">
        <f>HYPERLINK("https://openjdk.org/jeps/281","JEP 281")</f>
        <v>JEP 281</v>
      </c>
      <c r="F48" s="6"/>
    </row>
    <row r="49" s="3" customFormat="1" spans="1:6">
      <c r="A49" s="3" t="s">
        <v>217</v>
      </c>
      <c r="B49" s="3" t="s">
        <v>285</v>
      </c>
      <c r="C49" s="3" t="s">
        <v>225</v>
      </c>
      <c r="D49" s="3" t="s">
        <v>81</v>
      </c>
      <c r="E49" s="7" t="str">
        <f>HYPERLINK("https://openjdk.org/jeps/193","JEP 193")</f>
        <v>JEP 193</v>
      </c>
      <c r="F49" s="8"/>
    </row>
    <row r="50" s="2" customFormat="1" spans="1:6">
      <c r="A50" s="2" t="s">
        <v>217</v>
      </c>
      <c r="B50" s="2" t="s">
        <v>285</v>
      </c>
      <c r="C50" s="2" t="s">
        <v>225</v>
      </c>
      <c r="D50" s="2" t="s">
        <v>286</v>
      </c>
      <c r="E50" s="5" t="str">
        <f>HYPERLINK("https://openjdk.org/jeps/227","JEP 227")</f>
        <v>JEP 227</v>
      </c>
      <c r="F50" s="6"/>
    </row>
    <row r="51" s="3" customFormat="1" spans="1:6">
      <c r="A51" s="3" t="s">
        <v>217</v>
      </c>
      <c r="B51" s="3" t="s">
        <v>285</v>
      </c>
      <c r="C51" s="3" t="s">
        <v>225</v>
      </c>
      <c r="D51" s="3" t="s">
        <v>287</v>
      </c>
      <c r="E51" s="7" t="str">
        <f>HYPERLINK("https://openjdk.org/jeps/267","JEP 267")</f>
        <v>JEP 267</v>
      </c>
      <c r="F51" s="8"/>
    </row>
    <row r="52" s="2" customFormat="1" spans="1:6">
      <c r="A52" s="2" t="s">
        <v>217</v>
      </c>
      <c r="B52" s="2" t="s">
        <v>285</v>
      </c>
      <c r="C52" s="2" t="s">
        <v>225</v>
      </c>
      <c r="D52" s="2" t="s">
        <v>90</v>
      </c>
      <c r="E52" s="5" t="str">
        <f>HYPERLINK("https://openjdk.org/jeps/277","JEP 277")</f>
        <v>JEP 277</v>
      </c>
      <c r="F52" s="6"/>
    </row>
    <row r="53" s="3" customFormat="1" spans="1:6">
      <c r="A53" s="3" t="s">
        <v>217</v>
      </c>
      <c r="B53" s="3" t="s">
        <v>285</v>
      </c>
      <c r="C53" s="3" t="s">
        <v>225</v>
      </c>
      <c r="D53" s="3" t="s">
        <v>288</v>
      </c>
      <c r="E53" s="7" t="str">
        <f>HYPERLINK("https://openjdk.org/jeps/285","JEP 285")</f>
        <v>JEP 285</v>
      </c>
      <c r="F53" s="8"/>
    </row>
    <row r="54" s="2" customFormat="1" spans="1:6">
      <c r="A54" s="2" t="s">
        <v>217</v>
      </c>
      <c r="B54" s="2" t="s">
        <v>289</v>
      </c>
      <c r="C54" s="2" t="s">
        <v>290</v>
      </c>
      <c r="D54" s="2" t="s">
        <v>291</v>
      </c>
      <c r="E54" s="5" t="str">
        <f>HYPERLINK("https://openjdk.org/jeps/251","JEP 251")</f>
        <v>JEP 251</v>
      </c>
      <c r="F54" s="6"/>
    </row>
    <row r="55" s="3" customFormat="1" spans="1:6">
      <c r="A55" s="3" t="s">
        <v>217</v>
      </c>
      <c r="B55" s="3" t="s">
        <v>289</v>
      </c>
      <c r="C55" s="3" t="s">
        <v>290</v>
      </c>
      <c r="D55" s="3" t="s">
        <v>292</v>
      </c>
      <c r="E55" s="7" t="str">
        <f>HYPERLINK("https://openjdk.org/jeps/258","JEP 258")</f>
        <v>JEP 258</v>
      </c>
      <c r="F55" s="8"/>
    </row>
    <row r="56" s="2" customFormat="1" spans="1:6">
      <c r="A56" s="2" t="s">
        <v>217</v>
      </c>
      <c r="B56" s="2" t="s">
        <v>289</v>
      </c>
      <c r="C56" s="2" t="s">
        <v>290</v>
      </c>
      <c r="D56" s="2" t="s">
        <v>293</v>
      </c>
      <c r="E56" s="5" t="str">
        <f>HYPERLINK("https://openjdk.org/jeps/265","JEP 265")</f>
        <v>JEP 265</v>
      </c>
      <c r="F56" s="6"/>
    </row>
    <row r="57" s="3" customFormat="1" spans="1:6">
      <c r="A57" s="3" t="s">
        <v>217</v>
      </c>
      <c r="B57" s="3" t="s">
        <v>289</v>
      </c>
      <c r="C57" s="3" t="s">
        <v>294</v>
      </c>
      <c r="D57" s="3" t="s">
        <v>295</v>
      </c>
      <c r="E57" s="7" t="str">
        <f>HYPERLINK("https://openjdk.org/jeps/263","JEP 263")</f>
        <v>JEP 263</v>
      </c>
      <c r="F57" s="8"/>
    </row>
    <row r="58" s="2" customFormat="1" spans="1:6">
      <c r="A58" s="2" t="s">
        <v>217</v>
      </c>
      <c r="B58" s="2" t="s">
        <v>289</v>
      </c>
      <c r="C58" s="2" t="s">
        <v>294</v>
      </c>
      <c r="D58" s="2" t="s">
        <v>296</v>
      </c>
      <c r="E58" s="5" t="str">
        <f>HYPERLINK("https://openjdk.org/jeps/272","JEP 272")</f>
        <v>JEP 272</v>
      </c>
      <c r="F58" s="6"/>
    </row>
    <row r="59" s="3" customFormat="1" spans="1:6">
      <c r="A59" s="3" t="s">
        <v>217</v>
      </c>
      <c r="B59" s="3" t="s">
        <v>289</v>
      </c>
      <c r="C59" s="3" t="s">
        <v>297</v>
      </c>
      <c r="D59" s="3" t="s">
        <v>298</v>
      </c>
      <c r="E59" s="7" t="str">
        <f>HYPERLINK("https://openjdk.org/jeps/256","JEP 256")</f>
        <v>JEP 256</v>
      </c>
      <c r="F59" s="8"/>
    </row>
    <row r="60" s="2" customFormat="1" spans="1:6">
      <c r="A60" s="2" t="s">
        <v>217</v>
      </c>
      <c r="B60" s="2" t="s">
        <v>289</v>
      </c>
      <c r="C60" s="2" t="s">
        <v>299</v>
      </c>
      <c r="D60" s="2" t="s">
        <v>300</v>
      </c>
      <c r="E60" s="5" t="str">
        <f>HYPERLINK("https://openjdk.org/jeps/262","JEP 262")</f>
        <v>JEP 262</v>
      </c>
      <c r="F60" s="6"/>
    </row>
    <row r="61" s="3" customFormat="1" spans="1:6">
      <c r="A61" s="3" t="s">
        <v>217</v>
      </c>
      <c r="B61" s="3" t="s">
        <v>289</v>
      </c>
      <c r="C61" s="3" t="s">
        <v>301</v>
      </c>
      <c r="D61" s="3" t="s">
        <v>302</v>
      </c>
      <c r="E61" s="7" t="str">
        <f>HYPERLINK("https://openjdk.org/jeps/240","JEP 240")</f>
        <v>JEP 240</v>
      </c>
      <c r="F61" s="8"/>
    </row>
    <row r="62" s="2" customFormat="1" spans="1:6">
      <c r="A62" s="2" t="s">
        <v>217</v>
      </c>
      <c r="B62" s="2" t="s">
        <v>289</v>
      </c>
      <c r="C62" s="2" t="s">
        <v>301</v>
      </c>
      <c r="D62" s="2" t="s">
        <v>303</v>
      </c>
      <c r="E62" s="5" t="str">
        <f>HYPERLINK("https://openjdk.org/jeps/241","JEP 241")</f>
        <v>JEP 241</v>
      </c>
      <c r="F62" s="6"/>
    </row>
    <row r="63" s="3" customFormat="1" spans="1:6">
      <c r="A63" s="3" t="s">
        <v>217</v>
      </c>
      <c r="B63" s="3" t="s">
        <v>289</v>
      </c>
      <c r="C63" s="3" t="s">
        <v>304</v>
      </c>
      <c r="D63" s="3" t="s">
        <v>305</v>
      </c>
      <c r="E63" s="7" t="str">
        <f>HYPERLINK("https://openjdk.org/jeps/275","JEP 275")</f>
        <v>JEP 275</v>
      </c>
      <c r="F63" s="8"/>
    </row>
    <row r="64" s="2" customFormat="1" spans="1:6">
      <c r="A64" s="2" t="s">
        <v>217</v>
      </c>
      <c r="B64" s="2" t="s">
        <v>289</v>
      </c>
      <c r="C64" s="2" t="s">
        <v>306</v>
      </c>
      <c r="D64" s="2" t="s">
        <v>307</v>
      </c>
      <c r="E64" s="5" t="str">
        <f>HYPERLINK("https://openjdk.org/jeps/299","JEP 299")</f>
        <v>JEP 299</v>
      </c>
      <c r="F64" s="6"/>
    </row>
    <row r="65" s="3" customFormat="1" spans="1:6">
      <c r="A65" s="3" t="s">
        <v>217</v>
      </c>
      <c r="B65" s="3" t="s">
        <v>289</v>
      </c>
      <c r="C65" s="3" t="s">
        <v>308</v>
      </c>
      <c r="D65" s="3" t="s">
        <v>309</v>
      </c>
      <c r="E65" s="7" t="str">
        <f>HYPERLINK("https://openjdk.org/jeps/298","JEP 298")</f>
        <v>JEP 298</v>
      </c>
      <c r="F65" s="8"/>
    </row>
    <row r="66" s="2" customFormat="1" spans="1:6">
      <c r="A66" s="2" t="s">
        <v>217</v>
      </c>
      <c r="B66" s="2" t="s">
        <v>289</v>
      </c>
      <c r="C66" s="2" t="s">
        <v>310</v>
      </c>
      <c r="D66" s="2" t="s">
        <v>311</v>
      </c>
      <c r="E66" s="5" t="str">
        <f>HYPERLINK("https://openjdk.org/jeps/284","JEP 284")</f>
        <v>JEP 284</v>
      </c>
      <c r="F66" s="6"/>
    </row>
    <row r="67" s="3" customFormat="1" spans="1:6">
      <c r="A67" s="3" t="s">
        <v>217</v>
      </c>
      <c r="B67" s="3" t="s">
        <v>289</v>
      </c>
      <c r="C67" s="3" t="s">
        <v>312</v>
      </c>
      <c r="D67" s="3" t="s">
        <v>313</v>
      </c>
      <c r="E67" s="7" t="str">
        <f>HYPERLINK("https://openjdk.org/jeps/253","JEP 253")</f>
        <v>JEP 253</v>
      </c>
      <c r="F67" s="8"/>
    </row>
    <row r="68" s="2" customFormat="1" spans="1:6">
      <c r="A68" s="2" t="s">
        <v>217</v>
      </c>
      <c r="B68" s="2" t="s">
        <v>289</v>
      </c>
      <c r="C68" s="2" t="s">
        <v>314</v>
      </c>
      <c r="D68" s="2" t="s">
        <v>315</v>
      </c>
      <c r="E68" s="5" t="str">
        <f>HYPERLINK("https://openjdk.org/jeps/257","JEP 257")</f>
        <v>JEP 257</v>
      </c>
      <c r="F68" s="6"/>
    </row>
    <row r="69" s="3" customFormat="1" spans="1:6">
      <c r="A69" s="3" t="s">
        <v>217</v>
      </c>
      <c r="B69" s="3" t="s">
        <v>289</v>
      </c>
      <c r="C69" s="3" t="s">
        <v>316</v>
      </c>
      <c r="D69" s="3" t="s">
        <v>317</v>
      </c>
      <c r="E69" s="7" t="str">
        <f>HYPERLINK("https://openjdk.org/jeps/283","JEP 283")</f>
        <v>JEP 283</v>
      </c>
      <c r="F69" s="8"/>
    </row>
    <row r="70" s="2" customFormat="1" spans="1:6">
      <c r="A70" s="2" t="s">
        <v>217</v>
      </c>
      <c r="B70" s="2" t="s">
        <v>289</v>
      </c>
      <c r="C70" s="2" t="s">
        <v>318</v>
      </c>
      <c r="D70" s="2" t="s">
        <v>319</v>
      </c>
      <c r="E70" s="5" t="str">
        <f>HYPERLINK("https://openjdk.org/jeps/255","JEP 255")</f>
        <v>JEP 255</v>
      </c>
      <c r="F70" s="6"/>
    </row>
    <row r="71" s="3" customFormat="1" spans="1:6">
      <c r="A71" s="3" t="s">
        <v>217</v>
      </c>
      <c r="B71" s="3" t="s">
        <v>289</v>
      </c>
      <c r="C71" s="3" t="s">
        <v>318</v>
      </c>
      <c r="D71" s="3" t="s">
        <v>320</v>
      </c>
      <c r="E71" s="7" t="str">
        <f>HYPERLINK("https://openjdk.org/jeps/268","JEP 268")</f>
        <v>JEP 268</v>
      </c>
      <c r="F71" s="8"/>
    </row>
    <row r="72" s="2" customFormat="1" spans="1:6">
      <c r="A72" s="2" t="s">
        <v>217</v>
      </c>
      <c r="B72" s="2" t="s">
        <v>289</v>
      </c>
      <c r="C72" s="2"/>
      <c r="D72" s="2" t="s">
        <v>321</v>
      </c>
      <c r="E72" s="5" t="str">
        <f>HYPERLINK("https://openjdk.org/jeps/223","JEP 223")</f>
        <v>JEP 223</v>
      </c>
      <c r="F72" s="6"/>
    </row>
    <row r="73" s="3" customFormat="1" spans="1:6">
      <c r="A73" s="3" t="s">
        <v>217</v>
      </c>
      <c r="B73" s="3" t="s">
        <v>289</v>
      </c>
      <c r="C73" s="3"/>
      <c r="D73" s="3" t="s">
        <v>322</v>
      </c>
      <c r="E73" s="7" t="str">
        <f>HYPERLINK("https://openjdk.org/jeps/260","JEP 260")</f>
        <v>JEP 260</v>
      </c>
      <c r="F73" s="8"/>
    </row>
    <row r="74" s="2" customFormat="1" spans="1:6">
      <c r="A74" s="2" t="s">
        <v>217</v>
      </c>
      <c r="B74" s="2" t="s">
        <v>289</v>
      </c>
      <c r="C74" s="2"/>
      <c r="D74" s="2" t="s">
        <v>323</v>
      </c>
      <c r="E74" s="5" t="str">
        <f>HYPERLINK("https://openjdk.org/jeps/270","JEP 270")</f>
        <v>JEP 270</v>
      </c>
      <c r="F74" s="6"/>
    </row>
    <row r="75" s="3" customFormat="1" spans="1:6">
      <c r="A75" s="3" t="s">
        <v>217</v>
      </c>
      <c r="B75" s="3" t="s">
        <v>289</v>
      </c>
      <c r="C75" s="3"/>
      <c r="D75" s="3" t="s">
        <v>324</v>
      </c>
      <c r="E75" s="7" t="str">
        <f>HYPERLINK("https://openjdk.org/jeps/279","JEP 279")</f>
        <v>JEP 279</v>
      </c>
      <c r="F75" s="8"/>
    </row>
    <row r="76" s="2" customFormat="1" spans="1:6">
      <c r="A76" s="2" t="s">
        <v>217</v>
      </c>
      <c r="B76" s="2" t="s">
        <v>325</v>
      </c>
      <c r="C76" s="2" t="s">
        <v>326</v>
      </c>
      <c r="D76" s="2" t="s">
        <v>327</v>
      </c>
      <c r="E76" s="5" t="str">
        <f>HYPERLINK("https://openjdk.org/jeps/212","JEP 212")</f>
        <v>JEP 212</v>
      </c>
      <c r="F76" s="6"/>
    </row>
    <row r="77" s="3" customFormat="1" spans="1:6">
      <c r="A77" s="3" t="s">
        <v>217</v>
      </c>
      <c r="B77" s="3" t="s">
        <v>325</v>
      </c>
      <c r="C77" s="3" t="s">
        <v>328</v>
      </c>
      <c r="D77" s="3" t="s">
        <v>198</v>
      </c>
      <c r="E77" s="7" t="str">
        <f>HYPERLINK("https://openjdk.org/jeps/238","JEP 238")</f>
        <v>JEP 238</v>
      </c>
      <c r="F77" s="8"/>
    </row>
    <row r="78" s="2" customFormat="1" spans="1:6">
      <c r="A78" s="2" t="s">
        <v>217</v>
      </c>
      <c r="B78" s="2" t="s">
        <v>325</v>
      </c>
      <c r="C78" s="2" t="s">
        <v>329</v>
      </c>
      <c r="D78" s="2" t="s">
        <v>330</v>
      </c>
      <c r="E78" s="5" t="str">
        <f>HYPERLINK("https://openjdk.org/jeps/199","JEP 199")</f>
        <v>JEP 199</v>
      </c>
      <c r="F78" s="6"/>
    </row>
    <row r="79" s="3" customFormat="1" spans="1:6">
      <c r="A79" s="3" t="s">
        <v>217</v>
      </c>
      <c r="B79" s="3" t="s">
        <v>325</v>
      </c>
      <c r="C79" s="3" t="s">
        <v>329</v>
      </c>
      <c r="D79" s="3" t="s">
        <v>331</v>
      </c>
      <c r="E79" s="7" t="str">
        <f>HYPERLINK("https://openjdk.org/jeps/211","JEP 211")</f>
        <v>JEP 211</v>
      </c>
      <c r="F79" s="8"/>
    </row>
    <row r="80" s="2" customFormat="1" spans="1:6">
      <c r="A80" s="2" t="s">
        <v>217</v>
      </c>
      <c r="B80" s="2" t="s">
        <v>325</v>
      </c>
      <c r="C80" s="2" t="s">
        <v>329</v>
      </c>
      <c r="D80" s="2" t="s">
        <v>21</v>
      </c>
      <c r="E80" s="5" t="str">
        <f>HYPERLINK("https://openjdk.org/jeps/213","JEP 213")</f>
        <v>JEP 213</v>
      </c>
      <c r="F80" s="6"/>
    </row>
    <row r="81" s="3" customFormat="1" spans="1:6">
      <c r="A81" s="3" t="s">
        <v>217</v>
      </c>
      <c r="B81" s="3" t="s">
        <v>325</v>
      </c>
      <c r="C81" s="3" t="s">
        <v>329</v>
      </c>
      <c r="D81" s="3" t="s">
        <v>332</v>
      </c>
      <c r="E81" s="7" t="str">
        <f>HYPERLINK("https://openjdk.org/jeps/215","JEP 215")</f>
        <v>JEP 215</v>
      </c>
      <c r="F81" s="8"/>
    </row>
    <row r="82" s="2" customFormat="1" spans="1:6">
      <c r="A82" s="2" t="s">
        <v>217</v>
      </c>
      <c r="B82" s="2" t="s">
        <v>325</v>
      </c>
      <c r="C82" s="2" t="s">
        <v>329</v>
      </c>
      <c r="D82" s="2" t="s">
        <v>333</v>
      </c>
      <c r="E82" s="5" t="str">
        <f>HYPERLINK("https://openjdk.org/jeps/216","JEP 216")</f>
        <v>JEP 216</v>
      </c>
      <c r="F82" s="6"/>
    </row>
    <row r="83" s="3" customFormat="1" spans="1:6">
      <c r="A83" s="3" t="s">
        <v>217</v>
      </c>
      <c r="B83" s="3" t="s">
        <v>325</v>
      </c>
      <c r="C83" s="3" t="s">
        <v>329</v>
      </c>
      <c r="D83" s="3" t="s">
        <v>334</v>
      </c>
      <c r="E83" s="7" t="str">
        <f>HYPERLINK("https://openjdk.org/jeps/217","JEP 217")</f>
        <v>JEP 217</v>
      </c>
      <c r="F83" s="8"/>
    </row>
    <row r="84" s="2" customFormat="1" spans="1:6">
      <c r="A84" s="2" t="s">
        <v>217</v>
      </c>
      <c r="B84" s="2" t="s">
        <v>325</v>
      </c>
      <c r="C84" s="2" t="s">
        <v>329</v>
      </c>
      <c r="D84" s="2" t="s">
        <v>335</v>
      </c>
      <c r="E84" s="5" t="str">
        <f>HYPERLINK("https://openjdk.org/jeps/235","JEP 235")</f>
        <v>JEP 235</v>
      </c>
      <c r="F84" s="6"/>
    </row>
    <row r="85" s="3" customFormat="1" spans="1:6">
      <c r="A85" s="3" t="s">
        <v>217</v>
      </c>
      <c r="B85" s="3" t="s">
        <v>325</v>
      </c>
      <c r="C85" s="3" t="s">
        <v>329</v>
      </c>
      <c r="D85" s="3" t="s">
        <v>200</v>
      </c>
      <c r="E85" s="7" t="str">
        <f>HYPERLINK("https://openjdk.org/jeps/247","JEP 247")</f>
        <v>JEP 247</v>
      </c>
      <c r="F85" s="8"/>
    </row>
    <row r="86" s="2" customFormat="1" spans="1:6">
      <c r="A86" s="2" t="s">
        <v>217</v>
      </c>
      <c r="B86" s="2" t="s">
        <v>325</v>
      </c>
      <c r="C86" s="2" t="s">
        <v>329</v>
      </c>
      <c r="D86" s="2" t="s">
        <v>336</v>
      </c>
      <c r="E86" s="5" t="str">
        <f>HYPERLINK("https://openjdk.org/jeps/280","JEP 280")</f>
        <v>JEP 280</v>
      </c>
      <c r="F86" s="6"/>
    </row>
    <row r="87" s="3" customFormat="1" spans="1:6">
      <c r="A87" s="3" t="s">
        <v>217</v>
      </c>
      <c r="B87" s="3" t="s">
        <v>325</v>
      </c>
      <c r="C87" s="3" t="s">
        <v>337</v>
      </c>
      <c r="D87" s="3" t="s">
        <v>338</v>
      </c>
      <c r="E87" s="7" t="str">
        <f>HYPERLINK("https://openjdk.org/jeps/221","JEP 221")</f>
        <v>JEP 221</v>
      </c>
      <c r="F87" s="8"/>
    </row>
    <row r="88" s="2" customFormat="1" spans="1:6">
      <c r="A88" s="2" t="s">
        <v>217</v>
      </c>
      <c r="B88" s="2" t="s">
        <v>325</v>
      </c>
      <c r="C88" s="2" t="s">
        <v>337</v>
      </c>
      <c r="D88" s="2" t="s">
        <v>339</v>
      </c>
      <c r="E88" s="5" t="str">
        <f>HYPERLINK("https://openjdk.org/jeps/224","JEP 224")</f>
        <v>JEP 224</v>
      </c>
      <c r="F88" s="6"/>
    </row>
    <row r="89" s="3" customFormat="1" spans="1:6">
      <c r="A89" s="3" t="s">
        <v>217</v>
      </c>
      <c r="B89" s="3" t="s">
        <v>325</v>
      </c>
      <c r="C89" s="3" t="s">
        <v>337</v>
      </c>
      <c r="D89" s="3" t="s">
        <v>340</v>
      </c>
      <c r="E89" s="7" t="str">
        <f>HYPERLINK("https://openjdk.org/jeps/225","JEP 225")</f>
        <v>JEP 225</v>
      </c>
      <c r="F89" s="8"/>
    </row>
    <row r="90" s="2" customFormat="1" spans="1:6">
      <c r="A90" s="2" t="s">
        <v>217</v>
      </c>
      <c r="B90" s="2" t="s">
        <v>325</v>
      </c>
      <c r="C90" s="2" t="s">
        <v>341</v>
      </c>
      <c r="D90" s="2" t="s">
        <v>342</v>
      </c>
      <c r="E90" s="5" t="str">
        <f>HYPERLINK("https://openjdk.org/jeps/282","JEP 282")</f>
        <v>JEP 282</v>
      </c>
      <c r="F90" s="6"/>
    </row>
    <row r="91" s="3" customFormat="1" spans="1:6">
      <c r="A91" s="3" t="s">
        <v>217</v>
      </c>
      <c r="B91" s="3" t="s">
        <v>325</v>
      </c>
      <c r="C91" s="3" t="s">
        <v>343</v>
      </c>
      <c r="D91" s="3" t="s">
        <v>344</v>
      </c>
      <c r="E91" s="7" t="str">
        <f>HYPERLINK("https://openjdk.org/jeps/222","JEP 222")</f>
        <v>JEP 222</v>
      </c>
      <c r="F91" s="8"/>
    </row>
    <row r="92" s="2" customFormat="1" spans="1:6">
      <c r="A92" s="2" t="s">
        <v>217</v>
      </c>
      <c r="B92" s="2" t="s">
        <v>325</v>
      </c>
      <c r="C92" s="2" t="s">
        <v>345</v>
      </c>
      <c r="D92" s="2" t="s">
        <v>346</v>
      </c>
      <c r="E92" s="5" t="str">
        <f>HYPERLINK("https://openjdk.org/jeps/231","JEP 231")</f>
        <v>JEP 231</v>
      </c>
      <c r="F92" s="6"/>
    </row>
    <row r="93" s="3" customFormat="1" spans="1:6">
      <c r="A93" s="3" t="s">
        <v>3</v>
      </c>
      <c r="B93" s="3" t="s">
        <v>218</v>
      </c>
      <c r="C93" s="3" t="s">
        <v>237</v>
      </c>
      <c r="D93" s="3" t="s">
        <v>94</v>
      </c>
      <c r="E93" s="7" t="str">
        <f>HYPERLINK("https://openjdk.org/jeps/314","JEP 314")</f>
        <v>JEP 314</v>
      </c>
      <c r="F93" s="8"/>
    </row>
    <row r="94" s="2" customFormat="1" spans="1:6">
      <c r="A94" s="2" t="s">
        <v>3</v>
      </c>
      <c r="B94" s="2" t="s">
        <v>218</v>
      </c>
      <c r="C94" s="2" t="s">
        <v>243</v>
      </c>
      <c r="D94" s="2" t="s">
        <v>347</v>
      </c>
      <c r="E94" s="5" t="str">
        <f>HYPERLINK("https://openjdk.org/jeps/319","JEP 319")</f>
        <v>JEP 319</v>
      </c>
      <c r="F94" s="6"/>
    </row>
    <row r="95" s="3" customFormat="1" spans="1:6">
      <c r="A95" s="3" t="s">
        <v>3</v>
      </c>
      <c r="B95" s="3" t="s">
        <v>255</v>
      </c>
      <c r="C95" s="3" t="s">
        <v>256</v>
      </c>
      <c r="D95" s="3" t="s">
        <v>348</v>
      </c>
      <c r="E95" s="7" t="str">
        <f>HYPERLINK("https://openjdk.org/jeps/304","JEP 304")</f>
        <v>JEP 304</v>
      </c>
      <c r="F95" s="8"/>
    </row>
    <row r="96" s="2" customFormat="1" spans="1:6">
      <c r="A96" s="2" t="s">
        <v>3</v>
      </c>
      <c r="B96" s="2" t="s">
        <v>255</v>
      </c>
      <c r="C96" s="2" t="s">
        <v>256</v>
      </c>
      <c r="D96" s="2" t="s">
        <v>178</v>
      </c>
      <c r="E96" s="5" t="str">
        <f>HYPERLINK("https://openjdk.org/jeps/307","JEP 307")</f>
        <v>JEP 307</v>
      </c>
      <c r="F96" s="6"/>
    </row>
    <row r="97" s="3" customFormat="1" spans="1:6">
      <c r="A97" s="3" t="s">
        <v>3</v>
      </c>
      <c r="B97" s="3" t="s">
        <v>255</v>
      </c>
      <c r="C97" s="3" t="s">
        <v>256</v>
      </c>
      <c r="D97" s="3" t="s">
        <v>182</v>
      </c>
      <c r="E97" s="7" t="str">
        <f>HYPERLINK("https://openjdk.org/jeps/316","JEP 316")</f>
        <v>JEP 316</v>
      </c>
      <c r="F97" s="8"/>
    </row>
    <row r="98" s="2" customFormat="1" spans="1:6">
      <c r="A98" s="2" t="s">
        <v>3</v>
      </c>
      <c r="B98" s="2" t="s">
        <v>266</v>
      </c>
      <c r="C98" s="2" t="s">
        <v>267</v>
      </c>
      <c r="D98" s="2" t="s">
        <v>172</v>
      </c>
      <c r="E98" s="5" t="str">
        <f>HYPERLINK("https://openjdk.org/jeps/317","JEP 317")</f>
        <v>JEP 317</v>
      </c>
      <c r="F98" s="6"/>
    </row>
    <row r="99" s="3" customFormat="1" spans="1:6">
      <c r="A99" s="3" t="s">
        <v>3</v>
      </c>
      <c r="B99" s="3" t="s">
        <v>266</v>
      </c>
      <c r="C99" s="3" t="s">
        <v>276</v>
      </c>
      <c r="D99" s="3" t="s">
        <v>349</v>
      </c>
      <c r="E99" s="7" t="str">
        <f>HYPERLINK("https://openjdk.org/jeps/310","JEP 310")</f>
        <v>JEP 310</v>
      </c>
      <c r="F99" s="8"/>
    </row>
    <row r="100" s="2" customFormat="1" spans="1:6">
      <c r="A100" s="2" t="s">
        <v>3</v>
      </c>
      <c r="B100" s="2" t="s">
        <v>266</v>
      </c>
      <c r="C100" s="2" t="s">
        <v>276</v>
      </c>
      <c r="D100" s="2" t="s">
        <v>180</v>
      </c>
      <c r="E100" s="5" t="str">
        <f>HYPERLINK("https://openjdk.org/jeps/312","JEP 312")</f>
        <v>JEP 312</v>
      </c>
      <c r="F100" s="6"/>
    </row>
    <row r="101" s="3" customFormat="1" spans="1:6">
      <c r="A101" s="3" t="s">
        <v>3</v>
      </c>
      <c r="B101" s="3" t="s">
        <v>285</v>
      </c>
      <c r="C101" s="3" t="s">
        <v>225</v>
      </c>
      <c r="D101" s="3" t="s">
        <v>350</v>
      </c>
      <c r="E101" s="7" t="str">
        <f>HYPERLINK("https://openjdk.org/jeps/322","JEP 322")</f>
        <v>JEP 322</v>
      </c>
      <c r="F101" s="8"/>
    </row>
    <row r="102" s="2" customFormat="1" spans="1:6">
      <c r="A102" s="2" t="s">
        <v>3</v>
      </c>
      <c r="B102" s="2" t="s">
        <v>285</v>
      </c>
      <c r="C102" s="2" t="s">
        <v>326</v>
      </c>
      <c r="D102" s="2" t="s">
        <v>24</v>
      </c>
      <c r="E102" s="5" t="str">
        <f>HYPERLINK("https://openjdk.org/jeps/286","JEP 286")</f>
        <v>JEP 286</v>
      </c>
      <c r="F102" s="6"/>
    </row>
    <row r="103" s="3" customFormat="1" spans="1:6">
      <c r="A103" s="3" t="s">
        <v>3</v>
      </c>
      <c r="B103" s="3" t="s">
        <v>289</v>
      </c>
      <c r="C103" s="3" t="s">
        <v>310</v>
      </c>
      <c r="D103" s="3" t="s">
        <v>351</v>
      </c>
      <c r="E103" s="7" t="str">
        <f>HYPERLINK("https://openjdk.org/jeps/296","JEP 296")</f>
        <v>JEP 296</v>
      </c>
      <c r="F103" s="8"/>
    </row>
    <row r="104" s="2" customFormat="1" spans="1:6">
      <c r="A104" s="2" t="s">
        <v>3</v>
      </c>
      <c r="B104" s="2" t="s">
        <v>325</v>
      </c>
      <c r="C104" s="2" t="s">
        <v>352</v>
      </c>
      <c r="D104" s="2" t="s">
        <v>353</v>
      </c>
      <c r="E104" s="5" t="str">
        <f>HYPERLINK("https://openjdk.org/jeps/313","JEP 313")</f>
        <v>JEP 313</v>
      </c>
      <c r="F104" s="6"/>
    </row>
    <row r="105" s="3" customFormat="1" spans="1:6">
      <c r="A105" s="3" t="s">
        <v>4</v>
      </c>
      <c r="B105" s="3" t="s">
        <v>218</v>
      </c>
      <c r="C105" s="3" t="s">
        <v>230</v>
      </c>
      <c r="D105" s="3" t="s">
        <v>354</v>
      </c>
      <c r="E105" s="7" t="str">
        <f>HYPERLINK("https://openjdk.org/jeps/321","JEP 321")</f>
        <v>JEP 321</v>
      </c>
      <c r="F105" s="8"/>
    </row>
    <row r="106" s="2" customFormat="1" spans="1:6">
      <c r="A106" s="2" t="s">
        <v>4</v>
      </c>
      <c r="B106" s="2" t="s">
        <v>218</v>
      </c>
      <c r="C106" s="2" t="s">
        <v>240</v>
      </c>
      <c r="D106" s="2" t="s">
        <v>355</v>
      </c>
      <c r="E106" s="5" t="str">
        <f>HYPERLINK("https://openjdk.org/jeps/335","JEP 335")</f>
        <v>JEP 335</v>
      </c>
      <c r="F106" s="6"/>
    </row>
    <row r="107" s="3" customFormat="1" spans="1:6">
      <c r="A107" s="3" t="s">
        <v>4</v>
      </c>
      <c r="B107" s="3" t="s">
        <v>218</v>
      </c>
      <c r="C107" s="3" t="s">
        <v>249</v>
      </c>
      <c r="D107" s="3" t="s">
        <v>101</v>
      </c>
      <c r="E107" s="7" t="str">
        <f>HYPERLINK("https://openjdk.org/jeps/324","JEP 324")</f>
        <v>JEP 324</v>
      </c>
      <c r="F107" s="8"/>
    </row>
    <row r="108" s="2" customFormat="1" spans="1:6">
      <c r="A108" s="2" t="s">
        <v>4</v>
      </c>
      <c r="B108" s="2" t="s">
        <v>218</v>
      </c>
      <c r="C108" s="2" t="s">
        <v>249</v>
      </c>
      <c r="D108" s="2" t="s">
        <v>104</v>
      </c>
      <c r="E108" s="5" t="str">
        <f>HYPERLINK("https://openjdk.org/jeps/329","JEP 329")</f>
        <v>JEP 329</v>
      </c>
      <c r="F108" s="6"/>
    </row>
    <row r="109" s="3" customFormat="1" spans="1:6">
      <c r="A109" s="3" t="s">
        <v>4</v>
      </c>
      <c r="B109" s="3" t="s">
        <v>218</v>
      </c>
      <c r="C109" s="3" t="s">
        <v>251</v>
      </c>
      <c r="D109" s="3" t="s">
        <v>106</v>
      </c>
      <c r="E109" s="7" t="str">
        <f>HYPERLINK("https://openjdk.org/jeps/332","JEP 332")</f>
        <v>JEP 332</v>
      </c>
      <c r="F109" s="8"/>
    </row>
    <row r="110" s="2" customFormat="1" spans="1:6">
      <c r="A110" s="2" t="s">
        <v>4</v>
      </c>
      <c r="B110" s="2" t="s">
        <v>255</v>
      </c>
      <c r="C110" s="2" t="s">
        <v>256</v>
      </c>
      <c r="D110" s="2" t="s">
        <v>356</v>
      </c>
      <c r="E110" s="5" t="str">
        <f>HYPERLINK("https://openjdk.org/jeps/318","JEP 318")</f>
        <v>JEP 318</v>
      </c>
      <c r="F110" s="6"/>
    </row>
    <row r="111" s="3" customFormat="1" spans="1:6">
      <c r="A111" s="3" t="s">
        <v>4</v>
      </c>
      <c r="B111" s="3" t="s">
        <v>255</v>
      </c>
      <c r="C111" s="3" t="s">
        <v>256</v>
      </c>
      <c r="D111" s="3" t="s">
        <v>357</v>
      </c>
      <c r="E111" s="7" t="str">
        <f>HYPERLINK("https://openjdk.org/jeps/333","JEP 333")</f>
        <v>JEP 333</v>
      </c>
      <c r="F111" s="8"/>
    </row>
    <row r="112" s="2" customFormat="1" spans="1:6">
      <c r="A112" s="2" t="s">
        <v>4</v>
      </c>
      <c r="B112" s="2" t="s">
        <v>266</v>
      </c>
      <c r="C112" s="2" t="s">
        <v>267</v>
      </c>
      <c r="D112" s="2" t="s">
        <v>358</v>
      </c>
      <c r="E112" s="5" t="str">
        <f>HYPERLINK("https://openjdk.org/jeps/315","JEP 315")</f>
        <v>JEP 315</v>
      </c>
      <c r="F112" s="6"/>
    </row>
    <row r="113" s="3" customFormat="1" spans="1:6">
      <c r="A113" s="3" t="s">
        <v>4</v>
      </c>
      <c r="B113" s="3" t="s">
        <v>266</v>
      </c>
      <c r="C113" s="3" t="s">
        <v>359</v>
      </c>
      <c r="D113" s="3" t="s">
        <v>211</v>
      </c>
      <c r="E113" s="7" t="str">
        <f>HYPERLINK("https://openjdk.org/jeps/328","JEP 328")</f>
        <v>JEP 328</v>
      </c>
      <c r="F113" s="8"/>
    </row>
    <row r="114" s="2" customFormat="1" spans="1:6">
      <c r="A114" s="2" t="s">
        <v>4</v>
      </c>
      <c r="B114" s="2" t="s">
        <v>266</v>
      </c>
      <c r="C114" s="2" t="s">
        <v>360</v>
      </c>
      <c r="D114" s="2" t="s">
        <v>361</v>
      </c>
      <c r="E114" s="5" t="str">
        <f>HYPERLINK("https://openjdk.org/jeps/331","JEP 331")</f>
        <v>JEP 331</v>
      </c>
      <c r="F114" s="6"/>
    </row>
    <row r="115" s="3" customFormat="1" spans="1:6">
      <c r="A115" s="3" t="s">
        <v>4</v>
      </c>
      <c r="B115" s="3" t="s">
        <v>266</v>
      </c>
      <c r="C115" s="3" t="s">
        <v>276</v>
      </c>
      <c r="D115" s="3" t="s">
        <v>362</v>
      </c>
      <c r="E115" s="7" t="str">
        <f>HYPERLINK("https://openjdk.org/jeps/181","JEP 181")</f>
        <v>JEP 181</v>
      </c>
      <c r="F115" s="8"/>
    </row>
    <row r="116" s="2" customFormat="1" spans="1:6">
      <c r="A116" s="2" t="s">
        <v>4</v>
      </c>
      <c r="B116" s="2" t="s">
        <v>266</v>
      </c>
      <c r="C116" s="2" t="s">
        <v>276</v>
      </c>
      <c r="D116" s="2" t="s">
        <v>363</v>
      </c>
      <c r="E116" s="5" t="str">
        <f>HYPERLINK("https://openjdk.org/jeps/309","JEP 309")</f>
        <v>JEP 309</v>
      </c>
      <c r="F116" s="6"/>
    </row>
    <row r="117" s="3" customFormat="1" spans="1:6">
      <c r="A117" s="3" t="s">
        <v>4</v>
      </c>
      <c r="B117" s="3" t="s">
        <v>285</v>
      </c>
      <c r="C117" s="3" t="s">
        <v>225</v>
      </c>
      <c r="D117" s="3" t="s">
        <v>98</v>
      </c>
      <c r="E117" s="7" t="str">
        <f>HYPERLINK("https://openjdk.org/jeps/327","JEP 327")</f>
        <v>JEP 327</v>
      </c>
      <c r="F117" s="8"/>
    </row>
    <row r="118" s="2" customFormat="1" spans="1:6">
      <c r="A118" s="2" t="s">
        <v>4</v>
      </c>
      <c r="B118" s="2" t="s">
        <v>289</v>
      </c>
      <c r="C118" s="2" t="s">
        <v>364</v>
      </c>
      <c r="D118" s="2" t="s">
        <v>365</v>
      </c>
      <c r="E118" s="5" t="str">
        <f>HYPERLINK("https://openjdk.org/jeps/320","JEP 320")</f>
        <v>JEP 320</v>
      </c>
      <c r="F118" s="6"/>
    </row>
    <row r="119" s="3" customFormat="1" spans="1:6">
      <c r="A119" s="3" t="s">
        <v>4</v>
      </c>
      <c r="B119" s="3" t="s">
        <v>325</v>
      </c>
      <c r="C119" s="3" t="s">
        <v>326</v>
      </c>
      <c r="D119" s="3" t="s">
        <v>27</v>
      </c>
      <c r="E119" s="7" t="str">
        <f>HYPERLINK("https://openjdk.org/jeps/323","JEP 323")</f>
        <v>JEP 323</v>
      </c>
      <c r="F119" s="8"/>
    </row>
    <row r="120" s="2" customFormat="1" spans="1:6">
      <c r="A120" s="2" t="s">
        <v>4</v>
      </c>
      <c r="B120" s="2" t="s">
        <v>325</v>
      </c>
      <c r="C120" s="2" t="s">
        <v>326</v>
      </c>
      <c r="D120" s="2" t="s">
        <v>366</v>
      </c>
      <c r="E120" s="5" t="str">
        <f>HYPERLINK("https://openjdk.org/jeps/336","JEP 336")</f>
        <v>JEP 336</v>
      </c>
      <c r="F120" s="6"/>
    </row>
    <row r="121" s="3" customFormat="1" spans="1:6">
      <c r="A121" s="3" t="s">
        <v>4</v>
      </c>
      <c r="B121" s="3" t="s">
        <v>325</v>
      </c>
      <c r="C121" s="3" t="s">
        <v>329</v>
      </c>
      <c r="D121" s="3" t="s">
        <v>208</v>
      </c>
      <c r="E121" s="7" t="str">
        <f>HYPERLINK("https://openjdk.org/jeps/330","JEP 330")</f>
        <v>JEP 330</v>
      </c>
      <c r="F121" s="8"/>
    </row>
  </sheetData>
  <sortState ref="A2:F121">
    <sortCondition ref="A2:A121"/>
    <sortCondition ref="B2:B121"/>
    <sortCondition ref="C2:C121"/>
    <sortCondition ref="E2:E121"/>
  </sortState>
  <conditionalFormatting sqref="$A2:$XFD1048576">
    <cfRule type="expression" dxfId="1" priority="2">
      <formula>MOD(ROW(),2)=1</formula>
    </cfRule>
    <cfRule type="expression" dxfId="0" priority="1">
      <formula>MOD(ROW(),2)=0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5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A1" sqref="A1"/>
    </sheetView>
  </sheetViews>
  <sheetFormatPr defaultColWidth="8.72727272727273" defaultRowHeight="14" outlineLevelCol="5"/>
  <cols>
    <col min="1" max="1" width="10.6363636363636" style="4" customWidth="1"/>
    <col min="2" max="2" width="15.6363636363636" style="4" customWidth="1"/>
    <col min="3" max="3" width="45.6363636363636" style="4" customWidth="1"/>
    <col min="4" max="4" width="80.6363636363636" style="4" customWidth="1"/>
    <col min="5" max="5" width="15.6363636363636" style="4" customWidth="1"/>
    <col min="6" max="16384" width="8.72727272727273" style="4"/>
  </cols>
  <sheetData>
    <row r="1" s="1" customFormat="1" spans="1:5">
      <c r="A1" s="1" t="s">
        <v>213</v>
      </c>
      <c r="B1" s="1" t="s">
        <v>214</v>
      </c>
      <c r="C1" s="1" t="s">
        <v>215</v>
      </c>
      <c r="D1" s="1" t="s">
        <v>0</v>
      </c>
      <c r="E1" s="1" t="s">
        <v>216</v>
      </c>
    </row>
    <row r="2" s="2" customFormat="1" spans="1:6">
      <c r="A2" s="2" t="s">
        <v>5</v>
      </c>
      <c r="B2" s="2" t="s">
        <v>218</v>
      </c>
      <c r="C2" s="2" t="s">
        <v>227</v>
      </c>
      <c r="D2" s="2" t="s">
        <v>367</v>
      </c>
      <c r="E2" s="5" t="str">
        <f>HYPERLINK("https://openjdk.org/jeps/334","JEP 334")</f>
        <v>JEP 334</v>
      </c>
      <c r="F2" s="6"/>
    </row>
    <row r="3" s="3" customFormat="1" spans="1:6">
      <c r="A3" s="3" t="s">
        <v>5</v>
      </c>
      <c r="B3" s="3" t="s">
        <v>255</v>
      </c>
      <c r="C3" s="3" t="s">
        <v>256</v>
      </c>
      <c r="D3" s="3" t="s">
        <v>368</v>
      </c>
      <c r="E3" s="7" t="str">
        <f>HYPERLINK("https://openjdk.org/jeps/189","JEP 189")</f>
        <v>JEP 189</v>
      </c>
      <c r="F3" s="8"/>
    </row>
    <row r="4" s="2" customFormat="1" spans="1:6">
      <c r="A4" s="2" t="s">
        <v>5</v>
      </c>
      <c r="B4" s="2" t="s">
        <v>255</v>
      </c>
      <c r="C4" s="2" t="s">
        <v>256</v>
      </c>
      <c r="D4" s="2" t="s">
        <v>369</v>
      </c>
      <c r="E4" s="5" t="str">
        <f>HYPERLINK("https://openjdk.org/jeps/344","JEP 344")</f>
        <v>JEP 344</v>
      </c>
      <c r="F4" s="6"/>
    </row>
    <row r="5" s="3" customFormat="1" spans="1:6">
      <c r="A5" s="3" t="s">
        <v>5</v>
      </c>
      <c r="B5" s="3" t="s">
        <v>255</v>
      </c>
      <c r="C5" s="3" t="s">
        <v>256</v>
      </c>
      <c r="D5" s="3" t="s">
        <v>370</v>
      </c>
      <c r="E5" s="7" t="str">
        <f>HYPERLINK("https://openjdk.org/jeps/346","JEP 346")</f>
        <v>JEP 346</v>
      </c>
      <c r="F5" s="8"/>
    </row>
    <row r="6" s="2" customFormat="1" spans="1:6">
      <c r="A6" s="2" t="s">
        <v>5</v>
      </c>
      <c r="B6" s="2" t="s">
        <v>266</v>
      </c>
      <c r="C6" s="2" t="s">
        <v>276</v>
      </c>
      <c r="D6" s="2" t="s">
        <v>371</v>
      </c>
      <c r="E6" s="5" t="str">
        <f>HYPERLINK("https://openjdk.org/jeps/340","JEP 340")</f>
        <v>JEP 340</v>
      </c>
      <c r="F6" s="6"/>
    </row>
    <row r="7" s="3" customFormat="1" spans="1:6">
      <c r="A7" s="3" t="s">
        <v>5</v>
      </c>
      <c r="B7" s="3" t="s">
        <v>266</v>
      </c>
      <c r="C7" s="3" t="s">
        <v>276</v>
      </c>
      <c r="D7" s="3" t="s">
        <v>372</v>
      </c>
      <c r="E7" s="7" t="str">
        <f>HYPERLINK("https://openjdk.org/jeps/341","JEP 341")</f>
        <v>JEP 341</v>
      </c>
      <c r="F7" s="8"/>
    </row>
    <row r="8" s="2" customFormat="1" spans="1:6">
      <c r="A8" s="2" t="s">
        <v>5</v>
      </c>
      <c r="B8" s="2" t="s">
        <v>289</v>
      </c>
      <c r="C8" s="2" t="s">
        <v>373</v>
      </c>
      <c r="D8" s="2" t="s">
        <v>374</v>
      </c>
      <c r="E8" s="5" t="str">
        <f>HYPERLINK("https://openjdk.org/jeps/230","JEP 230")</f>
        <v>JEP 230</v>
      </c>
      <c r="F8" s="6"/>
    </row>
    <row r="9" s="3" customFormat="1" spans="1:6">
      <c r="A9" s="3" t="s">
        <v>5</v>
      </c>
      <c r="B9" s="3" t="s">
        <v>289</v>
      </c>
      <c r="C9" s="3" t="s">
        <v>375</v>
      </c>
      <c r="D9" s="3" t="s">
        <v>376</v>
      </c>
      <c r="E9" s="7" t="str">
        <f>HYPERLINK("https://openjdk.org/jeps/325","JEP 325")</f>
        <v>JEP 325</v>
      </c>
      <c r="F9" s="8"/>
    </row>
    <row r="10" s="2" customFormat="1" spans="1:6">
      <c r="A10" s="2" t="s">
        <v>6</v>
      </c>
      <c r="B10" s="2" t="s">
        <v>218</v>
      </c>
      <c r="C10" s="2" t="s">
        <v>230</v>
      </c>
      <c r="D10" s="2" t="s">
        <v>377</v>
      </c>
      <c r="E10" s="5" t="str">
        <f>HYPERLINK("https://openjdk.org/jeps/353","JEP 353")</f>
        <v>JEP 353</v>
      </c>
      <c r="F10" s="6"/>
    </row>
    <row r="11" s="3" customFormat="1" spans="1:6">
      <c r="A11" s="3" t="s">
        <v>6</v>
      </c>
      <c r="B11" s="3" t="s">
        <v>255</v>
      </c>
      <c r="C11" s="3" t="s">
        <v>256</v>
      </c>
      <c r="D11" s="3" t="s">
        <v>378</v>
      </c>
      <c r="E11" s="7" t="str">
        <f>HYPERLINK("https://openjdk.org/jeps/351","JEP 351")</f>
        <v>JEP 351</v>
      </c>
      <c r="F11" s="8"/>
    </row>
    <row r="12" s="2" customFormat="1" spans="1:6">
      <c r="A12" s="2" t="s">
        <v>6</v>
      </c>
      <c r="B12" s="2" t="s">
        <v>266</v>
      </c>
      <c r="C12" s="2" t="s">
        <v>276</v>
      </c>
      <c r="D12" s="2" t="s">
        <v>379</v>
      </c>
      <c r="E12" s="5" t="str">
        <f>HYPERLINK("https://openjdk.org/jeps/350","JEP 350")</f>
        <v>JEP 350</v>
      </c>
      <c r="F12" s="6"/>
    </row>
    <row r="13" s="3" customFormat="1" spans="1:6">
      <c r="A13" s="3" t="s">
        <v>6</v>
      </c>
      <c r="B13" s="3" t="s">
        <v>289</v>
      </c>
      <c r="C13" s="3" t="s">
        <v>375</v>
      </c>
      <c r="D13" s="3" t="s">
        <v>376</v>
      </c>
      <c r="E13" s="7" t="str">
        <f>HYPERLINK("https://openjdk.org/jeps/354","JEP 354")</f>
        <v>JEP 354</v>
      </c>
      <c r="F13" s="8"/>
    </row>
    <row r="14" s="2" customFormat="1" spans="1:6">
      <c r="A14" s="2" t="s">
        <v>6</v>
      </c>
      <c r="B14" s="2" t="s">
        <v>289</v>
      </c>
      <c r="C14" s="2" t="s">
        <v>375</v>
      </c>
      <c r="D14" s="2" t="s">
        <v>380</v>
      </c>
      <c r="E14" s="5" t="str">
        <f>HYPERLINK("https://openjdk.org/jeps/355","JEP 355")</f>
        <v>JEP 355</v>
      </c>
      <c r="F14" s="6"/>
    </row>
    <row r="15" s="3" customFormat="1" spans="1:6">
      <c r="A15" s="3" t="s">
        <v>7</v>
      </c>
      <c r="B15" s="3" t="s">
        <v>218</v>
      </c>
      <c r="C15" s="3" t="s">
        <v>221</v>
      </c>
      <c r="D15" s="3" t="s">
        <v>381</v>
      </c>
      <c r="E15" s="7" t="str">
        <f>HYPERLINK("https://openjdk.org/jeps/370","JEP 370")</f>
        <v>JEP 370</v>
      </c>
      <c r="F15" s="8"/>
    </row>
    <row r="16" s="2" customFormat="1" spans="1:6">
      <c r="A16" s="2" t="s">
        <v>7</v>
      </c>
      <c r="B16" s="2" t="s">
        <v>218</v>
      </c>
      <c r="C16" s="2" t="s">
        <v>382</v>
      </c>
      <c r="D16" s="2" t="s">
        <v>383</v>
      </c>
      <c r="E16" s="5" t="str">
        <f>HYPERLINK("https://openjdk.org/jeps/352","JEP 352")</f>
        <v>JEP 352</v>
      </c>
      <c r="F16" s="6"/>
    </row>
    <row r="17" s="3" customFormat="1" spans="1:6">
      <c r="A17" s="3" t="s">
        <v>7</v>
      </c>
      <c r="B17" s="3" t="s">
        <v>255</v>
      </c>
      <c r="C17" s="3" t="s">
        <v>256</v>
      </c>
      <c r="D17" s="3" t="s">
        <v>384</v>
      </c>
      <c r="E17" s="7" t="str">
        <f>HYPERLINK("https://openjdk.org/jeps/345","JEP 345")</f>
        <v>JEP 345</v>
      </c>
      <c r="F17" s="8"/>
    </row>
    <row r="18" s="2" customFormat="1" spans="1:6">
      <c r="A18" s="2" t="s">
        <v>7</v>
      </c>
      <c r="B18" s="2" t="s">
        <v>255</v>
      </c>
      <c r="C18" s="2" t="s">
        <v>256</v>
      </c>
      <c r="D18" s="2" t="s">
        <v>385</v>
      </c>
      <c r="E18" s="5" t="str">
        <f>HYPERLINK("https://openjdk.org/jeps/363","JEP 363")</f>
        <v>JEP 363</v>
      </c>
      <c r="F18" s="6"/>
    </row>
    <row r="19" s="3" customFormat="1" spans="1:6">
      <c r="A19" s="3" t="s">
        <v>7</v>
      </c>
      <c r="B19" s="3" t="s">
        <v>255</v>
      </c>
      <c r="C19" s="3" t="s">
        <v>256</v>
      </c>
      <c r="D19" s="3" t="s">
        <v>386</v>
      </c>
      <c r="E19" s="7" t="str">
        <f>HYPERLINK("https://openjdk.org/jeps/364","JEP 364")</f>
        <v>JEP 364</v>
      </c>
      <c r="F19" s="8"/>
    </row>
    <row r="20" s="2" customFormat="1" spans="1:6">
      <c r="A20" s="2" t="s">
        <v>7</v>
      </c>
      <c r="B20" s="2" t="s">
        <v>255</v>
      </c>
      <c r="C20" s="2" t="s">
        <v>256</v>
      </c>
      <c r="D20" s="2" t="s">
        <v>387</v>
      </c>
      <c r="E20" s="5" t="str">
        <f>HYPERLINK("https://openjdk.org/jeps/365","JEP 365")</f>
        <v>JEP 365</v>
      </c>
      <c r="F20" s="6"/>
    </row>
    <row r="21" s="3" customFormat="1" spans="1:6">
      <c r="A21" s="3" t="s">
        <v>7</v>
      </c>
      <c r="B21" s="3" t="s">
        <v>255</v>
      </c>
      <c r="C21" s="3" t="s">
        <v>256</v>
      </c>
      <c r="D21" s="3" t="s">
        <v>388</v>
      </c>
      <c r="E21" s="7" t="str">
        <f>HYPERLINK("https://openjdk.org/jeps/366","JEP 366")</f>
        <v>JEP 366</v>
      </c>
      <c r="F21" s="8"/>
    </row>
    <row r="22" s="2" customFormat="1" spans="1:6">
      <c r="A22" s="2" t="s">
        <v>7</v>
      </c>
      <c r="B22" s="2" t="s">
        <v>266</v>
      </c>
      <c r="C22" s="2" t="s">
        <v>359</v>
      </c>
      <c r="D22" s="2" t="s">
        <v>389</v>
      </c>
      <c r="E22" s="5" t="str">
        <f>HYPERLINK("https://openjdk.org/jeps/349","JEP 349")</f>
        <v>JEP 349</v>
      </c>
      <c r="F22" s="6"/>
    </row>
    <row r="23" s="3" customFormat="1" spans="1:6">
      <c r="A23" s="3" t="s">
        <v>7</v>
      </c>
      <c r="B23" s="3" t="s">
        <v>266</v>
      </c>
      <c r="C23" s="3" t="s">
        <v>276</v>
      </c>
      <c r="D23" s="3" t="s">
        <v>390</v>
      </c>
      <c r="E23" s="7" t="str">
        <f>HYPERLINK("https://openjdk.org/jeps/358","JEP 358")</f>
        <v>JEP 358</v>
      </c>
      <c r="F23" s="8"/>
    </row>
    <row r="24" s="2" customFormat="1" spans="1:6">
      <c r="A24" s="2" t="s">
        <v>7</v>
      </c>
      <c r="B24" s="2" t="s">
        <v>289</v>
      </c>
      <c r="C24" s="2" t="s">
        <v>375</v>
      </c>
      <c r="D24" s="2" t="s">
        <v>391</v>
      </c>
      <c r="E24" s="5" t="str">
        <f>HYPERLINK("https://openjdk.org/jeps/305","JEP 305")</f>
        <v>JEP 305</v>
      </c>
      <c r="F24" s="6"/>
    </row>
    <row r="25" s="3" customFormat="1" spans="1:6">
      <c r="A25" s="3" t="s">
        <v>7</v>
      </c>
      <c r="B25" s="3" t="s">
        <v>289</v>
      </c>
      <c r="C25" s="3" t="s">
        <v>375</v>
      </c>
      <c r="D25" s="3" t="s">
        <v>392</v>
      </c>
      <c r="E25" s="7" t="str">
        <f>HYPERLINK("https://openjdk.org/jeps/359","JEP 359")</f>
        <v>JEP 359</v>
      </c>
      <c r="F25" s="8"/>
    </row>
    <row r="26" s="2" customFormat="1" spans="1:6">
      <c r="A26" s="2" t="s">
        <v>7</v>
      </c>
      <c r="B26" s="2" t="s">
        <v>289</v>
      </c>
      <c r="C26" s="2" t="s">
        <v>375</v>
      </c>
      <c r="D26" s="2" t="s">
        <v>393</v>
      </c>
      <c r="E26" s="5" t="str">
        <f>HYPERLINK("https://openjdk.org/jeps/361","JEP 361")</f>
        <v>JEP 361</v>
      </c>
      <c r="F26" s="6"/>
    </row>
    <row r="27" s="3" customFormat="1" spans="1:6">
      <c r="A27" s="3" t="s">
        <v>7</v>
      </c>
      <c r="B27" s="3" t="s">
        <v>289</v>
      </c>
      <c r="C27" s="3" t="s">
        <v>375</v>
      </c>
      <c r="D27" s="3" t="s">
        <v>394</v>
      </c>
      <c r="E27" s="7" t="str">
        <f>HYPERLINK("https://openjdk.org/jeps/368","JEP 368")</f>
        <v>JEP 368</v>
      </c>
      <c r="F27" s="8"/>
    </row>
    <row r="28" s="2" customFormat="1" spans="1:6">
      <c r="A28" s="2" t="s">
        <v>7</v>
      </c>
      <c r="B28" s="2" t="s">
        <v>289</v>
      </c>
      <c r="C28" s="2"/>
      <c r="D28" s="2" t="s">
        <v>395</v>
      </c>
      <c r="E28" s="5" t="str">
        <f>HYPERLINK("https://openjdk.org/jeps/362","JEP 362")</f>
        <v>JEP 362</v>
      </c>
      <c r="F28" s="6"/>
    </row>
    <row r="29" s="3" customFormat="1" spans="1:6">
      <c r="A29" s="3" t="s">
        <v>7</v>
      </c>
      <c r="B29" s="3" t="s">
        <v>325</v>
      </c>
      <c r="C29" s="3" t="s">
        <v>328</v>
      </c>
      <c r="D29" s="3" t="s">
        <v>396</v>
      </c>
      <c r="E29" s="7" t="str">
        <f>HYPERLINK("https://openjdk.org/jeps/367","JEP 367")</f>
        <v>JEP 367</v>
      </c>
      <c r="F29" s="8"/>
    </row>
    <row r="30" s="2" customFormat="1" spans="1:6">
      <c r="A30" s="2" t="s">
        <v>7</v>
      </c>
      <c r="B30" s="2" t="s">
        <v>325</v>
      </c>
      <c r="C30" s="2" t="s">
        <v>397</v>
      </c>
      <c r="D30" s="2" t="s">
        <v>398</v>
      </c>
      <c r="E30" s="5" t="str">
        <f>HYPERLINK("https://openjdk.org/jeps/343","JEP 343")</f>
        <v>JEP 343</v>
      </c>
      <c r="F30" s="6"/>
    </row>
    <row r="31" s="3" customFormat="1" spans="1:6">
      <c r="A31" s="3" t="s">
        <v>8</v>
      </c>
      <c r="B31" s="3" t="s">
        <v>218</v>
      </c>
      <c r="C31" s="3" t="s">
        <v>221</v>
      </c>
      <c r="D31" s="3" t="s">
        <v>399</v>
      </c>
      <c r="E31" s="7" t="str">
        <f>HYPERLINK("https://openjdk.org/jeps/383","JEP 383")</f>
        <v>JEP 383</v>
      </c>
      <c r="F31" s="8"/>
    </row>
    <row r="32" s="2" customFormat="1" spans="1:6">
      <c r="A32" s="2" t="s">
        <v>8</v>
      </c>
      <c r="B32" s="2" t="s">
        <v>218</v>
      </c>
      <c r="C32" s="2" t="s">
        <v>227</v>
      </c>
      <c r="D32" s="2" t="s">
        <v>400</v>
      </c>
      <c r="E32" s="5" t="str">
        <f>HYPERLINK("https://openjdk.org/jeps/371","JEP 371")</f>
        <v>JEP 371</v>
      </c>
      <c r="F32" s="6"/>
    </row>
    <row r="33" s="3" customFormat="1" spans="1:6">
      <c r="A33" s="3" t="s">
        <v>8</v>
      </c>
      <c r="B33" s="3" t="s">
        <v>218</v>
      </c>
      <c r="C33" s="3" t="s">
        <v>230</v>
      </c>
      <c r="D33" s="3" t="s">
        <v>401</v>
      </c>
      <c r="E33" s="7" t="str">
        <f>HYPERLINK("https://openjdk.org/jeps/373","JEP 373")</f>
        <v>JEP 373</v>
      </c>
      <c r="F33" s="8"/>
    </row>
    <row r="34" s="2" customFormat="1" spans="1:6">
      <c r="A34" s="2" t="s">
        <v>8</v>
      </c>
      <c r="B34" s="2" t="s">
        <v>218</v>
      </c>
      <c r="C34" s="2" t="s">
        <v>402</v>
      </c>
      <c r="D34" s="2" t="s">
        <v>403</v>
      </c>
      <c r="E34" s="5" t="str">
        <f>HYPERLINK("https://openjdk.org/jeps/385","JEP 385")</f>
        <v>JEP 385</v>
      </c>
      <c r="F34" s="6"/>
    </row>
    <row r="35" s="3" customFormat="1" spans="1:6">
      <c r="A35" s="3" t="s">
        <v>8</v>
      </c>
      <c r="B35" s="3" t="s">
        <v>218</v>
      </c>
      <c r="C35" s="3" t="s">
        <v>240</v>
      </c>
      <c r="D35" s="3" t="s">
        <v>404</v>
      </c>
      <c r="E35" s="7" t="str">
        <f>HYPERLINK("https://openjdk.org/jeps/372","JEP 372")</f>
        <v>JEP 372</v>
      </c>
      <c r="F35" s="8"/>
    </row>
    <row r="36" s="2" customFormat="1" spans="1:6">
      <c r="A36" s="2" t="s">
        <v>8</v>
      </c>
      <c r="B36" s="2" t="s">
        <v>218</v>
      </c>
      <c r="C36" s="2" t="s">
        <v>249</v>
      </c>
      <c r="D36" s="2" t="s">
        <v>405</v>
      </c>
      <c r="E36" s="5" t="str">
        <f>HYPERLINK("https://openjdk.org/jeps/339","JEP 339")</f>
        <v>JEP 339</v>
      </c>
      <c r="F36" s="6"/>
    </row>
    <row r="37" s="3" customFormat="1" spans="1:6">
      <c r="A37" s="3" t="s">
        <v>8</v>
      </c>
      <c r="B37" s="3" t="s">
        <v>255</v>
      </c>
      <c r="C37" s="3" t="s">
        <v>256</v>
      </c>
      <c r="D37" s="3" t="s">
        <v>406</v>
      </c>
      <c r="E37" s="7" t="str">
        <f>HYPERLINK("https://openjdk.org/jeps/377","JEP 377")</f>
        <v>JEP 377</v>
      </c>
      <c r="F37" s="8"/>
    </row>
    <row r="38" s="2" customFormat="1" spans="1:6">
      <c r="A38" s="2" t="s">
        <v>8</v>
      </c>
      <c r="B38" s="2" t="s">
        <v>255</v>
      </c>
      <c r="C38" s="2" t="s">
        <v>256</v>
      </c>
      <c r="D38" s="2" t="s">
        <v>407</v>
      </c>
      <c r="E38" s="5" t="str">
        <f>HYPERLINK("https://openjdk.org/jeps/379","JEP 379")</f>
        <v>JEP 379</v>
      </c>
      <c r="F38" s="6"/>
    </row>
    <row r="39" s="3" customFormat="1" spans="1:6">
      <c r="A39" s="3" t="s">
        <v>8</v>
      </c>
      <c r="B39" s="3" t="s">
        <v>266</v>
      </c>
      <c r="C39" s="3" t="s">
        <v>408</v>
      </c>
      <c r="D39" s="3" t="s">
        <v>409</v>
      </c>
      <c r="E39" s="7" t="str">
        <f>HYPERLINK("https://openjdk.org/jeps/381","JEP 381")</f>
        <v>JEP 381</v>
      </c>
      <c r="F39" s="8"/>
    </row>
    <row r="40" s="2" customFormat="1" spans="1:6">
      <c r="A40" s="2" t="s">
        <v>8</v>
      </c>
      <c r="B40" s="2" t="s">
        <v>266</v>
      </c>
      <c r="C40" s="2" t="s">
        <v>276</v>
      </c>
      <c r="D40" s="2" t="s">
        <v>410</v>
      </c>
      <c r="E40" s="5" t="str">
        <f>HYPERLINK("https://openjdk.org/jeps/374","JEP 374")</f>
        <v>JEP 374</v>
      </c>
      <c r="F40" s="6"/>
    </row>
    <row r="41" s="3" customFormat="1" spans="1:6">
      <c r="A41" s="3" t="s">
        <v>8</v>
      </c>
      <c r="B41" s="3" t="s">
        <v>285</v>
      </c>
      <c r="C41" s="3" t="s">
        <v>375</v>
      </c>
      <c r="D41" s="3" t="s">
        <v>411</v>
      </c>
      <c r="E41" s="7" t="str">
        <f>HYPERLINK("https://openjdk.org/jeps/360","JEP 360")</f>
        <v>JEP 360</v>
      </c>
      <c r="F41" s="8"/>
    </row>
    <row r="42" s="2" customFormat="1" spans="1:6">
      <c r="A42" s="2" t="s">
        <v>8</v>
      </c>
      <c r="B42" s="2" t="s">
        <v>285</v>
      </c>
      <c r="C42" s="2" t="s">
        <v>375</v>
      </c>
      <c r="D42" s="2" t="s">
        <v>412</v>
      </c>
      <c r="E42" s="5" t="str">
        <f>HYPERLINK("https://openjdk.org/jeps/375","JEP 375")</f>
        <v>JEP 375</v>
      </c>
      <c r="F42" s="6"/>
    </row>
    <row r="43" s="3" customFormat="1" spans="1:6">
      <c r="A43" s="3" t="s">
        <v>8</v>
      </c>
      <c r="B43" s="3" t="s">
        <v>285</v>
      </c>
      <c r="C43" s="3" t="s">
        <v>375</v>
      </c>
      <c r="D43" s="3" t="s">
        <v>33</v>
      </c>
      <c r="E43" s="7" t="str">
        <f>HYPERLINK("https://openjdk.org/jeps/378","JEP 378")</f>
        <v>JEP 378</v>
      </c>
      <c r="F43" s="8"/>
    </row>
    <row r="44" s="2" customFormat="1" spans="1:6">
      <c r="A44" s="2" t="s">
        <v>8</v>
      </c>
      <c r="B44" s="2" t="s">
        <v>285</v>
      </c>
      <c r="C44" s="2" t="s">
        <v>375</v>
      </c>
      <c r="D44" s="2" t="s">
        <v>413</v>
      </c>
      <c r="E44" s="5" t="str">
        <f>HYPERLINK("https://openjdk.org/jeps/384","JEP 384")</f>
        <v>JEP 384</v>
      </c>
      <c r="F44" s="6"/>
    </row>
    <row r="45" s="3" customFormat="1" spans="1:6">
      <c r="A45" s="3" t="s">
        <v>9</v>
      </c>
      <c r="B45" s="3" t="s">
        <v>218</v>
      </c>
      <c r="C45" s="3" t="s">
        <v>221</v>
      </c>
      <c r="D45" s="3" t="s">
        <v>414</v>
      </c>
      <c r="E45" s="7" t="str">
        <f>HYPERLINK("https://openjdk.org/jeps/389","JEP 389")</f>
        <v>JEP 389</v>
      </c>
      <c r="F45" s="8"/>
    </row>
    <row r="46" s="2" customFormat="1" spans="1:6">
      <c r="A46" s="2" t="s">
        <v>9</v>
      </c>
      <c r="B46" s="2" t="s">
        <v>218</v>
      </c>
      <c r="C46" s="2" t="s">
        <v>221</v>
      </c>
      <c r="D46" s="2" t="s">
        <v>415</v>
      </c>
      <c r="E46" s="5" t="str">
        <f>HYPERLINK("https://openjdk.org/jeps/393","JEP 393")</f>
        <v>JEP 393</v>
      </c>
      <c r="F46" s="6"/>
    </row>
    <row r="47" s="3" customFormat="1" spans="1:6">
      <c r="A47" s="3" t="s">
        <v>9</v>
      </c>
      <c r="B47" s="3" t="s">
        <v>218</v>
      </c>
      <c r="C47" s="3" t="s">
        <v>382</v>
      </c>
      <c r="D47" s="3" t="s">
        <v>416</v>
      </c>
      <c r="E47" s="7" t="str">
        <f>HYPERLINK("https://openjdk.org/jeps/380","JEP 380")</f>
        <v>JEP 380</v>
      </c>
      <c r="F47" s="8"/>
    </row>
    <row r="48" s="2" customFormat="1" spans="1:6">
      <c r="A48" s="2" t="s">
        <v>9</v>
      </c>
      <c r="B48" s="2" t="s">
        <v>255</v>
      </c>
      <c r="C48" s="2" t="s">
        <v>256</v>
      </c>
      <c r="D48" s="2" t="s">
        <v>417</v>
      </c>
      <c r="E48" s="5" t="str">
        <f>HYPERLINK("https://openjdk.org/jeps/376","JEP 376")</f>
        <v>JEP 376</v>
      </c>
      <c r="F48" s="6"/>
    </row>
    <row r="49" s="3" customFormat="1" spans="1:6">
      <c r="A49" s="3" t="s">
        <v>9</v>
      </c>
      <c r="B49" s="3" t="s">
        <v>266</v>
      </c>
      <c r="C49" s="3" t="s">
        <v>267</v>
      </c>
      <c r="D49" s="3" t="s">
        <v>418</v>
      </c>
      <c r="E49" s="7" t="str">
        <f>HYPERLINK("https://openjdk.org/jeps/338","JEP 338")</f>
        <v>JEP 338</v>
      </c>
      <c r="F49" s="8"/>
    </row>
    <row r="50" s="2" customFormat="1" spans="1:6">
      <c r="A50" s="2" t="s">
        <v>9</v>
      </c>
      <c r="B50" s="2" t="s">
        <v>266</v>
      </c>
      <c r="C50" s="2" t="s">
        <v>408</v>
      </c>
      <c r="D50" s="2" t="s">
        <v>419</v>
      </c>
      <c r="E50" s="5" t="str">
        <f>HYPERLINK("https://openjdk.org/jeps/347","JEP 347")</f>
        <v>JEP 347</v>
      </c>
      <c r="F50" s="6"/>
    </row>
    <row r="51" s="3" customFormat="1" spans="1:6">
      <c r="A51" s="3" t="s">
        <v>9</v>
      </c>
      <c r="B51" s="3" t="s">
        <v>266</v>
      </c>
      <c r="C51" s="3" t="s">
        <v>276</v>
      </c>
      <c r="D51" s="3" t="s">
        <v>420</v>
      </c>
      <c r="E51" s="7" t="str">
        <f>HYPERLINK("https://openjdk.org/jeps/386","JEP 386")</f>
        <v>JEP 386</v>
      </c>
      <c r="F51" s="8"/>
    </row>
    <row r="52" s="2" customFormat="1" spans="1:6">
      <c r="A52" s="2" t="s">
        <v>9</v>
      </c>
      <c r="B52" s="2" t="s">
        <v>266</v>
      </c>
      <c r="C52" s="2" t="s">
        <v>276</v>
      </c>
      <c r="D52" s="2" t="s">
        <v>421</v>
      </c>
      <c r="E52" s="5" t="str">
        <f>HYPERLINK("https://openjdk.org/jeps/387","JEP 387")</f>
        <v>JEP 387</v>
      </c>
      <c r="F52" s="6"/>
    </row>
    <row r="53" s="3" customFormat="1" spans="1:6">
      <c r="A53" s="3" t="s">
        <v>9</v>
      </c>
      <c r="B53" s="3" t="s">
        <v>266</v>
      </c>
      <c r="C53" s="3" t="s">
        <v>276</v>
      </c>
      <c r="D53" s="3" t="s">
        <v>422</v>
      </c>
      <c r="E53" s="7" t="str">
        <f>HYPERLINK("https://openjdk.org/jeps/388","JEP 388")</f>
        <v>JEP 388</v>
      </c>
      <c r="F53" s="8"/>
    </row>
    <row r="54" s="2" customFormat="1" spans="1:6">
      <c r="A54" s="2" t="s">
        <v>9</v>
      </c>
      <c r="B54" s="2" t="s">
        <v>285</v>
      </c>
      <c r="C54" s="2" t="s">
        <v>375</v>
      </c>
      <c r="D54" s="2" t="s">
        <v>41</v>
      </c>
      <c r="E54" s="5" t="str">
        <f>HYPERLINK("https://openjdk.org/jeps/394","JEP 394")</f>
        <v>JEP 394</v>
      </c>
      <c r="F54" s="6"/>
    </row>
    <row r="55" s="3" customFormat="1" spans="1:6">
      <c r="A55" s="3" t="s">
        <v>9</v>
      </c>
      <c r="B55" s="3" t="s">
        <v>285</v>
      </c>
      <c r="C55" s="3" t="s">
        <v>375</v>
      </c>
      <c r="D55" s="3" t="s">
        <v>37</v>
      </c>
      <c r="E55" s="7" t="str">
        <f>HYPERLINK("https://openjdk.org/jeps/395","JEP 395")</f>
        <v>JEP 395</v>
      </c>
      <c r="F55" s="8"/>
    </row>
    <row r="56" s="2" customFormat="1" spans="1:6">
      <c r="A56" s="2" t="s">
        <v>9</v>
      </c>
      <c r="B56" s="2" t="s">
        <v>285</v>
      </c>
      <c r="C56" s="2" t="s">
        <v>375</v>
      </c>
      <c r="D56" s="2" t="s">
        <v>423</v>
      </c>
      <c r="E56" s="5" t="str">
        <f>HYPERLINK("https://openjdk.org/jeps/397","JEP 397")</f>
        <v>JEP 397</v>
      </c>
      <c r="F56" s="6"/>
    </row>
    <row r="57" s="3" customFormat="1" spans="1:6">
      <c r="A57" s="3" t="s">
        <v>9</v>
      </c>
      <c r="B57" s="3" t="s">
        <v>289</v>
      </c>
      <c r="C57" s="3" t="s">
        <v>308</v>
      </c>
      <c r="D57" s="3" t="s">
        <v>424</v>
      </c>
      <c r="E57" s="7" t="str">
        <f>HYPERLINK("https://openjdk.org/jeps/357","JEP 357")</f>
        <v>JEP 357</v>
      </c>
      <c r="F57" s="8"/>
    </row>
    <row r="58" s="2" customFormat="1" spans="1:6">
      <c r="A58" s="2" t="s">
        <v>9</v>
      </c>
      <c r="B58" s="2" t="s">
        <v>289</v>
      </c>
      <c r="C58" s="2" t="s">
        <v>308</v>
      </c>
      <c r="D58" s="2" t="s">
        <v>425</v>
      </c>
      <c r="E58" s="5" t="str">
        <f>HYPERLINK("https://openjdk.org/jeps/369","JEP 369")</f>
        <v>JEP 369</v>
      </c>
      <c r="F58" s="6"/>
    </row>
    <row r="59" s="3" customFormat="1" spans="1:6">
      <c r="A59" s="3" t="s">
        <v>9</v>
      </c>
      <c r="B59" s="3" t="s">
        <v>289</v>
      </c>
      <c r="C59" s="3"/>
      <c r="D59" s="3" t="s">
        <v>426</v>
      </c>
      <c r="E59" s="7" t="str">
        <f>HYPERLINK("https://openjdk.org/jeps/390","JEP 390")</f>
        <v>JEP 390</v>
      </c>
      <c r="F59" s="8"/>
    </row>
    <row r="60" s="2" customFormat="1" spans="1:6">
      <c r="A60" s="2" t="s">
        <v>9</v>
      </c>
      <c r="B60" s="2" t="s">
        <v>289</v>
      </c>
      <c r="C60" s="2"/>
      <c r="D60" s="2" t="s">
        <v>427</v>
      </c>
      <c r="E60" s="5" t="str">
        <f>HYPERLINK("https://openjdk.org/jeps/396","JEP 396")</f>
        <v>JEP 396</v>
      </c>
      <c r="F60" s="6"/>
    </row>
    <row r="61" s="3" customFormat="1" spans="1:6">
      <c r="A61" s="3" t="s">
        <v>9</v>
      </c>
      <c r="B61" s="3" t="s">
        <v>325</v>
      </c>
      <c r="C61" s="3" t="s">
        <v>397</v>
      </c>
      <c r="D61" s="3" t="s">
        <v>428</v>
      </c>
      <c r="E61" s="7" t="str">
        <f>HYPERLINK("https://openjdk.org/jeps/392","JEP 392")</f>
        <v>JEP 392</v>
      </c>
      <c r="F61" s="8"/>
    </row>
    <row r="62" s="2" customFormat="1" spans="1:6">
      <c r="A62" s="2" t="s">
        <v>10</v>
      </c>
      <c r="B62" s="2" t="s">
        <v>218</v>
      </c>
      <c r="C62" s="2" t="s">
        <v>221</v>
      </c>
      <c r="D62" s="2" t="s">
        <v>429</v>
      </c>
      <c r="E62" s="5" t="str">
        <f>HYPERLINK("https://openjdk.org/jeps/412","JEP 412")</f>
        <v>JEP 412</v>
      </c>
      <c r="F62" s="6"/>
    </row>
    <row r="63" s="3" customFormat="1" spans="1:6">
      <c r="A63" s="3" t="s">
        <v>10</v>
      </c>
      <c r="B63" s="3" t="s">
        <v>218</v>
      </c>
      <c r="C63" s="3" t="s">
        <v>221</v>
      </c>
      <c r="D63" s="3" t="s">
        <v>430</v>
      </c>
      <c r="E63" s="7" t="str">
        <f>HYPERLINK("https://openjdk.org/jeps/414","JEP 414")</f>
        <v>JEP 414</v>
      </c>
      <c r="F63" s="8"/>
    </row>
    <row r="64" s="2" customFormat="1" spans="1:6">
      <c r="A64" s="2" t="s">
        <v>10</v>
      </c>
      <c r="B64" s="2" t="s">
        <v>218</v>
      </c>
      <c r="C64" s="2" t="s">
        <v>223</v>
      </c>
      <c r="D64" s="2" t="s">
        <v>431</v>
      </c>
      <c r="E64" s="5" t="str">
        <f>HYPERLINK("https://openjdk.org/jeps/415","JEP 415")</f>
        <v>JEP 415</v>
      </c>
      <c r="F64" s="6"/>
    </row>
    <row r="65" s="3" customFormat="1" spans="1:6">
      <c r="A65" s="3" t="s">
        <v>10</v>
      </c>
      <c r="B65" s="3" t="s">
        <v>218</v>
      </c>
      <c r="C65" s="3" t="s">
        <v>402</v>
      </c>
      <c r="D65" s="3" t="s">
        <v>432</v>
      </c>
      <c r="E65" s="7" t="str">
        <f>HYPERLINK("https://openjdk.org/jeps/407","JEP 407")</f>
        <v>JEP 407</v>
      </c>
      <c r="F65" s="8"/>
    </row>
    <row r="66" s="2" customFormat="1" spans="1:6">
      <c r="A66" s="2" t="s">
        <v>10</v>
      </c>
      <c r="B66" s="2" t="s">
        <v>218</v>
      </c>
      <c r="C66" s="2" t="s">
        <v>433</v>
      </c>
      <c r="D66" s="2" t="s">
        <v>434</v>
      </c>
      <c r="E66" s="5" t="str">
        <f>HYPERLINK("https://openjdk.org/jeps/356","JEP 356")</f>
        <v>JEP 356</v>
      </c>
      <c r="F66" s="6"/>
    </row>
    <row r="67" s="3" customFormat="1" spans="1:6">
      <c r="A67" s="3" t="s">
        <v>10</v>
      </c>
      <c r="B67" s="3" t="s">
        <v>218</v>
      </c>
      <c r="C67" s="3" t="s">
        <v>243</v>
      </c>
      <c r="D67" s="3" t="s">
        <v>435</v>
      </c>
      <c r="E67" s="7" t="str">
        <f>HYPERLINK("https://openjdk.org/jeps/411","JEP 411")</f>
        <v>JEP 411</v>
      </c>
      <c r="F67" s="8"/>
    </row>
    <row r="68" s="2" customFormat="1" spans="1:6">
      <c r="A68" s="2" t="s">
        <v>10</v>
      </c>
      <c r="B68" s="2" t="s">
        <v>266</v>
      </c>
      <c r="C68" s="2" t="s">
        <v>267</v>
      </c>
      <c r="D68" s="2" t="s">
        <v>436</v>
      </c>
      <c r="E68" s="5" t="str">
        <f>HYPERLINK("https://openjdk.org/jeps/410","JEP 410")</f>
        <v>JEP 410</v>
      </c>
      <c r="F68" s="6"/>
    </row>
    <row r="69" s="3" customFormat="1" spans="1:6">
      <c r="A69" s="3" t="s">
        <v>10</v>
      </c>
      <c r="B69" s="3" t="s">
        <v>266</v>
      </c>
      <c r="C69" s="3" t="s">
        <v>276</v>
      </c>
      <c r="D69" s="3" t="s">
        <v>437</v>
      </c>
      <c r="E69" s="7" t="str">
        <f>HYPERLINK("https://openjdk.org/jeps/391","JEP 391")</f>
        <v>JEP 391</v>
      </c>
      <c r="F69" s="8"/>
    </row>
    <row r="70" s="2" customFormat="1" spans="1:6">
      <c r="A70" s="2" t="s">
        <v>10</v>
      </c>
      <c r="B70" s="2" t="s">
        <v>285</v>
      </c>
      <c r="C70" s="2" t="s">
        <v>375</v>
      </c>
      <c r="D70" s="2" t="s">
        <v>438</v>
      </c>
      <c r="E70" s="5" t="str">
        <f>HYPERLINK("https://openjdk.org/jeps/306","JEP 306")</f>
        <v>JEP 306</v>
      </c>
      <c r="F70" s="6"/>
    </row>
    <row r="71" s="3" customFormat="1" spans="1:6">
      <c r="A71" s="3" t="s">
        <v>10</v>
      </c>
      <c r="B71" s="3" t="s">
        <v>285</v>
      </c>
      <c r="C71" s="3" t="s">
        <v>375</v>
      </c>
      <c r="D71" s="3" t="s">
        <v>439</v>
      </c>
      <c r="E71" s="7" t="str">
        <f>HYPERLINK("https://openjdk.org/jeps/406","JEP 406")</f>
        <v>JEP 406</v>
      </c>
      <c r="F71" s="8"/>
    </row>
    <row r="72" s="2" customFormat="1" spans="1:6">
      <c r="A72" s="2" t="s">
        <v>10</v>
      </c>
      <c r="B72" s="2" t="s">
        <v>285</v>
      </c>
      <c r="C72" s="2" t="s">
        <v>375</v>
      </c>
      <c r="D72" s="2" t="s">
        <v>45</v>
      </c>
      <c r="E72" s="5" t="str">
        <f>HYPERLINK("https://openjdk.org/jeps/409","JEP 409")</f>
        <v>JEP 409</v>
      </c>
      <c r="F72" s="6"/>
    </row>
    <row r="73" s="3" customFormat="1" spans="1:6">
      <c r="A73" s="3" t="s">
        <v>10</v>
      </c>
      <c r="B73" s="3" t="s">
        <v>289</v>
      </c>
      <c r="C73" s="3" t="s">
        <v>290</v>
      </c>
      <c r="D73" s="3" t="s">
        <v>440</v>
      </c>
      <c r="E73" s="7" t="str">
        <f>HYPERLINK("https://openjdk.org/jeps/382","JEP 382")</f>
        <v>JEP 382</v>
      </c>
      <c r="F73" s="8"/>
    </row>
    <row r="74" s="2" customFormat="1" spans="1:6">
      <c r="A74" s="2" t="s">
        <v>10</v>
      </c>
      <c r="B74" s="2" t="s">
        <v>289</v>
      </c>
      <c r="C74" s="2" t="s">
        <v>294</v>
      </c>
      <c r="D74" s="2" t="s">
        <v>441</v>
      </c>
      <c r="E74" s="5" t="str">
        <f>HYPERLINK("https://openjdk.org/jeps/398","JEP 398")</f>
        <v>JEP 398</v>
      </c>
      <c r="F74" s="6"/>
    </row>
    <row r="75" s="3" customFormat="1" spans="1:6">
      <c r="A75" s="3" t="s">
        <v>10</v>
      </c>
      <c r="B75" s="3" t="s">
        <v>289</v>
      </c>
      <c r="C75" s="3"/>
      <c r="D75" s="3" t="s">
        <v>442</v>
      </c>
      <c r="E75" s="7" t="str">
        <f>HYPERLINK("https://openjdk.org/jeps/403","JEP 403")</f>
        <v>JEP 403</v>
      </c>
      <c r="F75" s="8"/>
    </row>
  </sheetData>
  <sortState ref="A2:E75">
    <sortCondition ref="A2:A75"/>
    <sortCondition ref="B2:B75"/>
    <sortCondition ref="C2:C75"/>
    <sortCondition ref="E2:E75"/>
  </sortState>
  <conditionalFormatting sqref="$A2:$XFD1048576">
    <cfRule type="expression" dxfId="0" priority="2">
      <formula>MOD(ROW(),2)=0</formula>
    </cfRule>
    <cfRule type="expression" dxfId="1" priority="1">
      <formula>MOD(ROW(),2)=1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A1" sqref="A1"/>
    </sheetView>
  </sheetViews>
  <sheetFormatPr defaultColWidth="8.72727272727273" defaultRowHeight="14" outlineLevelCol="5"/>
  <cols>
    <col min="1" max="1" width="10.6363636363636" style="4" customWidth="1"/>
    <col min="2" max="2" width="15.6363636363636" style="4" customWidth="1"/>
    <col min="3" max="3" width="45.6363636363636" style="4" customWidth="1"/>
    <col min="4" max="4" width="80.6363636363636" style="4" customWidth="1"/>
    <col min="5" max="5" width="15.6363636363636" style="4" customWidth="1"/>
    <col min="6" max="16384" width="8.72727272727273" style="4"/>
  </cols>
  <sheetData>
    <row r="1" s="1" customFormat="1" spans="1:5">
      <c r="A1" s="1" t="s">
        <v>213</v>
      </c>
      <c r="B1" s="1" t="s">
        <v>214</v>
      </c>
      <c r="C1" s="1" t="s">
        <v>215</v>
      </c>
      <c r="D1" s="1" t="s">
        <v>0</v>
      </c>
      <c r="E1" s="1" t="s">
        <v>216</v>
      </c>
    </row>
    <row r="2" s="2" customFormat="1" spans="1:6">
      <c r="A2" s="2" t="s">
        <v>11</v>
      </c>
      <c r="B2" s="2" t="s">
        <v>218</v>
      </c>
      <c r="C2" s="2" t="s">
        <v>221</v>
      </c>
      <c r="D2" s="2" t="s">
        <v>443</v>
      </c>
      <c r="E2" s="5" t="str">
        <f>HYPERLINK("https://openjdk.org/jeps/417","JEP 417")</f>
        <v>JEP 417</v>
      </c>
      <c r="F2" s="6"/>
    </row>
    <row r="3" s="3" customFormat="1" spans="1:6">
      <c r="A3" s="3" t="s">
        <v>11</v>
      </c>
      <c r="B3" s="3" t="s">
        <v>218</v>
      </c>
      <c r="C3" s="3" t="s">
        <v>221</v>
      </c>
      <c r="D3" s="3" t="s">
        <v>444</v>
      </c>
      <c r="E3" s="7" t="str">
        <f>HYPERLINK("https://openjdk.org/jeps/419","JEP 419")</f>
        <v>JEP 419</v>
      </c>
      <c r="F3" s="8"/>
    </row>
    <row r="4" s="2" customFormat="1" spans="1:6">
      <c r="A4" s="2" t="s">
        <v>11</v>
      </c>
      <c r="B4" s="2" t="s">
        <v>218</v>
      </c>
      <c r="C4" s="2" t="s">
        <v>445</v>
      </c>
      <c r="D4" s="2" t="s">
        <v>446</v>
      </c>
      <c r="E4" s="5" t="str">
        <f>HYPERLINK("https://openjdk.org/jeps/416","JEP 416")</f>
        <v>JEP 416</v>
      </c>
      <c r="F4" s="6"/>
    </row>
    <row r="5" s="3" customFormat="1" spans="1:6">
      <c r="A5" s="3" t="s">
        <v>11</v>
      </c>
      <c r="B5" s="3" t="s">
        <v>218</v>
      </c>
      <c r="C5" s="3" t="s">
        <v>230</v>
      </c>
      <c r="D5" s="3" t="s">
        <v>447</v>
      </c>
      <c r="E5" s="7" t="str">
        <f>HYPERLINK("https://openjdk.org/jeps/408","JEP 408")</f>
        <v>JEP 408</v>
      </c>
      <c r="F5" s="8"/>
    </row>
    <row r="6" s="2" customFormat="1" spans="1:6">
      <c r="A6" s="2" t="s">
        <v>11</v>
      </c>
      <c r="B6" s="2" t="s">
        <v>218</v>
      </c>
      <c r="C6" s="2" t="s">
        <v>230</v>
      </c>
      <c r="D6" s="2" t="s">
        <v>448</v>
      </c>
      <c r="E6" s="5" t="str">
        <f>HYPERLINK("https://openjdk.org/jeps/418","JEP 418")</f>
        <v>JEP 418</v>
      </c>
      <c r="F6" s="6"/>
    </row>
    <row r="7" s="3" customFormat="1" spans="1:6">
      <c r="A7" s="3" t="s">
        <v>11</v>
      </c>
      <c r="B7" s="3" t="s">
        <v>218</v>
      </c>
      <c r="C7" s="3" t="s">
        <v>449</v>
      </c>
      <c r="D7" s="3" t="s">
        <v>450</v>
      </c>
      <c r="E7" s="7" t="str">
        <f>HYPERLINK("https://openjdk.org/jeps/400","JEP 400")</f>
        <v>JEP 400</v>
      </c>
      <c r="F7" s="8"/>
    </row>
    <row r="8" s="2" customFormat="1" spans="1:6">
      <c r="A8" s="2" t="s">
        <v>11</v>
      </c>
      <c r="B8" s="2" t="s">
        <v>285</v>
      </c>
      <c r="C8" s="2" t="s">
        <v>225</v>
      </c>
      <c r="D8" s="2" t="s">
        <v>451</v>
      </c>
      <c r="E8" s="5" t="str">
        <f>HYPERLINK("https://openjdk.org/jeps/421","JEP 421")</f>
        <v>JEP 421</v>
      </c>
      <c r="F8" s="6"/>
    </row>
    <row r="9" s="3" customFormat="1" spans="1:6">
      <c r="A9" s="3" t="s">
        <v>11</v>
      </c>
      <c r="B9" s="3" t="s">
        <v>289</v>
      </c>
      <c r="C9" s="3" t="s">
        <v>375</v>
      </c>
      <c r="D9" s="3" t="s">
        <v>452</v>
      </c>
      <c r="E9" s="7" t="str">
        <f>HYPERLINK("https://openjdk.org/jeps/420","JEP 420")</f>
        <v>JEP 420</v>
      </c>
      <c r="F9" s="8"/>
    </row>
    <row r="10" s="2" customFormat="1" spans="1:6">
      <c r="A10" s="2" t="s">
        <v>11</v>
      </c>
      <c r="B10" s="2" t="s">
        <v>325</v>
      </c>
      <c r="C10" s="2" t="s">
        <v>337</v>
      </c>
      <c r="D10" s="2" t="s">
        <v>453</v>
      </c>
      <c r="E10" s="5" t="str">
        <f>HYPERLINK("https://openjdk.org/jeps/413","JEP 413")</f>
        <v>JEP 413</v>
      </c>
      <c r="F10" s="6"/>
    </row>
    <row r="11" s="3" customFormat="1" spans="1:6">
      <c r="A11" s="3" t="s">
        <v>12</v>
      </c>
      <c r="B11" s="3" t="s">
        <v>218</v>
      </c>
      <c r="C11" s="3" t="s">
        <v>221</v>
      </c>
      <c r="D11" s="3" t="s">
        <v>454</v>
      </c>
      <c r="E11" s="7" t="str">
        <f>HYPERLINK("https://openjdk.org/jeps/424","JEP 424")</f>
        <v>JEP 424</v>
      </c>
      <c r="F11" s="8"/>
    </row>
    <row r="12" s="2" customFormat="1" spans="1:6">
      <c r="A12" s="2" t="s">
        <v>12</v>
      </c>
      <c r="B12" s="2" t="s">
        <v>218</v>
      </c>
      <c r="C12" s="2" t="s">
        <v>221</v>
      </c>
      <c r="D12" s="2" t="s">
        <v>455</v>
      </c>
      <c r="E12" s="5" t="str">
        <f>HYPERLINK("https://openjdk.org/jeps/425","JEP 425")</f>
        <v>JEP 425</v>
      </c>
      <c r="F12" s="6"/>
    </row>
    <row r="13" s="3" customFormat="1" spans="1:6">
      <c r="A13" s="3" t="s">
        <v>12</v>
      </c>
      <c r="B13" s="3" t="s">
        <v>218</v>
      </c>
      <c r="C13" s="3" t="s">
        <v>221</v>
      </c>
      <c r="D13" s="3" t="s">
        <v>456</v>
      </c>
      <c r="E13" s="7" t="str">
        <f>HYPERLINK("https://openjdk.org/jeps/426","JEP 426")</f>
        <v>JEP 426</v>
      </c>
      <c r="F13" s="8"/>
    </row>
    <row r="14" s="2" customFormat="1" spans="1:6">
      <c r="A14" s="2" t="s">
        <v>12</v>
      </c>
      <c r="B14" s="2" t="s">
        <v>218</v>
      </c>
      <c r="C14" s="2" t="s">
        <v>221</v>
      </c>
      <c r="D14" s="2" t="s">
        <v>457</v>
      </c>
      <c r="E14" s="5" t="str">
        <f>HYPERLINK("https://openjdk.org/jeps/428","JEP 428")</f>
        <v>JEP 428</v>
      </c>
      <c r="F14" s="6"/>
    </row>
    <row r="15" s="3" customFormat="1" spans="1:6">
      <c r="A15" s="3" t="s">
        <v>12</v>
      </c>
      <c r="B15" s="3" t="s">
        <v>266</v>
      </c>
      <c r="C15" s="3" t="s">
        <v>408</v>
      </c>
      <c r="D15" s="3" t="s">
        <v>458</v>
      </c>
      <c r="E15" s="7" t="str">
        <f>HYPERLINK("https://openjdk.org/jeps/422","JEP 422")</f>
        <v>JEP 422</v>
      </c>
      <c r="F15" s="8"/>
    </row>
    <row r="16" s="2" customFormat="1" spans="1:6">
      <c r="A16" s="2" t="s">
        <v>12</v>
      </c>
      <c r="B16" s="2" t="s">
        <v>289</v>
      </c>
      <c r="C16" s="2" t="s">
        <v>375</v>
      </c>
      <c r="D16" s="2" t="s">
        <v>459</v>
      </c>
      <c r="E16" s="5" t="str">
        <f>HYPERLINK("https://openjdk.org/jeps/405","JEP 405")</f>
        <v>JEP 405</v>
      </c>
      <c r="F16" s="6"/>
    </row>
    <row r="17" s="3" customFormat="1" spans="1:6">
      <c r="A17" s="3" t="s">
        <v>12</v>
      </c>
      <c r="B17" s="3" t="s">
        <v>289</v>
      </c>
      <c r="C17" s="3" t="s">
        <v>375</v>
      </c>
      <c r="D17" s="3" t="s">
        <v>460</v>
      </c>
      <c r="E17" s="7" t="str">
        <f>HYPERLINK("https://openjdk.org/jeps/427","JEP 427")</f>
        <v>JEP 427</v>
      </c>
      <c r="F17" s="8"/>
    </row>
    <row r="18" s="2" customFormat="1" spans="1:6">
      <c r="A18" s="2" t="s">
        <v>13</v>
      </c>
      <c r="B18" s="2" t="s">
        <v>218</v>
      </c>
      <c r="C18" s="2" t="s">
        <v>221</v>
      </c>
      <c r="D18" s="2" t="s">
        <v>461</v>
      </c>
      <c r="E18" s="5" t="str">
        <f>HYPERLINK("https://openjdk.org/jeps/429","JEP 429")</f>
        <v>JEP 429</v>
      </c>
      <c r="F18" s="6"/>
    </row>
    <row r="19" s="3" customFormat="1" spans="1:6">
      <c r="A19" s="3" t="s">
        <v>13</v>
      </c>
      <c r="B19" s="3" t="s">
        <v>218</v>
      </c>
      <c r="C19" s="3" t="s">
        <v>221</v>
      </c>
      <c r="D19" s="3" t="s">
        <v>462</v>
      </c>
      <c r="E19" s="7" t="str">
        <f>HYPERLINK("https://openjdk.org/jeps/434","JEP 434")</f>
        <v>JEP 434</v>
      </c>
      <c r="F19" s="8"/>
    </row>
    <row r="20" s="2" customFormat="1" spans="1:6">
      <c r="A20" s="2" t="s">
        <v>13</v>
      </c>
      <c r="B20" s="2" t="s">
        <v>218</v>
      </c>
      <c r="C20" s="2" t="s">
        <v>221</v>
      </c>
      <c r="D20" s="2" t="s">
        <v>463</v>
      </c>
      <c r="E20" s="5" t="str">
        <f>HYPERLINK("https://openjdk.org/jeps/436","JEP 436")</f>
        <v>JEP 436</v>
      </c>
      <c r="F20" s="6"/>
    </row>
    <row r="21" s="3" customFormat="1" spans="1:6">
      <c r="A21" s="3" t="s">
        <v>13</v>
      </c>
      <c r="B21" s="3" t="s">
        <v>218</v>
      </c>
      <c r="C21" s="3" t="s">
        <v>221</v>
      </c>
      <c r="D21" s="3" t="s">
        <v>464</v>
      </c>
      <c r="E21" s="7" t="str">
        <f>HYPERLINK("https://openjdk.org/jeps/437","JEP 437")</f>
        <v>JEP 437</v>
      </c>
      <c r="F21" s="8"/>
    </row>
    <row r="22" s="2" customFormat="1" spans="1:6">
      <c r="A22" s="2" t="s">
        <v>13</v>
      </c>
      <c r="B22" s="2" t="s">
        <v>218</v>
      </c>
      <c r="C22" s="2" t="s">
        <v>221</v>
      </c>
      <c r="D22" s="2" t="s">
        <v>465</v>
      </c>
      <c r="E22" s="5" t="str">
        <f>HYPERLINK("https://openjdk.org/jeps/438","JEP 438")</f>
        <v>JEP 438</v>
      </c>
      <c r="F22" s="6"/>
    </row>
    <row r="23" s="3" customFormat="1" spans="1:6">
      <c r="A23" s="3" t="s">
        <v>13</v>
      </c>
      <c r="B23" s="3" t="s">
        <v>289</v>
      </c>
      <c r="C23" s="3" t="s">
        <v>375</v>
      </c>
      <c r="D23" s="3" t="s">
        <v>466</v>
      </c>
      <c r="E23" s="7" t="str">
        <f>HYPERLINK("https://openjdk.org/jeps/432","JEP 432")</f>
        <v>JEP 432</v>
      </c>
      <c r="F23" s="8"/>
    </row>
    <row r="24" s="2" customFormat="1" spans="1:6">
      <c r="A24" s="2" t="s">
        <v>13</v>
      </c>
      <c r="B24" s="2" t="s">
        <v>289</v>
      </c>
      <c r="C24" s="2" t="s">
        <v>375</v>
      </c>
      <c r="D24" s="2" t="s">
        <v>467</v>
      </c>
      <c r="E24" s="5" t="str">
        <f>HYPERLINK("https://openjdk.org/jeps/433","JEP 433")</f>
        <v>JEP 433</v>
      </c>
      <c r="F24" s="6"/>
    </row>
    <row r="25" s="3" customFormat="1" spans="1:6">
      <c r="A25" s="3" t="s">
        <v>14</v>
      </c>
      <c r="B25" s="3" t="s">
        <v>218</v>
      </c>
      <c r="C25" s="3" t="s">
        <v>221</v>
      </c>
      <c r="D25" s="3" t="s">
        <v>468</v>
      </c>
      <c r="E25" s="7" t="str">
        <f>HYPERLINK("https://openjdk.org/jeps/442","JEP 442")</f>
        <v>JEP 442</v>
      </c>
      <c r="F25" s="8"/>
    </row>
    <row r="26" s="2" customFormat="1" spans="1:6">
      <c r="A26" s="2" t="s">
        <v>14</v>
      </c>
      <c r="B26" s="2" t="s">
        <v>218</v>
      </c>
      <c r="C26" s="2" t="s">
        <v>221</v>
      </c>
      <c r="D26" s="2" t="s">
        <v>138</v>
      </c>
      <c r="E26" s="5" t="str">
        <f>HYPERLINK("https://openjdk.org/jeps/444","JEP 444")</f>
        <v>JEP 444</v>
      </c>
      <c r="F26" s="6"/>
    </row>
    <row r="27" s="3" customFormat="1" spans="1:6">
      <c r="A27" s="3" t="s">
        <v>14</v>
      </c>
      <c r="B27" s="3" t="s">
        <v>218</v>
      </c>
      <c r="C27" s="3" t="s">
        <v>221</v>
      </c>
      <c r="D27" s="3" t="s">
        <v>469</v>
      </c>
      <c r="E27" s="7" t="str">
        <f>HYPERLINK("https://openjdk.org/jeps/446","JEP 446")</f>
        <v>JEP 446</v>
      </c>
      <c r="F27" s="8"/>
    </row>
    <row r="28" s="2" customFormat="1" spans="1:6">
      <c r="A28" s="2" t="s">
        <v>14</v>
      </c>
      <c r="B28" s="2" t="s">
        <v>218</v>
      </c>
      <c r="C28" s="2" t="s">
        <v>221</v>
      </c>
      <c r="D28" s="2" t="s">
        <v>470</v>
      </c>
      <c r="E28" s="5" t="str">
        <f>HYPERLINK("https://openjdk.org/jeps/453","JEP 453")</f>
        <v>JEP 453</v>
      </c>
      <c r="F28" s="6"/>
    </row>
    <row r="29" s="3" customFormat="1" spans="1:6">
      <c r="A29" s="3" t="s">
        <v>14</v>
      </c>
      <c r="B29" s="3" t="s">
        <v>218</v>
      </c>
      <c r="C29" s="3" t="s">
        <v>235</v>
      </c>
      <c r="D29" s="3" t="s">
        <v>148</v>
      </c>
      <c r="E29" s="7" t="str">
        <f>HYPERLINK("https://openjdk.org/jeps/431","JEP 431")</f>
        <v>JEP 431</v>
      </c>
      <c r="F29" s="8"/>
    </row>
    <row r="30" s="2" customFormat="1" spans="1:6">
      <c r="A30" s="2" t="s">
        <v>14</v>
      </c>
      <c r="B30" s="2" t="s">
        <v>218</v>
      </c>
      <c r="C30" s="2" t="s">
        <v>249</v>
      </c>
      <c r="D30" s="2" t="s">
        <v>150</v>
      </c>
      <c r="E30" s="5" t="str">
        <f>HYPERLINK("https://openjdk.org/jeps/452","JEP 452")</f>
        <v>JEP 452</v>
      </c>
      <c r="F30" s="6"/>
    </row>
    <row r="31" s="3" customFormat="1" spans="1:6">
      <c r="A31" s="3" t="s">
        <v>14</v>
      </c>
      <c r="B31" s="3" t="s">
        <v>255</v>
      </c>
      <c r="C31" s="3" t="s">
        <v>256</v>
      </c>
      <c r="D31" s="3" t="s">
        <v>471</v>
      </c>
      <c r="E31" s="7" t="str">
        <f>HYPERLINK("https://openjdk.org/jeps/439","JEP 439")</f>
        <v>JEP 439</v>
      </c>
      <c r="F31" s="8"/>
    </row>
    <row r="32" s="2" customFormat="1" spans="1:6">
      <c r="A32" s="2" t="s">
        <v>14</v>
      </c>
      <c r="B32" s="2" t="s">
        <v>266</v>
      </c>
      <c r="C32" s="2" t="s">
        <v>408</v>
      </c>
      <c r="D32" s="2" t="s">
        <v>472</v>
      </c>
      <c r="E32" s="5" t="str">
        <f>HYPERLINK("https://openjdk.org/jeps/449","JEP 449")</f>
        <v>JEP 449</v>
      </c>
      <c r="F32" s="6"/>
    </row>
    <row r="33" s="3" customFormat="1" spans="1:6">
      <c r="A33" s="3" t="s">
        <v>14</v>
      </c>
      <c r="B33" s="3" t="s">
        <v>266</v>
      </c>
      <c r="C33" s="3" t="s">
        <v>280</v>
      </c>
      <c r="D33" s="3" t="s">
        <v>473</v>
      </c>
      <c r="E33" s="7" t="str">
        <f>HYPERLINK("https://openjdk.org/jeps/451","JEP 451")</f>
        <v>JEP 451</v>
      </c>
      <c r="F33" s="8"/>
    </row>
    <row r="34" s="2" customFormat="1" spans="1:6">
      <c r="A34" s="2" t="s">
        <v>14</v>
      </c>
      <c r="B34" s="2" t="s">
        <v>285</v>
      </c>
      <c r="C34" s="2" t="s">
        <v>375</v>
      </c>
      <c r="D34" s="2" t="s">
        <v>474</v>
      </c>
      <c r="E34" s="5" t="str">
        <f>HYPERLINK("https://openjdk.org/jeps/430","JEP 430")</f>
        <v>JEP 430</v>
      </c>
      <c r="F34" s="6"/>
    </row>
    <row r="35" s="3" customFormat="1" spans="1:6">
      <c r="A35" s="3" t="s">
        <v>14</v>
      </c>
      <c r="B35" s="3" t="s">
        <v>285</v>
      </c>
      <c r="C35" s="3" t="s">
        <v>375</v>
      </c>
      <c r="D35" s="3" t="s">
        <v>55</v>
      </c>
      <c r="E35" s="7" t="str">
        <f>HYPERLINK("https://openjdk.org/jeps/440","JEP 440")</f>
        <v>JEP 440</v>
      </c>
      <c r="F35" s="8"/>
    </row>
    <row r="36" s="2" customFormat="1" spans="1:6">
      <c r="A36" s="2" t="s">
        <v>14</v>
      </c>
      <c r="B36" s="2" t="s">
        <v>285</v>
      </c>
      <c r="C36" s="2" t="s">
        <v>375</v>
      </c>
      <c r="D36" s="2" t="s">
        <v>49</v>
      </c>
      <c r="E36" s="5" t="str">
        <f>HYPERLINK("https://openjdk.org/jeps/441","JEP 441")</f>
        <v>JEP 441</v>
      </c>
      <c r="F36" s="6"/>
    </row>
    <row r="37" s="3" customFormat="1" spans="1:6">
      <c r="A37" s="3" t="s">
        <v>14</v>
      </c>
      <c r="B37" s="3" t="s">
        <v>285</v>
      </c>
      <c r="C37" s="3" t="s">
        <v>375</v>
      </c>
      <c r="D37" s="3" t="s">
        <v>475</v>
      </c>
      <c r="E37" s="7" t="str">
        <f>HYPERLINK("https://openjdk.org/jeps/443","JEP 443")</f>
        <v>JEP 443</v>
      </c>
      <c r="F37" s="8"/>
    </row>
    <row r="38" s="2" customFormat="1" spans="1:6">
      <c r="A38" s="2" t="s">
        <v>14</v>
      </c>
      <c r="B38" s="2" t="s">
        <v>285</v>
      </c>
      <c r="C38" s="2" t="s">
        <v>375</v>
      </c>
      <c r="D38" s="2" t="s">
        <v>476</v>
      </c>
      <c r="E38" s="5" t="str">
        <f>HYPERLINK("https://openjdk.org/jeps/445","JEP 445")</f>
        <v>JEP 445</v>
      </c>
      <c r="F38" s="6"/>
    </row>
    <row r="39" s="3" customFormat="1" spans="1:6">
      <c r="A39" s="3" t="s">
        <v>14</v>
      </c>
      <c r="B39" s="3"/>
      <c r="C39" s="3"/>
      <c r="D39" s="3" t="s">
        <v>477</v>
      </c>
      <c r="E39" s="7" t="str">
        <f>HYPERLINK("https://openjdk.org/jeps/448","JEP 448")</f>
        <v>JEP 448</v>
      </c>
      <c r="F39" s="8"/>
    </row>
  </sheetData>
  <sortState ref="A2:E39">
    <sortCondition ref="A2:A39"/>
    <sortCondition ref="B2:B39"/>
    <sortCondition ref="C2:C39"/>
    <sortCondition ref="E2:E39"/>
  </sortState>
  <conditionalFormatting sqref="$A2:$XFD1048576">
    <cfRule type="expression" dxfId="0" priority="2">
      <formula>MOD(ROW(),2)=0</formula>
    </cfRule>
    <cfRule type="expression" dxfId="1" priority="1">
      <formula>MOD(ROW(),2)=1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9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E1" sqref="E1"/>
    </sheetView>
  </sheetViews>
  <sheetFormatPr defaultColWidth="8.72727272727273" defaultRowHeight="14" outlineLevelCol="5"/>
  <cols>
    <col min="1" max="1" width="10.6363636363636" style="4" customWidth="1"/>
    <col min="2" max="2" width="15.6363636363636" style="4" customWidth="1"/>
    <col min="3" max="3" width="45.6363636363636" style="4" customWidth="1"/>
    <col min="4" max="4" width="80.6363636363636" style="4" customWidth="1"/>
    <col min="5" max="5" width="13.6363636363636" style="4" customWidth="1"/>
    <col min="6" max="16384" width="8.72727272727273" style="4"/>
  </cols>
  <sheetData>
    <row r="1" s="1" customFormat="1" spans="1:5">
      <c r="A1" s="1" t="s">
        <v>213</v>
      </c>
      <c r="B1" s="1" t="s">
        <v>214</v>
      </c>
      <c r="C1" s="1" t="s">
        <v>215</v>
      </c>
      <c r="D1" s="1" t="s">
        <v>0</v>
      </c>
      <c r="E1" s="1" t="s">
        <v>216</v>
      </c>
    </row>
    <row r="2" s="2" customFormat="1" spans="1:6">
      <c r="A2" s="2" t="s">
        <v>15</v>
      </c>
      <c r="B2" s="2" t="s">
        <v>218</v>
      </c>
      <c r="C2" s="2" t="s">
        <v>221</v>
      </c>
      <c r="D2" s="2" t="s">
        <v>478</v>
      </c>
      <c r="E2" s="5" t="str">
        <f>HYPERLINK("https://openjdk.org/jeps/460","JEP 460")</f>
        <v>JEP 460</v>
      </c>
      <c r="F2" s="6"/>
    </row>
    <row r="3" s="3" customFormat="1" spans="1:6">
      <c r="A3" s="3" t="s">
        <v>15</v>
      </c>
      <c r="B3" s="3" t="s">
        <v>218</v>
      </c>
      <c r="C3" s="3" t="s">
        <v>221</v>
      </c>
      <c r="D3" s="3" t="s">
        <v>479</v>
      </c>
      <c r="E3" s="7" t="str">
        <f>HYPERLINK("https://openjdk.org/jeps/462","JEP 462")</f>
        <v>JEP 462</v>
      </c>
      <c r="F3" s="8"/>
    </row>
    <row r="4" s="2" customFormat="1" spans="1:6">
      <c r="A4" s="2" t="s">
        <v>15</v>
      </c>
      <c r="B4" s="2" t="s">
        <v>218</v>
      </c>
      <c r="C4" s="2" t="s">
        <v>221</v>
      </c>
      <c r="D4" s="2" t="s">
        <v>480</v>
      </c>
      <c r="E4" s="5" t="str">
        <f>HYPERLINK("https://openjdk.org/jeps/464","JEP 464")</f>
        <v>JEP 464</v>
      </c>
      <c r="F4" s="6"/>
    </row>
    <row r="5" s="3" customFormat="1" spans="1:6">
      <c r="A5" s="3" t="s">
        <v>15</v>
      </c>
      <c r="B5" s="3" t="s">
        <v>218</v>
      </c>
      <c r="C5" s="3" t="s">
        <v>481</v>
      </c>
      <c r="D5" s="3" t="s">
        <v>482</v>
      </c>
      <c r="E5" s="7" t="str">
        <f>HYPERLINK("https://openjdk.org/jeps/457","JEP 457")</f>
        <v>JEP 457</v>
      </c>
      <c r="F5" s="8"/>
    </row>
    <row r="6" s="2" customFormat="1" spans="1:6">
      <c r="A6" s="2" t="s">
        <v>15</v>
      </c>
      <c r="B6" s="2" t="s">
        <v>218</v>
      </c>
      <c r="C6" s="2" t="s">
        <v>483</v>
      </c>
      <c r="D6" s="2" t="s">
        <v>114</v>
      </c>
      <c r="E6" s="5" t="str">
        <f>HYPERLINK("https://openjdk.org/jeps/454","JEP 454")</f>
        <v>JEP 454</v>
      </c>
      <c r="F6" s="6"/>
    </row>
    <row r="7" s="3" customFormat="1" spans="1:6">
      <c r="A7" s="3" t="s">
        <v>15</v>
      </c>
      <c r="B7" s="3" t="s">
        <v>218</v>
      </c>
      <c r="C7" s="3" t="s">
        <v>484</v>
      </c>
      <c r="D7" s="3" t="s">
        <v>485</v>
      </c>
      <c r="E7" s="7" t="str">
        <f>HYPERLINK("https://openjdk.org/jeps/461","JEP 461")</f>
        <v>JEP 461</v>
      </c>
      <c r="F7" s="8"/>
    </row>
    <row r="8" s="2" customFormat="1" spans="1:6">
      <c r="A8" s="2" t="s">
        <v>15</v>
      </c>
      <c r="B8" s="2" t="s">
        <v>255</v>
      </c>
      <c r="C8" s="2" t="s">
        <v>256</v>
      </c>
      <c r="D8" s="2" t="s">
        <v>486</v>
      </c>
      <c r="E8" s="5" t="str">
        <f>HYPERLINK("https://openjdk.org/jeps/423","JEP 423")</f>
        <v>JEP 423</v>
      </c>
      <c r="F8" s="6"/>
    </row>
    <row r="9" s="3" customFormat="1" spans="1:6">
      <c r="A9" s="3" t="s">
        <v>15</v>
      </c>
      <c r="B9" s="3" t="s">
        <v>285</v>
      </c>
      <c r="C9" s="3" t="s">
        <v>375</v>
      </c>
      <c r="D9" s="3" t="s">
        <v>487</v>
      </c>
      <c r="E9" s="7" t="str">
        <f>HYPERLINK("https://openjdk.org/jeps/447","JEP 447")</f>
        <v>JEP 447</v>
      </c>
      <c r="F9" s="8"/>
    </row>
    <row r="10" s="2" customFormat="1" spans="1:6">
      <c r="A10" s="2" t="s">
        <v>15</v>
      </c>
      <c r="B10" s="2" t="s">
        <v>285</v>
      </c>
      <c r="C10" s="2" t="s">
        <v>375</v>
      </c>
      <c r="D10" s="2" t="s">
        <v>488</v>
      </c>
      <c r="E10" s="5" t="str">
        <f>HYPERLINK("https://openjdk.org/jeps/456","JEP 456")</f>
        <v>JEP 456</v>
      </c>
      <c r="F10" s="6"/>
    </row>
    <row r="11" s="3" customFormat="1" spans="1:6">
      <c r="A11" s="3" t="s">
        <v>15</v>
      </c>
      <c r="B11" s="3" t="s">
        <v>285</v>
      </c>
      <c r="C11" s="3" t="s">
        <v>375</v>
      </c>
      <c r="D11" s="3" t="s">
        <v>489</v>
      </c>
      <c r="E11" s="7" t="str">
        <f>HYPERLINK("https://openjdk.org/jeps/459","JEP 459")</f>
        <v>JEP 459</v>
      </c>
      <c r="F11" s="8"/>
    </row>
    <row r="12" s="2" customFormat="1" spans="1:6">
      <c r="A12" s="2" t="s">
        <v>15</v>
      </c>
      <c r="B12" s="2" t="s">
        <v>285</v>
      </c>
      <c r="C12" s="2" t="s">
        <v>375</v>
      </c>
      <c r="D12" s="2" t="s">
        <v>490</v>
      </c>
      <c r="E12" s="5" t="str">
        <f>HYPERLINK("https://openjdk.org/jeps/463","JEP 463")</f>
        <v>JEP 463</v>
      </c>
      <c r="F12" s="6"/>
    </row>
    <row r="13" s="3" customFormat="1" spans="1:6">
      <c r="A13" s="3" t="s">
        <v>15</v>
      </c>
      <c r="B13" s="3" t="s">
        <v>325</v>
      </c>
      <c r="C13" s="3" t="s">
        <v>345</v>
      </c>
      <c r="D13" s="3" t="s">
        <v>491</v>
      </c>
      <c r="E13" s="7" t="str">
        <f>HYPERLINK("https://openjdk.org/jeps/458","JEP 458")</f>
        <v>JEP 458</v>
      </c>
      <c r="F13" s="8"/>
    </row>
    <row r="14" s="2" customFormat="1" spans="1:6">
      <c r="A14" s="2" t="s">
        <v>16</v>
      </c>
      <c r="B14" s="2" t="s">
        <v>218</v>
      </c>
      <c r="C14" s="2" t="s">
        <v>221</v>
      </c>
      <c r="D14" s="2" t="s">
        <v>492</v>
      </c>
      <c r="E14" s="5" t="str">
        <f>HYPERLINK("https://openjdk.org/jeps/469","JEP 469")</f>
        <v>JEP 469</v>
      </c>
      <c r="F14" s="6"/>
    </row>
    <row r="15" s="3" customFormat="1" spans="1:6">
      <c r="A15" s="3" t="s">
        <v>16</v>
      </c>
      <c r="B15" s="3" t="s">
        <v>218</v>
      </c>
      <c r="C15" s="3" t="s">
        <v>221</v>
      </c>
      <c r="D15" s="3" t="s">
        <v>493</v>
      </c>
      <c r="E15" s="7" t="str">
        <f>HYPERLINK("https://openjdk.org/jeps/471","JEP 471")</f>
        <v>JEP 471</v>
      </c>
      <c r="F15" s="8"/>
    </row>
    <row r="16" s="2" customFormat="1" spans="1:6">
      <c r="A16" s="2" t="s">
        <v>16</v>
      </c>
      <c r="B16" s="2" t="s">
        <v>218</v>
      </c>
      <c r="C16" s="2" t="s">
        <v>221</v>
      </c>
      <c r="D16" s="2" t="s">
        <v>494</v>
      </c>
      <c r="E16" s="5" t="str">
        <f>HYPERLINK("https://openjdk.org/jeps/480","JEP 480")</f>
        <v>JEP 480</v>
      </c>
      <c r="F16" s="6"/>
    </row>
    <row r="17" s="3" customFormat="1" spans="1:6">
      <c r="A17" s="3" t="s">
        <v>16</v>
      </c>
      <c r="B17" s="3" t="s">
        <v>218</v>
      </c>
      <c r="C17" s="3" t="s">
        <v>221</v>
      </c>
      <c r="D17" s="3" t="s">
        <v>495</v>
      </c>
      <c r="E17" s="7" t="str">
        <f>HYPERLINK("https://openjdk.org/jeps/481","JEP 481")</f>
        <v>JEP 481</v>
      </c>
      <c r="F17" s="8"/>
    </row>
    <row r="18" s="2" customFormat="1" spans="1:6">
      <c r="A18" s="2" t="s">
        <v>16</v>
      </c>
      <c r="B18" s="2" t="s">
        <v>218</v>
      </c>
      <c r="C18" s="2" t="s">
        <v>481</v>
      </c>
      <c r="D18" s="2" t="s">
        <v>496</v>
      </c>
      <c r="E18" s="5" t="str">
        <f>HYPERLINK("https://openjdk.org/jeps/466","JEP 466")</f>
        <v>JEP 466</v>
      </c>
      <c r="F18" s="6"/>
    </row>
    <row r="19" s="3" customFormat="1" spans="1:6">
      <c r="A19" s="3" t="s">
        <v>16</v>
      </c>
      <c r="B19" s="3" t="s">
        <v>255</v>
      </c>
      <c r="C19" s="3" t="s">
        <v>256</v>
      </c>
      <c r="D19" s="3" t="s">
        <v>497</v>
      </c>
      <c r="E19" s="7" t="str">
        <f>HYPERLINK("https://openjdk.org/jeps/474","JEP 474")</f>
        <v>JEP 474</v>
      </c>
      <c r="F19" s="8"/>
    </row>
    <row r="20" s="2" customFormat="1" spans="1:6">
      <c r="A20" s="2" t="s">
        <v>16</v>
      </c>
      <c r="B20" s="2" t="s">
        <v>285</v>
      </c>
      <c r="C20" s="2" t="s">
        <v>375</v>
      </c>
      <c r="D20" s="2" t="s">
        <v>498</v>
      </c>
      <c r="E20" s="5" t="str">
        <f>HYPERLINK("https://openjdk.org/jeps/455","JEP 455")</f>
        <v>JEP 455</v>
      </c>
      <c r="F20" s="6"/>
    </row>
    <row r="21" s="3" customFormat="1" spans="1:6">
      <c r="A21" s="3" t="s">
        <v>16</v>
      </c>
      <c r="B21" s="3" t="s">
        <v>285</v>
      </c>
      <c r="C21" s="3" t="s">
        <v>375</v>
      </c>
      <c r="D21" s="3" t="s">
        <v>499</v>
      </c>
      <c r="E21" s="7" t="str">
        <f>HYPERLINK("https://openjdk.org/jeps/476","JEP 476")</f>
        <v>JEP 476</v>
      </c>
      <c r="F21" s="8"/>
    </row>
    <row r="22" s="2" customFormat="1" spans="1:6">
      <c r="A22" s="2" t="s">
        <v>16</v>
      </c>
      <c r="B22" s="2" t="s">
        <v>285</v>
      </c>
      <c r="C22" s="2" t="s">
        <v>375</v>
      </c>
      <c r="D22" s="2" t="s">
        <v>500</v>
      </c>
      <c r="E22" s="5" t="str">
        <f>HYPERLINK("https://openjdk.org/jeps/477","JEP 477")</f>
        <v>JEP 477</v>
      </c>
      <c r="F22" s="6"/>
    </row>
    <row r="23" s="3" customFormat="1" spans="1:6">
      <c r="A23" s="3" t="s">
        <v>16</v>
      </c>
      <c r="B23" s="3" t="s">
        <v>285</v>
      </c>
      <c r="C23" s="3" t="s">
        <v>375</v>
      </c>
      <c r="D23" s="3" t="s">
        <v>501</v>
      </c>
      <c r="E23" s="7" t="str">
        <f>HYPERLINK("https://openjdk.org/jeps/482","JEP 482")</f>
        <v>JEP 482</v>
      </c>
      <c r="F23" s="8"/>
    </row>
    <row r="24" s="2" customFormat="1" spans="1:6">
      <c r="A24" s="2" t="s">
        <v>16</v>
      </c>
      <c r="B24" s="2" t="s">
        <v>325</v>
      </c>
      <c r="C24" s="2" t="s">
        <v>337</v>
      </c>
      <c r="D24" s="2" t="s">
        <v>502</v>
      </c>
      <c r="E24" s="5" t="str">
        <f>HYPERLINK("https://openjdk.org/jeps/467","JEP 467")</f>
        <v>JEP 467</v>
      </c>
      <c r="F24" s="6"/>
    </row>
    <row r="25" s="3" customFormat="1" spans="1:6">
      <c r="A25" s="3" t="s">
        <v>16</v>
      </c>
      <c r="B25" s="3"/>
      <c r="C25" s="3"/>
      <c r="D25" s="3" t="s">
        <v>503</v>
      </c>
      <c r="E25" s="7" t="str">
        <f>HYPERLINK("https://openjdk.org/jeps/473","JEP 473")</f>
        <v>JEP 473</v>
      </c>
      <c r="F25" s="8"/>
    </row>
    <row r="26" s="2" customFormat="1" spans="1:6">
      <c r="A26" s="2" t="s">
        <v>17</v>
      </c>
      <c r="B26" s="2" t="s">
        <v>218</v>
      </c>
      <c r="C26" s="2" t="s">
        <v>221</v>
      </c>
      <c r="D26" s="2" t="s">
        <v>162</v>
      </c>
      <c r="E26" s="5" t="str">
        <f>HYPERLINK("https://openjdk.org/jeps/472","JEP 472")</f>
        <v>JEP 472</v>
      </c>
      <c r="F26" s="6"/>
    </row>
    <row r="27" s="3" customFormat="1" spans="1:6">
      <c r="A27" s="3" t="s">
        <v>17</v>
      </c>
      <c r="B27" s="3" t="s">
        <v>218</v>
      </c>
      <c r="C27" s="3" t="s">
        <v>221</v>
      </c>
      <c r="D27" s="3" t="s">
        <v>504</v>
      </c>
      <c r="E27" s="7" t="str">
        <f>HYPERLINK("https://openjdk.org/jeps/487","JEP 487")</f>
        <v>JEP 487</v>
      </c>
      <c r="F27" s="8"/>
    </row>
    <row r="28" s="2" customFormat="1" spans="1:6">
      <c r="A28" s="2" t="s">
        <v>17</v>
      </c>
      <c r="B28" s="2" t="s">
        <v>218</v>
      </c>
      <c r="C28" s="2" t="s">
        <v>221</v>
      </c>
      <c r="D28" s="2" t="s">
        <v>505</v>
      </c>
      <c r="E28" s="5" t="str">
        <f>HYPERLINK("https://openjdk.org/jeps/489","JEP 489")</f>
        <v>JEP 489</v>
      </c>
      <c r="F28" s="6"/>
    </row>
    <row r="29" s="3" customFormat="1" spans="1:6">
      <c r="A29" s="3" t="s">
        <v>17</v>
      </c>
      <c r="B29" s="3" t="s">
        <v>218</v>
      </c>
      <c r="C29" s="3" t="s">
        <v>221</v>
      </c>
      <c r="D29" s="3" t="s">
        <v>170</v>
      </c>
      <c r="E29" s="7" t="str">
        <f>HYPERLINK("https://openjdk.org/jeps/498","JEP 498")</f>
        <v>JEP 498</v>
      </c>
      <c r="F29" s="8"/>
    </row>
    <row r="30" s="2" customFormat="1" spans="1:6">
      <c r="A30" s="2" t="s">
        <v>17</v>
      </c>
      <c r="B30" s="2" t="s">
        <v>218</v>
      </c>
      <c r="C30" s="2" t="s">
        <v>221</v>
      </c>
      <c r="D30" s="2" t="s">
        <v>506</v>
      </c>
      <c r="E30" s="5" t="str">
        <f>HYPERLINK("https://openjdk.org/jeps/499","JEP 499")</f>
        <v>JEP 499</v>
      </c>
      <c r="F30" s="6"/>
    </row>
    <row r="31" s="3" customFormat="1" spans="1:6">
      <c r="A31" s="3" t="s">
        <v>17</v>
      </c>
      <c r="B31" s="3" t="s">
        <v>218</v>
      </c>
      <c r="C31" s="3" t="s">
        <v>481</v>
      </c>
      <c r="D31" s="3" t="s">
        <v>152</v>
      </c>
      <c r="E31" s="7" t="str">
        <f>HYPERLINK("https://openjdk.org/jeps/484","JEP 484")</f>
        <v>JEP 484</v>
      </c>
      <c r="F31" s="8"/>
    </row>
    <row r="32" s="2" customFormat="1" spans="1:6">
      <c r="A32" s="2" t="s">
        <v>17</v>
      </c>
      <c r="B32" s="2" t="s">
        <v>218</v>
      </c>
      <c r="C32" s="2" t="s">
        <v>484</v>
      </c>
      <c r="D32" s="2" t="s">
        <v>156</v>
      </c>
      <c r="E32" s="5" t="str">
        <f>HYPERLINK("https://openjdk.org/jeps/485","JEP 485")</f>
        <v>JEP 485</v>
      </c>
      <c r="F32" s="6"/>
    </row>
    <row r="33" s="3" customFormat="1" spans="1:6">
      <c r="A33" s="3" t="s">
        <v>17</v>
      </c>
      <c r="B33" s="3" t="s">
        <v>218</v>
      </c>
      <c r="C33" s="3" t="s">
        <v>243</v>
      </c>
      <c r="D33" s="3" t="s">
        <v>164</v>
      </c>
      <c r="E33" s="7" t="str">
        <f>HYPERLINK("https://openjdk.org/jeps/486","JEP 486")</f>
        <v>JEP 486</v>
      </c>
      <c r="F33" s="8"/>
    </row>
    <row r="34" s="2" customFormat="1" spans="1:6">
      <c r="A34" s="2" t="s">
        <v>17</v>
      </c>
      <c r="B34" s="2" t="s">
        <v>218</v>
      </c>
      <c r="C34" s="2" t="s">
        <v>243</v>
      </c>
      <c r="D34" s="2" t="s">
        <v>168</v>
      </c>
      <c r="E34" s="5" t="str">
        <f>HYPERLINK("https://openjdk.org/jeps/497","JEP 497")</f>
        <v>JEP 497</v>
      </c>
      <c r="F34" s="6"/>
    </row>
    <row r="35" s="3" customFormat="1" spans="1:6">
      <c r="A35" s="3" t="s">
        <v>17</v>
      </c>
      <c r="B35" s="3" t="s">
        <v>218</v>
      </c>
      <c r="C35" s="3" t="s">
        <v>249</v>
      </c>
      <c r="D35" s="3" t="s">
        <v>507</v>
      </c>
      <c r="E35" s="7" t="str">
        <f>HYPERLINK("https://openjdk.org/jeps/478","JEP 478")</f>
        <v>JEP 478</v>
      </c>
      <c r="F35" s="8"/>
    </row>
    <row r="36" s="2" customFormat="1" spans="1:6">
      <c r="A36" s="2" t="s">
        <v>17</v>
      </c>
      <c r="B36" s="2" t="s">
        <v>218</v>
      </c>
      <c r="C36" s="2" t="s">
        <v>249</v>
      </c>
      <c r="D36" s="2" t="s">
        <v>166</v>
      </c>
      <c r="E36" s="5" t="str">
        <f>HYPERLINK("https://openjdk.org/jeps/496","JEP 496")</f>
        <v>JEP 496</v>
      </c>
      <c r="F36" s="6"/>
    </row>
    <row r="37" s="3" customFormat="1" spans="1:6">
      <c r="A37" s="3" t="s">
        <v>17</v>
      </c>
      <c r="B37" s="3" t="s">
        <v>255</v>
      </c>
      <c r="C37" s="3" t="s">
        <v>256</v>
      </c>
      <c r="D37" s="3" t="s">
        <v>508</v>
      </c>
      <c r="E37" s="7" t="str">
        <f>HYPERLINK("https://openjdk.org/jeps/404","JEP 404")</f>
        <v>JEP 404</v>
      </c>
      <c r="F37" s="8"/>
    </row>
    <row r="38" s="2" customFormat="1" spans="1:6">
      <c r="A38" s="2" t="s">
        <v>17</v>
      </c>
      <c r="B38" s="2" t="s">
        <v>255</v>
      </c>
      <c r="C38" s="2" t="s">
        <v>256</v>
      </c>
      <c r="D38" s="2" t="s">
        <v>509</v>
      </c>
      <c r="E38" s="5" t="str">
        <f>HYPERLINK("https://openjdk.org/jeps/490","JEP 490")</f>
        <v>JEP 490</v>
      </c>
      <c r="F38" s="6"/>
    </row>
    <row r="39" s="3" customFormat="1" spans="1:6">
      <c r="A39" s="3" t="s">
        <v>17</v>
      </c>
      <c r="B39" s="3" t="s">
        <v>266</v>
      </c>
      <c r="C39" s="3" t="s">
        <v>267</v>
      </c>
      <c r="D39" s="3" t="s">
        <v>510</v>
      </c>
      <c r="E39" s="7" t="str">
        <f>HYPERLINK("https://openjdk.org/jeps/475","JEP 475")</f>
        <v>JEP 475</v>
      </c>
      <c r="F39" s="8"/>
    </row>
    <row r="40" s="2" customFormat="1" spans="1:6">
      <c r="A40" s="2" t="s">
        <v>17</v>
      </c>
      <c r="B40" s="2" t="s">
        <v>266</v>
      </c>
      <c r="C40" s="2" t="s">
        <v>408</v>
      </c>
      <c r="D40" s="2" t="s">
        <v>511</v>
      </c>
      <c r="E40" s="5" t="str">
        <f>HYPERLINK("https://openjdk.org/jeps/479","JEP 479")</f>
        <v>JEP 479</v>
      </c>
      <c r="F40" s="6"/>
    </row>
    <row r="41" s="3" customFormat="1" spans="1:6">
      <c r="A41" s="3" t="s">
        <v>17</v>
      </c>
      <c r="B41" s="3" t="s">
        <v>266</v>
      </c>
      <c r="C41" s="3" t="s">
        <v>408</v>
      </c>
      <c r="D41" s="3" t="s">
        <v>512</v>
      </c>
      <c r="E41" s="7" t="str">
        <f>HYPERLINK("https://openjdk.org/jeps/501","JEP 501")</f>
        <v>JEP 501</v>
      </c>
      <c r="F41" s="8"/>
    </row>
    <row r="42" s="2" customFormat="1" spans="1:6">
      <c r="A42" s="2" t="s">
        <v>17</v>
      </c>
      <c r="B42" s="2" t="s">
        <v>266</v>
      </c>
      <c r="C42" s="2" t="s">
        <v>276</v>
      </c>
      <c r="D42" s="2" t="s">
        <v>513</v>
      </c>
      <c r="E42" s="5" t="str">
        <f>HYPERLINK("https://openjdk.org/jeps/450","JEP 450")</f>
        <v>JEP 450</v>
      </c>
      <c r="F42" s="6"/>
    </row>
    <row r="43" s="3" customFormat="1" spans="1:6">
      <c r="A43" s="3" t="s">
        <v>17</v>
      </c>
      <c r="B43" s="3" t="s">
        <v>266</v>
      </c>
      <c r="C43" s="3" t="s">
        <v>276</v>
      </c>
      <c r="D43" s="3" t="s">
        <v>514</v>
      </c>
      <c r="E43" s="7" t="str">
        <f>HYPERLINK("https://openjdk.org/jeps/483","JEP 483")</f>
        <v>JEP 483</v>
      </c>
      <c r="F43" s="8"/>
    </row>
    <row r="44" s="2" customFormat="1" spans="1:6">
      <c r="A44" s="2" t="s">
        <v>17</v>
      </c>
      <c r="B44" s="2" t="s">
        <v>266</v>
      </c>
      <c r="C44" s="2" t="s">
        <v>276</v>
      </c>
      <c r="D44" s="2" t="s">
        <v>515</v>
      </c>
      <c r="E44" s="5" t="str">
        <f>HYPERLINK("https://openjdk.org/jeps/491","JEP 491")</f>
        <v>JEP 491</v>
      </c>
      <c r="F44" s="6"/>
    </row>
    <row r="45" s="3" customFormat="1" spans="1:6">
      <c r="A45" s="3" t="s">
        <v>17</v>
      </c>
      <c r="B45" s="3" t="s">
        <v>285</v>
      </c>
      <c r="C45" s="3" t="s">
        <v>375</v>
      </c>
      <c r="D45" s="3" t="s">
        <v>516</v>
      </c>
      <c r="E45" s="7" t="str">
        <f>HYPERLINK("https://openjdk.org/jeps/488","JEP 488")</f>
        <v>JEP 488</v>
      </c>
      <c r="F45" s="8"/>
    </row>
    <row r="46" s="2" customFormat="1" spans="1:6">
      <c r="A46" s="2" t="s">
        <v>17</v>
      </c>
      <c r="B46" s="2" t="s">
        <v>285</v>
      </c>
      <c r="C46" s="2" t="s">
        <v>375</v>
      </c>
      <c r="D46" s="2" t="s">
        <v>517</v>
      </c>
      <c r="E46" s="5" t="str">
        <f>HYPERLINK("https://openjdk.org/jeps/492","JEP 492")</f>
        <v>JEP 492</v>
      </c>
      <c r="F46" s="6"/>
    </row>
    <row r="47" s="3" customFormat="1" spans="1:6">
      <c r="A47" s="3" t="s">
        <v>17</v>
      </c>
      <c r="B47" s="3" t="s">
        <v>285</v>
      </c>
      <c r="C47" s="3" t="s">
        <v>375</v>
      </c>
      <c r="D47" s="3" t="s">
        <v>518</v>
      </c>
      <c r="E47" s="7" t="str">
        <f>HYPERLINK("https://openjdk.org/jeps/494","JEP 494")</f>
        <v>JEP 494</v>
      </c>
      <c r="F47" s="8"/>
    </row>
    <row r="48" s="2" customFormat="1" spans="1:6">
      <c r="A48" s="2" t="s">
        <v>17</v>
      </c>
      <c r="B48" s="2" t="s">
        <v>285</v>
      </c>
      <c r="C48" s="2" t="s">
        <v>375</v>
      </c>
      <c r="D48" s="2" t="s">
        <v>519</v>
      </c>
      <c r="E48" s="5" t="str">
        <f>HYPERLINK("https://openjdk.org/jeps/495","JEP 495")</f>
        <v>JEP 495</v>
      </c>
      <c r="F48" s="6"/>
    </row>
    <row r="49" s="3" customFormat="1" spans="1:6">
      <c r="A49" s="3" t="s">
        <v>17</v>
      </c>
      <c r="B49" s="3" t="s">
        <v>325</v>
      </c>
      <c r="C49" s="3" t="s">
        <v>341</v>
      </c>
      <c r="D49" s="3" t="s">
        <v>520</v>
      </c>
      <c r="E49" s="7" t="str">
        <f>HYPERLINK("https://openjdk.org/jeps/493","JEP 493")</f>
        <v>JEP 493</v>
      </c>
      <c r="F49" s="8"/>
    </row>
  </sheetData>
  <sortState ref="A2:E49">
    <sortCondition ref="A2:A49"/>
    <sortCondition ref="B2:B49"/>
    <sortCondition ref="C2:C49"/>
    <sortCondition ref="E2:E49"/>
  </sortState>
  <conditionalFormatting sqref="$A2:$XFD1048576">
    <cfRule type="expression" dxfId="0" priority="2">
      <formula>MOD(ROW(),2)=0</formula>
    </cfRule>
    <cfRule type="expression" dxfId="1" priority="1">
      <formula>MOD(ROW(),2)=1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Language</vt:lpstr>
      <vt:lpstr>API</vt:lpstr>
      <vt:lpstr>JVM</vt:lpstr>
      <vt:lpstr>Tools</vt:lpstr>
      <vt:lpstr>JDK9-11</vt:lpstr>
      <vt:lpstr>JDK12-17</vt:lpstr>
      <vt:lpstr>JDK18-21</vt:lpstr>
      <vt:lpstr>JDK22-24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初冬拾月小号</cp:lastModifiedBy>
  <dcterms:created xsi:type="dcterms:W3CDTF">2023-05-12T11:15:00Z</dcterms:created>
  <dcterms:modified xsi:type="dcterms:W3CDTF">2025-05-06T15:55:04Z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D738C3C398A54134891970404D36E95F_12</vt:lpwstr>
  </property>
</Properties>
</file>