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ia/Desktop/"/>
    </mc:Choice>
  </mc:AlternateContent>
  <xr:revisionPtr revIDLastSave="0" documentId="13_ncr:1_{55B10A55-4F12-E241-9837-EF44A443E3C2}" xr6:coauthVersionLast="47" xr6:coauthVersionMax="47" xr10:uidLastSave="{00000000-0000-0000-0000-000000000000}"/>
  <bookViews>
    <workbookView xWindow="940" yWindow="1620" windowWidth="26440" windowHeight="14480" xr2:uid="{00000000-000D-0000-FFFF-FFFF00000000}"/>
  </bookViews>
  <sheets>
    <sheet name="Backer Assessment" sheetId="9" r:id="rId1"/>
    <sheet name="Goal Analysis" sheetId="7" r:id="rId2"/>
    <sheet name="Outcome by Date" sheetId="8" r:id="rId3"/>
    <sheet name="Pivot - Category" sheetId="2" r:id="rId4"/>
    <sheet name="Pivot - Subcategory" sheetId="3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11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9" l="1"/>
  <c r="K7" i="9"/>
  <c r="K6" i="9"/>
  <c r="K5" i="9"/>
  <c r="K4" i="9"/>
  <c r="K3" i="9"/>
  <c r="K2" i="9"/>
  <c r="I7" i="9"/>
  <c r="I5" i="9"/>
  <c r="I4" i="9"/>
  <c r="I3" i="9"/>
  <c r="I2" i="9"/>
  <c r="D13" i="7"/>
  <c r="C13" i="7"/>
  <c r="B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B2" i="7"/>
  <c r="B12" i="7"/>
  <c r="B11" i="7"/>
  <c r="B10" i="7"/>
  <c r="B9" i="7"/>
  <c r="E9" i="7" s="1"/>
  <c r="H9" i="7" s="1"/>
  <c r="B8" i="7"/>
  <c r="B7" i="7"/>
  <c r="B6" i="7"/>
  <c r="B5" i="7"/>
  <c r="B4" i="7"/>
  <c r="B3" i="7"/>
  <c r="C2" i="7"/>
  <c r="M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4" i="1"/>
  <c r="M2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7" l="1"/>
  <c r="H8" i="7" s="1"/>
  <c r="E11" i="7"/>
  <c r="F11" i="7" s="1"/>
  <c r="E7" i="7"/>
  <c r="H7" i="7" s="1"/>
  <c r="G9" i="7"/>
  <c r="G11" i="7"/>
  <c r="H11" i="7"/>
  <c r="G8" i="7"/>
  <c r="E6" i="7"/>
  <c r="G6" i="7" s="1"/>
  <c r="F9" i="7"/>
  <c r="E2" i="7"/>
  <c r="H2" i="7" s="1"/>
  <c r="E5" i="7"/>
  <c r="G5" i="7" s="1"/>
  <c r="F8" i="7"/>
  <c r="E12" i="7"/>
  <c r="F12" i="7" s="1"/>
  <c r="E4" i="7"/>
  <c r="G4" i="7" s="1"/>
  <c r="E3" i="7"/>
  <c r="F3" i="7" s="1"/>
  <c r="E10" i="7"/>
  <c r="G10" i="7" s="1"/>
  <c r="E13" i="7"/>
  <c r="H12" i="7" l="1"/>
  <c r="F7" i="7"/>
  <c r="G3" i="7"/>
  <c r="F2" i="7"/>
  <c r="H10" i="7"/>
  <c r="H6" i="7"/>
  <c r="F10" i="7"/>
  <c r="G2" i="7"/>
  <c r="F5" i="7"/>
  <c r="G7" i="7"/>
  <c r="H3" i="7"/>
  <c r="H4" i="7"/>
  <c r="F4" i="7"/>
  <c r="H5" i="7"/>
  <c r="G12" i="7"/>
  <c r="F6" i="7"/>
  <c r="H13" i="7"/>
  <c r="G13" i="7"/>
  <c r="F13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<sst xmlns="http://schemas.openxmlformats.org/spreadsheetml/2006/main" count="7068" uniqueCount="2116">
  <si>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</si>
  <si>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</si>
  <si>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</si>
  <si>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</si>
  <si>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</si>
  <si>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</si>
  <si>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</si>
  <si>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</si>
  <si>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</si>
  <si>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</si>
  <si>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</si>
  <si>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</si>
  <si>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</si>
  <si>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</si>
  <si>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</si>
  <si>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</si>
  <si>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</si>
  <si>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</si>
  <si>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</si>
  <si>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</si>
  <si>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</si>
  <si>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</si>
  <si>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</si>
  <si>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</si>
  <si>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</si>
  <si>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</si>
  <si>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</si>
  <si>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</si>
  <si>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</si>
  <si>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</si>
  <si>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</si>
  <si>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</si>
  <si>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</si>
  <si>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</si>
  <si>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</si>
  <si>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</si>
  <si>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</si>
  <si>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</si>
  <si>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</si>
  <si>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</si>
  <si>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</si>
  <si>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</si>
  <si>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</si>
  <si>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</si>
  <si>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</si>
  <si>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</si>
  <si>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</si>
  <si>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</si>
  <si>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</si>
  <si>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</si>
  <si>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</si>
  <si>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</si>
  <si>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</si>
  <si>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</si>
  <si>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</si>
  <si>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</si>
  <si>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</si>
  <si>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</si>
  <si>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</si>
  <si>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</si>
  <si>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</si>
  <si>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</si>
  <si>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</si>
  <si>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</si>
  <si>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</si>
  <si>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</si>
  <si>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</si>
  <si>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</si>
  <si>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</si>
  <si>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</si>
  <si>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</si>
  <si>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</si>
  <si>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</si>
  <si>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</si>
  <si>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</si>
  <si>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</si>
  <si>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</si>
  <si>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</si>
  <si>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</si>
  <si>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</si>
  <si>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</si>
  <si>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</si>
  <si>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</si>
  <si>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</si>
  <si>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</si>
  <si>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</si>
  <si>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</si>
  <si>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</si>
  <si>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</si>
  <si>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</si>
  <si>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</si>
  <si>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</si>
  <si>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</si>
  <si>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</si>
  <si>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</si>
  <si>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</si>
  <si>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</si>
  <si>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</si>
  <si>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</si>
  <si>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</si>
  <si>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</si>
  <si>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</si>
  <si>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</si>
  <si>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</si>
  <si>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</si>
  <si>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</si>
  <si>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</si>
  <si>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</si>
  <si>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</si>
  <si>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</si>
  <si>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</si>
  <si>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</si>
  <si>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</si>
  <si>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</si>
  <si>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</si>
  <si>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</si>
  <si>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</si>
  <si>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</si>
  <si>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</si>
  <si>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</si>
  <si>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</si>
  <si>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</si>
  <si>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</si>
  <si>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</si>
  <si>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</si>
  <si>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</si>
  <si>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</si>
  <si>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</si>
  <si>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</si>
  <si>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</si>
  <si>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</si>
  <si>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</si>
  <si>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</si>
  <si>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</si>
  <si>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</si>
  <si>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</si>
  <si>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</si>
  <si>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</si>
  <si>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</si>
  <si>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</si>
  <si>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</si>
  <si>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</si>
  <si>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</si>
  <si>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</si>
  <si>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</si>
  <si>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</si>
  <si>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</si>
  <si>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</si>
  <si>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</si>
  <si>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</si>
  <si>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</si>
  <si>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</si>
  <si>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</si>
  <si>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</si>
  <si>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</si>
  <si>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</si>
  <si>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</si>
  <si>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</si>
  <si>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</si>
  <si>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</si>
  <si>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</si>
  <si>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</si>
  <si>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</si>
  <si>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</si>
  <si>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</si>
  <si>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</si>
  <si>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</si>
  <si>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</si>
  <si>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</si>
  <si>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</si>
  <si>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</si>
  <si>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</si>
  <si>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</si>
  <si>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</si>
  <si>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</si>
  <si>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</si>
  <si>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</si>
  <si>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</si>
  <si>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</si>
  <si>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</si>
  <si>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</si>
  <si>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</si>
  <si>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</si>
  <si>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</si>
  <si>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</si>
  <si>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</si>
  <si>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</si>
  <si>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</si>
  <si>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</si>
  <si>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</si>
  <si>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</si>
  <si>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</si>
  <si>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</si>
  <si>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</si>
  <si>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</si>
  <si>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</si>
  <si>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</si>
  <si>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</si>
  <si>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</si>
  <si>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</si>
  <si>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</si>
  <si>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</si>
  <si>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</si>
  <si>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</si>
  <si>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</si>
  <si>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</si>
  <si>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</si>
  <si>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</si>
  <si>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</si>
  <si>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</si>
  <si>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</si>
  <si>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</si>
  <si>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</si>
  <si>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</si>
  <si>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</si>
  <si>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</si>
  <si>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</si>
  <si>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</si>
  <si>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</si>
  <si>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</si>
  <si>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</si>
  <si>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</si>
  <si>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</si>
  <si>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</si>
  <si>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</si>
  <si>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</si>
  <si>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</si>
  <si>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</si>
  <si>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</si>
  <si>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</si>
  <si>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</si>
  <si>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</si>
  <si>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</si>
  <si>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</si>
  <si>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</si>
  <si>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</si>
  <si>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</si>
  <si>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</si>
  <si>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</si>
  <si>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</si>
  <si>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</si>
  <si>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</si>
  <si>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</si>
  <si>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</si>
  <si>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</si>
  <si>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</si>
  <si>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</si>
  <si>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</si>
  <si>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</si>
  <si>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</si>
  <si>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</si>
  <si>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</si>
  <si>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</si>
  <si>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</si>
  <si>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</si>
  <si>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</si>
  <si>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</si>
  <si>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</si>
  <si>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</si>
  <si>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</si>
  <si>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</si>
  <si>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</si>
  <si>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</si>
  <si>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</si>
  <si>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</si>
  <si>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</si>
  <si>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</si>
  <si>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</si>
  <si>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</si>
  <si>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</si>
  <si>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</si>
  <si>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</si>
  <si>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</si>
  <si>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</si>
  <si>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</si>
  <si>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</si>
  <si>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</si>
  <si>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</si>
  <si>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</si>
  <si>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</si>
  <si>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</si>
  <si>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</si>
  <si>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</si>
  <si>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</si>
  <si>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</si>
  <si>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</si>
  <si>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</si>
  <si>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</si>
  <si>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</si>
  <si>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</si>
  <si>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</si>
  <si>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</si>
  <si>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</si>
  <si>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</si>
  <si>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</si>
  <si>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</si>
  <si>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</si>
  <si>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</si>
  <si>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</si>
  <si>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</si>
  <si>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</si>
  <si>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</si>
  <si>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</si>
  <si>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</si>
  <si>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</si>
  <si>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</si>
  <si>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</si>
  <si>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</si>
  <si>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</si>
  <si>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</si>
  <si>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</si>
  <si>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</si>
  <si>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</si>
  <si>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</si>
  <si>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</si>
  <si>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</si>
  <si>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</si>
  <si>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</si>
  <si>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</si>
  <si>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</si>
  <si>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</si>
  <si>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</si>
  <si>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</si>
  <si>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</si>
  <si>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</si>
  <si>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</si>
  <si>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</si>
  <si>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</si>
  <si>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</si>
  <si>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</si>
  <si>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</si>
  <si>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</si>
  <si>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</si>
  <si>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</si>
  <si>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</si>
  <si>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</si>
  <si>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</si>
  <si>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</si>
  <si>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</si>
  <si>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</si>
  <si>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</si>
  <si>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</si>
  <si>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</si>
  <si>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</si>
  <si>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</si>
  <si>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</si>
  <si>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</si>
  <si>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</si>
  <si>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</si>
  <si>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</si>
  <si>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</si>
  <si>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</si>
  <si>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</si>
  <si>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</si>
  <si>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</si>
  <si>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</si>
  <si>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</si>
  <si>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</si>
  <si>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</si>
  <si>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</si>
  <si>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</si>
  <si>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</si>
  <si>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</si>
  <si>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</si>
  <si>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</si>
  <si>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</si>
  <si>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</si>
  <si>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</si>
  <si>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</si>
  <si>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</si>
  <si>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</si>
  <si>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</si>
  <si>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</si>
  <si>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</si>
  <si>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</si>
  <si>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</si>
  <si>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</si>
  <si>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</si>
  <si>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</si>
  <si>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</si>
  <si>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</si>
  <si>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</si>
  <si>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</si>
  <si>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</si>
  <si>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</si>
  <si>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</si>
  <si>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</si>
  <si>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</si>
  <si>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</si>
  <si>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</si>
  <si>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</si>
  <si>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</si>
  <si>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</si>
  <si>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</si>
  <si>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</si>
  <si>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</si>
  <si>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</si>
  <si>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</si>
  <si>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</si>
  <si>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</si>
  <si>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</si>
  <si>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</si>
  <si>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</si>
  <si>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</si>
  <si>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</si>
  <si>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</si>
  <si>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</si>
  <si>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</si>
  <si>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</si>
  <si>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</si>
  <si>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</si>
  <si>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</si>
  <si>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</si>
  <si>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</si>
  <si>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</si>
  <si>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</si>
  <si>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</si>
  <si>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</si>
  <si>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</si>
  <si>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</si>
  <si>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</si>
  <si>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</si>
  <si>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</si>
  <si>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</si>
  <si>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</si>
  <si>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</si>
  <si>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</si>
  <si>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</si>
  <si>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</si>
  <si>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</si>
  <si>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</si>
  <si>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</si>
  <si>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</si>
  <si>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</si>
  <si>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</si>
  <si>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</si>
  <si>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</si>
  <si>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</si>
  <si>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</si>
  <si>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</si>
  <si>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</si>
  <si>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</si>
  <si>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</si>
  <si>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</si>
  <si>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</si>
  <si>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</si>
  <si>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</si>
  <si>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</si>
  <si>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</si>
  <si>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</si>
  <si>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</si>
  <si>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</si>
  <si>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</si>
  <si>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</si>
  <si>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</si>
  <si>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</si>
  <si>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</si>
  <si>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</si>
  <si>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</si>
  <si>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</si>
  <si>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</si>
  <si>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</si>
  <si>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</si>
  <si>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</si>
  <si>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</si>
  <si>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</si>
  <si>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</si>
  <si>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</si>
  <si>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</si>
  <si>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</si>
  <si>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</si>
  <si>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</si>
  <si>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</si>
  <si>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</si>
  <si>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</si>
  <si>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</si>
  <si>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</si>
  <si>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</si>
  <si>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</si>
  <si>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</si>
  <si>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</si>
  <si>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</si>
  <si>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</si>
  <si>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</si>
  <si>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</si>
  <si>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</si>
  <si>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</si>
  <si>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</si>
  <si>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</si>
  <si>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</si>
  <si>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</si>
  <si>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</si>
  <si>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</si>
  <si>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</si>
  <si>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</si>
  <si>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</si>
  <si>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</si>
  <si>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</si>
  <si>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</si>
  <si>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</si>
  <si>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</si>
  <si>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</si>
  <si>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</si>
  <si>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</si>
  <si>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</si>
  <si>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</si>
  <si>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</si>
  <si>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</si>
  <si>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</si>
  <si>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</si>
  <si>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</si>
  <si>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</si>
  <si>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</si>
  <si>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</si>
  <si>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</si>
  <si>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</si>
  <si>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</si>
  <si>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</si>
  <si>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</si>
  <si>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</si>
  <si>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</si>
  <si>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</si>
  <si>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</si>
  <si>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</si>
  <si>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</si>
  <si>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</si>
  <si>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</si>
  <si>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</si>
  <si>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</si>
  <si>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</si>
  <si>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</si>
  <si>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</si>
  <si>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</si>
  <si>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</si>
  <si>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</si>
  <si>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</si>
  <si>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</si>
  <si>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</si>
  <si>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</si>
  <si>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</si>
  <si>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</si>
  <si>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</si>
  <si>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</si>
  <si>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</si>
  <si>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</si>
  <si>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</si>
  <si>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</si>
  <si>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</si>
  <si>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</si>
  <si>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</si>
  <si>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</si>
  <si>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</si>
  <si>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</si>
  <si>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</si>
  <si>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</si>
  <si>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</si>
  <si>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</si>
  <si>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</si>
  <si>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</si>
  <si>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</si>
  <si>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</si>
  <si>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</si>
  <si>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</si>
  <si>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</si>
  <si>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</si>
  <si>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</si>
  <si>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</si>
  <si>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</si>
  <si>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</si>
  <si>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</si>
  <si>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</si>
  <si>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</si>
  <si>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</si>
  <si>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</si>
  <si>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</si>
  <si>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</si>
  <si>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</si>
  <si>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</si>
  <si>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</si>
  <si>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</si>
  <si>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</si>
  <si>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</si>
  <si>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</si>
  <si>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</si>
  <si>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</si>
  <si>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</si>
  <si>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</si>
  <si>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</si>
  <si>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</si>
  <si>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</si>
  <si>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</si>
  <si>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</si>
  <si>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</si>
  <si>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</si>
  <si>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</si>
  <si>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</si>
  <si>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</si>
  <si>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</si>
  <si>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</si>
  <si>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</si>
  <si>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</si>
  <si>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</si>
  <si>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</si>
  <si>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</si>
  <si>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</si>
  <si>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</si>
  <si>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</si>
  <si>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</si>
  <si>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</si>
  <si>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</si>
  <si>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</si>
  <si>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</si>
  <si>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</si>
  <si>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</si>
  <si>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</si>
  <si>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</si>
  <si>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</si>
  <si>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</si>
  <si>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</si>
  <si>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</si>
  <si>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</si>
  <si>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</si>
  <si>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</si>
  <si>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</si>
  <si>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</si>
  <si>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</si>
  <si>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</si>
  <si>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</si>
  <si>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</si>
  <si>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</si>
  <si>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</si>
  <si>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</si>
  <si>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</si>
  <si>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</si>
  <si>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</si>
  <si>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</si>
  <si>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</si>
  <si>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</si>
  <si>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</si>
  <si>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</si>
  <si>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</si>
  <si>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</si>
  <si>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</si>
  <si>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</si>
  <si>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</si>
  <si>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</si>
  <si>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</si>
  <si>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</si>
  <si>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</si>
  <si>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</si>
  <si>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</si>
  <si>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</si>
  <si>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</si>
  <si>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</si>
  <si>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</si>
  <si>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</si>
  <si>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</si>
  <si>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</si>
  <si>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</si>
  <si>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</si>
  <si>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</si>
  <si>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</si>
  <si>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</si>
  <si>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</si>
  <si>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</si>
  <si>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</si>
  <si>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</si>
  <si>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</si>
  <si>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</si>
  <si>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</si>
  <si>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</si>
  <si>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</si>
  <si>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</si>
  <si>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</si>
  <si>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</si>
  <si>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</si>
  <si>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</si>
  <si>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</si>
  <si>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</si>
  <si>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</si>
  <si>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</si>
  <si>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</si>
  <si>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</si>
  <si>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</si>
  <si>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</si>
  <si>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</si>
  <si>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</si>
  <si>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</si>
  <si>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</si>
  <si>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</si>
  <si>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</si>
  <si>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</si>
  <si>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</si>
  <si>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</si>
  <si>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</si>
  <si>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</si>
  <si>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</si>
  <si>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</si>
  <si>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</si>
  <si>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</si>
  <si>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</si>
  <si>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</si>
  <si>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</si>
  <si>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</si>
  <si>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</si>
  <si>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</si>
  <si>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</si>
  <si>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</si>
  <si>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</si>
  <si>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</si>
  <si>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</si>
  <si>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</si>
  <si>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</si>
  <si>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</si>
  <si>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</si>
  <si>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</si>
  <si>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</si>
  <si>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</si>
  <si>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</si>
  <si>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</si>
  <si>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</si>
  <si>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</si>
  <si>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</si>
  <si>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</si>
  <si>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</si>
  <si>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</si>
  <si>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</si>
  <si>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</si>
  <si>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</si>
  <si>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</si>
  <si>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</si>
  <si>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</si>
  <si>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</si>
  <si>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</si>
  <si>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</si>
  <si>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</si>
  <si>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</si>
  <si>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</si>
  <si>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</si>
  <si>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</si>
  <si>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</si>
  <si>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</si>
  <si>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</si>
  <si>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</si>
  <si>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</si>
  <si>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</si>
  <si>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</si>
  <si>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</si>
  <si>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</si>
  <si>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</si>
  <si>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</si>
  <si>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</si>
  <si>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</si>
  <si>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</si>
  <si>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</si>
  <si>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</si>
  <si>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</si>
  <si>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</si>
  <si>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</si>
  <si>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</si>
  <si>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</si>
  <si>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</si>
  <si>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</si>
  <si>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</si>
  <si>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</si>
  <si>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</si>
  <si>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</si>
  <si>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</si>
  <si>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</si>
  <si>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</si>
  <si>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</si>
  <si>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</si>
  <si>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</si>
  <si>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</si>
  <si>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</si>
  <si>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</si>
  <si>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</si>
  <si>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</si>
  <si>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</si>
  <si>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</si>
  <si>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</si>
  <si>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</si>
  <si>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</si>
  <si>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</si>
  <si>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</si>
  <si>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</si>
  <si>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</si>
  <si>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</si>
  <si>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</si>
  <si>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</si>
  <si>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</si>
  <si>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</si>
  <si>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</si>
  <si>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</si>
  <si>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</si>
  <si>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</si>
  <si>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</si>
  <si>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</si>
  <si>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</si>
  <si>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</si>
  <si>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</si>
  <si>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</si>
  <si>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</si>
  <si>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</si>
  <si>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</si>
  <si>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</si>
  <si>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</si>
  <si>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</si>
  <si>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</si>
  <si>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</si>
  <si>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</si>
  <si>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</si>
  <si>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</si>
  <si>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</si>
  <si>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</si>
  <si>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</si>
  <si>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</si>
  <si>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</si>
  <si>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</si>
  <si>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</si>
  <si>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</si>
  <si>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</si>
  <si>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</si>
  <si>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</si>
  <si>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</si>
  <si>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</si>
  <si>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</si>
  <si>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</si>
  <si>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</si>
  <si>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</si>
  <si>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</si>
  <si>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</si>
  <si>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</si>
  <si>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</si>
  <si>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</si>
  <si>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</si>
  <si>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</si>
  <si>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</si>
  <si>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</si>
  <si>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</si>
  <si>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</si>
  <si>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</si>
  <si>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</si>
  <si>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</si>
  <si>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</si>
  <si>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</si>
  <si>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</si>
  <si>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</si>
  <si>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</si>
  <si>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</si>
  <si>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</si>
  <si>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</si>
  <si>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</si>
  <si>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</si>
  <si>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</si>
  <si>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</si>
  <si>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</si>
  <si>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</si>
  <si>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</si>
  <si>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</si>
  <si>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</si>
  <si>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</si>
  <si>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</si>
  <si>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</si>
  <si>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</si>
  <si>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</si>
  <si>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</si>
  <si>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</si>
  <si>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</si>
  <si>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</si>
  <si>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</si>
  <si>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</si>
  <si>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</si>
  <si>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</si>
  <si>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</si>
  <si>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</si>
  <si>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</si>
  <si>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</si>
  <si>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</si>
  <si>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</si>
  <si>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</si>
  <si>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</si>
  <si>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</si>
  <si>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</si>
  <si>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</si>
  <si>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</si>
  <si>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</si>
  <si>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</si>
  <si>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</si>
  <si>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</si>
  <si>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</si>
  <si>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</si>
  <si>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</si>
  <si>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</si>
  <si>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</si>
  <si>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</si>
  <si>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</si>
  <si>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</si>
  <si>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</si>
  <si>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</si>
  <si>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</si>
  <si>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</si>
  <si>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</si>
  <si>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</si>
  <si>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</si>
  <si>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</si>
  <si>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</si>
  <si>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</si>
  <si>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</si>
  <si>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</si>
  <si>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</si>
  <si>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</si>
  <si>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</si>
  <si>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</si>
  <si>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</si>
  <si>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</si>
  <si>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</si>
  <si>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</si>
  <si>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</si>
  <si>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</si>
  <si>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</si>
  <si>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</si>
  <si>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</si>
  <si>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</si>
  <si>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</si>
  <si>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</si>
  <si>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</si>
  <si>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</si>
  <si>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</si>
  <si>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</si>
  <si>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</si>
  <si>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</si>
  <si>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</si>
  <si>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</si>
  <si>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</si>
  <si>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</si>
  <si>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</si>
  <si>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</si>
  <si>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</si>
  <si>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</si>
  <si>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</si>
  <si>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</si>
  <si>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</si>
  <si>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</si>
  <si>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</si>
  <si>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</si>
  <si>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</si>
  <si>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</si>
  <si>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</si>
  <si>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</si>
  <si>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</si>
  <si>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</si>
  <si>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</si>
  <si>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</si>
  <si>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</si>
  <si>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</si>
  <si>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</si>
  <si>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</si>
  <si>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</si>
  <si>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</si>
  <si>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</si>
  <si>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</si>
  <si>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</si>
  <si>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</si>
  <si>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</si>
  <si>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</si>
  <si>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</si>
  <si>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</si>
  <si>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</si>
  <si>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</si>
  <si>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</si>
  <si>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</si>
  <si>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</si>
  <si>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</si>
  <si>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</si>
  <si>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</si>
  <si>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</si>
  <si>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</si>
  <si>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</si>
  <si>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</si>
  <si>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</si>
  <si>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</si>
  <si>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</si>
  <si>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</si>
  <si>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</si>
  <si>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</si>
  <si>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</si>
  <si>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</si>
  <si>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</si>
  <si>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</si>
  <si>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</si>
  <si>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</si>
  <si>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</si>
  <si>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</si>
  <si>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</si>
  <si>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</si>
  <si>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</si>
  <si>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</si>
  <si>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</si>
  <si>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</si>
  <si>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</si>
  <si>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</si>
  <si>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</si>
  <si>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</si>
  <si>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</si>
  <si>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</si>
  <si>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</si>
  <si>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</si>
  <si>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</si>
  <si>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</si>
  <si>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</si>
  <si>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</si>
  <si>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</si>
  <si>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</si>
  <si>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</si>
  <si>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</si>
  <si>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</si>
  <si>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</si>
  <si>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</si>
  <si>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</si>
  <si>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</si>
  <si>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</si>
  <si>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</si>
  <si>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</si>
  <si>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</si>
  <si>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</si>
  <si>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</si>
  <si>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</si>
  <si>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</si>
  <si>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</si>
  <si>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</si>
  <si>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</si>
  <si>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</si>
  <si>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</si>
  <si>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</si>
  <si>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</si>
  <si>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</si>
  <si>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</si>
  <si>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</si>
  <si>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</si>
  <si>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</si>
  <si>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</si>
  <si>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</si>
  <si>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</si>
  <si>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</si>
  <si>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</si>
  <si>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</si>
  <si>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</si>
  <si>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</si>
  <si>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</si>
  <si>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</si>
  <si>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</si>
  <si>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</si>
  <si>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</si>
  <si>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</si>
  <si>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</si>
  <si>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</si>
  <si>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</si>
  <si>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</si>
  <si>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</si>
  <si>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</si>
  <si>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</si>
  <si>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</si>
  <si>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</si>
  <si>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</si>
  <si>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</si>
  <si>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</si>
  <si>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</si>
  <si>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</si>
  <si>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</si>
  <si>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</si>
  <si>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</si>
  <si>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</si>
  <si>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</si>
  <si>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</si>
  <si>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</si>
  <si>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</si>
  <si>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</si>
  <si>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</si>
  <si>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</si>
  <si>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</si>
  <si>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</si>
  <si>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</si>
  <si>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</si>
  <si>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</si>
  <si>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</si>
  <si>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</si>
  <si>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</si>
  <si>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</si>
  <si>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</si>
  <si>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</si>
  <si>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</si>
  <si>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</si>
  <si>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</si>
  <si>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</si>
  <si>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</si>
  <si>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</si>
  <si>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</si>
  <si>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</si>
  <si>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</si>
  <si>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</si>
  <si>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</si>
  <si>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</si>
  <si>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</si>
  <si>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</si>
  <si>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</si>
  <si>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</si>
  <si>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</si>
  <si>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</si>
  <si>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</si>
  <si>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</si>
  <si>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</si>
  <si>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</si>
  <si>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</si>
  <si>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</si>
  <si>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</si>
  <si>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</si>
  <si>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</si>
  <si>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</si>
  <si>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</si>
  <si>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</si>
  <si>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</si>
  <si>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</si>
  <si>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</si>
  <si>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</si>
  <si>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</si>
  <si>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</si>
  <si>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</si>
  <si>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</si>
  <si>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</si>
  <si>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</si>
  <si>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</si>
  <si>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</si>
  <si>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</si>
  <si>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</si>
  <si>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</si>
  <si>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</si>
  <si>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</si>
  <si>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</si>
  <si>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</si>
  <si>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</si>
  <si>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</si>
  <si>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</si>
  <si>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</si>
  <si>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</si>
  <si>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</si>
  <si>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</si>
  <si>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</si>
  <si>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</si>
  <si>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</si>
  <si>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</si>
  <si>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</si>
  <si>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</si>
  <si>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</si>
  <si>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</si>
  <si>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</si>
  <si>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</si>
  <si>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</si>
  <si>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</si>
  <si>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</si>
  <si>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</si>
  <si>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</si>
  <si>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</si>
  <si>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</si>
  <si>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</si>
  <si>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</si>
  <si>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</si>
  <si>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</si>
  <si>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</si>
  <si>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</si>
  <si>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</si>
  <si>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</si>
  <si>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</si>
  <si>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</si>
  <si>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</si>
  <si>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</si>
  <si>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</si>
  <si>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</si>
  <si>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</si>
  <si>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</si>
  <si>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</si>
  <si>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</si>
  <si>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</si>
  <si>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</si>
  <si>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</si>
  <si>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</si>
  <si>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</si>
  <si>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</si>
  <si>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</si>
  <si>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</si>
  <si>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</si>
  <si>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</si>
  <si>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</si>
  <si>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</si>
  <si>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</si>
  <si>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</si>
  <si>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</si>
  <si>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</si>
  <si>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</si>
  <si>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</si>
  <si>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</si>
  <si>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</si>
  <si>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</si>
  <si>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</si>
  <si>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</si>
  <si>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</si>
  <si>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</si>
  <si>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</si>
  <si>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</si>
  <si>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</si>
  <si>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</si>
  <si>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</si>
  <si>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</si>
  <si>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</si>
  <si>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</si>
  <si>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</si>
  <si>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</si>
  <si>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</si>
  <si>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</si>
  <si>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</si>
  <si>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</si>
  <si>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</si>
  <si>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</si>
  <si>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</si>
  <si>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</si>
  <si>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</si>
  <si>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</si>
  <si>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</si>
  <si>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</si>
  <si>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</si>
  <si>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</si>
  <si>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</si>
  <si>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</si>
  <si>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</si>
  <si>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</si>
  <si>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</si>
  <si>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</si>
  <si>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</si>
  <si>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</si>
  <si>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</si>
  <si>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</si>
  <si>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</si>
  <si>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</si>
  <si>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</si>
  <si>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</si>
  <si>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</si>
  <si>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</si>
  <si>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</si>
  <si>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</si>
  <si>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</si>
  <si>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</si>
  <si>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</si>
  <si>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</si>
  <si>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</si>
  <si>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</si>
  <si>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</si>
  <si>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</si>
  <si>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</si>
  <si>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</si>
  <si>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</si>
  <si>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</si>
  <si>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</si>
  <si>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</si>
  <si>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</si>
  <si>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</si>
  <si>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</si>
  <si>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</si>
  <si>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</si>
  <si>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</si>
  <si>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</si>
  <si>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</si>
  <si>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</si>
  <si>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</si>
  <si>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</si>
  <si>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</si>
  <si>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</si>
  <si>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</si>
  <si>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</si>
  <si>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</si>
  <si>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</si>
  <si>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</si>
  <si>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</si>
  <si>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</si>
  <si>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</si>
  <si>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</si>
  <si>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</si>
  <si>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</si>
  <si>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</si>
  <si>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</si>
  <si>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</si>
  <si>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</si>
  <si>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</si>
  <si>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</si>
  <si>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</si>
  <si>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</si>
  <si>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</si>
  <si>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</si>
  <si>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</si>
  <si>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</si>
  <si>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</si>
  <si>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</si>
  <si>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</si>
  <si>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</si>
  <si>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</si>
  <si>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</si>
  <si>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</si>
  <si>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</si>
  <si>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</si>
  <si>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</si>
  <si>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</si>
  <si>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</si>
  <si>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</si>
  <si>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</si>
  <si>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</si>
  <si>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</si>
  <si>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</si>
  <si>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</si>
  <si>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</si>
  <si>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</si>
  <si>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</si>
  <si>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</si>
  <si>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</si>
  <si>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</si>
  <si>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</si>
  <si>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</si>
  <si>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</si>
  <si>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</si>
  <si>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</si>
  <si>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</si>
  <si>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</si>
  <si>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</si>
  <si>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</si>
  <si>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</si>
  <si>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</si>
  <si>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</si>
  <si>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</si>
  <si>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</si>
  <si>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</si>
  <si>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</si>
  <si>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</si>
  <si>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</si>
  <si>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</si>
  <si>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</si>
  <si>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</si>
  <si>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</si>
  <si>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</si>
  <si>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</si>
  <si>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</si>
  <si>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</si>
  <si>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</si>
  <si>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</si>
  <si>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</si>
  <si>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</si>
  <si>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</si>
  <si>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</si>
  <si>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</si>
  <si>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</si>
  <si>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</si>
  <si>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</si>
  <si>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</si>
  <si>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</si>
  <si>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</si>
  <si>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</si>
  <si>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</si>
  <si>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</si>
  <si>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</si>
  <si>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</si>
  <si>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</si>
  <si>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</si>
  <si>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</si>
  <si>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</si>
  <si>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</si>
  <si>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</si>
  <si>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</si>
  <si>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</si>
  <si>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</si>
  <si>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</si>
  <si>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</si>
  <si>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</si>
  <si>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</si>
  <si>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</si>
  <si>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</si>
  <si>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</si>
  <si>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</si>
  <si>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</si>
  <si>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</si>
  <si>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</si>
  <si>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</si>
  <si>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</si>
  <si>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</si>
  <si>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</si>
  <si>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</si>
  <si>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</si>
  <si>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</si>
  <si>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</si>
  <si>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</si>
  <si>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</si>
  <si>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</si>
  <si>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</si>
  <si>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</si>
  <si>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</si>
  <si>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</si>
  <si>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</si>
  <si>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</si>
  <si>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</si>
  <si>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</si>
  <si>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</si>
  <si>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</si>
  <si>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</si>
  <si>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</si>
  <si>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</si>
  <si>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</si>
  <si>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</si>
  <si>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</si>
  <si>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</si>
  <si>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</si>
  <si>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</si>
  <si>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</si>
  <si>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</si>
  <si>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</si>
  <si>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</si>
  <si>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</si>
  <si>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</si>
  <si>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</si>
  <si>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</si>
  <si>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</si>
  <si>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</si>
  <si>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</si>
  <si>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</si>
  <si>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</si>
  <si>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</si>
  <si>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</si>
  <si>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</si>
  <si>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</si>
  <si>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</si>
  <si>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</si>
  <si>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</si>
  <si>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</si>
  <si>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</si>
  <si>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</si>
  <si>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</si>
  <si>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</si>
  <si>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</si>
  <si>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</si>
  <si>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</si>
  <si>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</si>
  <si>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</si>
  <si>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</si>
  <si>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</si>
  <si>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</si>
  <si>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</si>
  <si>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</si>
  <si>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</si>
  <si>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</si>
  <si>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</si>
  <si>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</si>
  <si>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</si>
  <si>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</si>
  <si>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</si>
  <si>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</si>
  <si>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</si>
  <si>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</si>
  <si>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</si>
  <si>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</si>
  <si>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</si>
  <si>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</si>
  <si>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</si>
  <si>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</si>
  <si>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</si>
  <si>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</si>
  <si>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</si>
  <si>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</si>
  <si>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</si>
  <si>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</si>
  <si>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</si>
  <si>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</si>
  <si>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</si>
  <si>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</si>
  <si>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</si>
  <si>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</si>
  <si>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</si>
  <si>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</si>
  <si>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</si>
  <si>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</si>
  <si>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</si>
  <si>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</si>
  <si>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</si>
  <si>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</si>
  <si>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</si>
  <si>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</si>
  <si>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</si>
  <si>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</si>
  <si>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</si>
  <si>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</si>
  <si>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</si>
  <si>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</si>
  <si>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</si>
  <si>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</si>
  <si>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</si>
  <si>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</si>
  <si>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</si>
  <si>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</si>
  <si>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</si>
  <si>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</si>
  <si>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</si>
  <si>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</si>
  <si>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</si>
  <si>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</si>
  <si>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</si>
  <si>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</si>
  <si>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</si>
  <si>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</si>
  <si>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</si>
  <si>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</si>
  <si>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</si>
  <si>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</si>
  <si>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</si>
  <si>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</si>
  <si>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</si>
  <si>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</si>
  <si>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</si>
  <si>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</si>
  <si>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</si>
  <si>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</si>
  <si>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</si>
  <si>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</si>
  <si>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</si>
  <si>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</si>
  <si>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</si>
  <si>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</si>
  <si>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</si>
  <si>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</si>
  <si>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</si>
  <si>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</si>
  <si>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</si>
  <si>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</si>
  <si>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</si>
  <si>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</si>
  <si>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</si>
  <si>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</si>
  <si>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</si>
  <si>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</si>
  <si>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</si>
  <si>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</si>
  <si>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</si>
  <si>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</si>
  <si>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</si>
  <si>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</si>
  <si>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</si>
  <si>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</si>
  <si>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</si>
  <si>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</si>
  <si>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</si>
  <si>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</si>
  <si>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</si>
  <si>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</si>
  <si>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</si>
  <si>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</si>
  <si>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</si>
  <si>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</si>
  <si>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</si>
  <si>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</si>
  <si>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</si>
  <si>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</si>
  <si>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</si>
  <si>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</si>
  <si>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</si>
  <si>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</si>
  <si>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</si>
  <si>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</si>
  <si>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</si>
  <si>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</si>
  <si>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</si>
  <si>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</si>
  <si>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</si>
  <si>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</si>
  <si>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</si>
  <si>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</si>
  <si>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</si>
  <si>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</si>
  <si>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</si>
  <si>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</si>
  <si>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</si>
  <si>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</si>
  <si>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</si>
  <si>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</si>
  <si>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</si>
  <si>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</si>
  <si>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</si>
  <si>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</si>
  <si>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</si>
  <si>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</si>
  <si>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</si>
  <si>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</si>
  <si>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</si>
  <si>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</si>
  <si>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</si>
  <si>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</si>
  <si>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</si>
  <si>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</si>
  <si>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</si>
  <si>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</si>
  <si>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</si>
  <si>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</si>
  <si>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</si>
  <si>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</si>
  <si>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</si>
  <si>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</si>
  <si>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</si>
  <si>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</si>
  <si>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</si>
  <si>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</si>
  <si>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</si>
  <si>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</si>
  <si>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</si>
  <si>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</si>
  <si>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</si>
  <si>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</si>
  <si>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</si>
  <si>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</si>
  <si>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</si>
  <si>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</si>
  <si>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</si>
  <si>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</si>
  <si>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</si>
  <si>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</si>
  <si>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</si>
  <si>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</si>
  <si>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</si>
  <si>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</si>
  <si>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</si>
  <si>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</si>
  <si>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</si>
  <si>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</si>
  <si>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</si>
  <si>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</si>
  <si>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</si>
  <si>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</si>
  <si>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</si>
  <si>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</si>
  <si>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</si>
  <si>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</si>
  <si>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</si>
  <si>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</si>
  <si>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</si>
  <si>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</si>
  <si>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</si>
  <si>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</si>
  <si>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</si>
  <si>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</si>
  <si>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</si>
  <si>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</si>
  <si>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</si>
  <si>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</si>
  <si>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</si>
  <si>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</si>
  <si>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</si>
  <si>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</si>
  <si>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</si>
  <si>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</si>
  <si>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</si>
  <si>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</si>
  <si>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</si>
  <si>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</si>
  <si>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</si>
  <si>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</si>
  <si>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</si>
  <si>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</si>
  <si>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</si>
  <si>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</si>
  <si>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</si>
  <si>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</si>
  <si>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</si>
  <si>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</si>
  <si>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</si>
  <si>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</si>
  <si>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</si>
  <si>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</si>
  <si>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</si>
  <si>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</si>
  <si>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</si>
  <si>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</si>
  <si>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</si>
  <si>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</si>
  <si>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</si>
  <si>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</si>
  <si>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</si>
  <si>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</si>
  <si>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</si>
  <si>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</si>
  <si>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</si>
  <si>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</si>
  <si>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</si>
  <si>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</si>
  <si>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</si>
  <si>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</si>
  <si>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</si>
  <si>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</si>
  <si>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</si>
  <si>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</si>
  <si>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</si>
  <si>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</si>
  <si>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</si>
  <si>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</si>
  <si>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</si>
  <si>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</si>
  <si>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</si>
  <si>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</si>
  <si>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</si>
  <si>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</si>
  <si>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</si>
  <si>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</si>
  <si>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</si>
  <si>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</si>
  <si>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</si>
  <si>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</si>
  <si>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</si>
  <si>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</si>
  <si>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</si>
  <si>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</si>
  <si>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</si>
  <si>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</si>
  <si>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</si>
  <si>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</si>
  <si>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</si>
  <si>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</si>
  <si>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</si>
  <si>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</si>
  <si>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</si>
  <si>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</si>
  <si>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</si>
  <si>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</si>
  <si>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</si>
  <si>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</si>
  <si>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</si>
  <si>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</si>
  <si>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</si>
  <si>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</si>
  <si>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</si>
  <si>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</si>
  <si>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</si>
  <si>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</si>
  <si>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</si>
  <si>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</si>
  <si>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</si>
  <si>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</si>
  <si>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</si>
  <si>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</si>
  <si>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</si>
  <si>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</si>
  <si>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</si>
  <si>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</si>
  <si>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</si>
  <si>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</si>
  <si>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</si>
  <si>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</si>
  <si>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</si>
  <si>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</si>
  <si>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</si>
  <si>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</si>
  <si>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</si>
  <si>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</si>
  <si>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</si>
  <si>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</si>
  <si>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</si>
  <si>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</si>
  <si>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</si>
  <si>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</si>
  <si>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</si>
  <si>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</si>
  <si>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</si>
  <si>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</si>
  <si>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</si>
  <si>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</si>
  <si>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</si>
  <si>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</si>
  <si>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</si>
  <si>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</si>
  <si>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</si>
  <si>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</si>
  <si>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</si>
  <si>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</si>
  <si>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</si>
  <si>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</si>
  <si>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</si>
  <si>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</si>
  <si>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</si>
  <si>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</si>
  <si>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</si>
  <si>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</si>
  <si>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</si>
  <si>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</si>
  <si>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</si>
  <si>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</si>
  <si>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</si>
  <si>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</si>
  <si>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</si>
  <si>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</si>
  <si>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</si>
  <si>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</si>
  <si>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</si>
  <si>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</si>
  <si>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</si>
  <si>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</si>
  <si>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</si>
  <si>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</si>
  <si>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</si>
  <si>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</si>
  <si>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</si>
  <si>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</si>
  <si>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</si>
  <si>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</si>
  <si>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</si>
  <si>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</si>
  <si>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</si>
  <si>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</si>
  <si>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</si>
  <si>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</si>
  <si>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</si>
  <si>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</si>
  <si>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</si>
  <si>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</si>
  <si>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</si>
  <si>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</si>
  <si>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</si>
  <si>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</si>
  <si>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</si>
  <si>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</si>
  <si>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</si>
  <si>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</si>
  <si>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</si>
  <si>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</si>
  <si>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</si>
  <si>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</si>
  <si>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</si>
  <si>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</si>
  <si>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</si>
  <si>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</si>
  <si>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</si>
  <si>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</si>
  <si>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</si>
  <si>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</si>
  <si>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</si>
  <si>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</si>
  <si>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</si>
  <si>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</si>
  <si>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</si>
  <si>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</si>
  <si>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</si>
  <si>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</si>
  <si>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</si>
  <si>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</si>
  <si>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</si>
  <si>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</si>
  <si>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</si>
  <si>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</si>
  <si>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</si>
  <si>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</si>
  <si>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</si>
  <si>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</si>
  <si>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</si>
  <si>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</si>
  <si>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</si>
  <si>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</si>
  <si>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</si>
  <si>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</si>
  <si>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</si>
  <si>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</si>
  <si>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</si>
  <si>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</si>
  <si>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</si>
  <si>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</si>
  <si>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</si>
  <si>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</si>
  <si>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</si>
  <si>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</si>
  <si>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</si>
  <si>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</si>
  <si>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</si>
  <si>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</si>
  <si>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</si>
  <si>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</si>
  <si>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</si>
  <si>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</si>
  <si>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</si>
  <si>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</si>
  <si>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</si>
  <si>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</si>
  <si>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</si>
  <si>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</si>
  <si>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</si>
  <si>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</si>
  <si>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</si>
  <si>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</si>
  <si>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</si>
  <si>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</si>
  <si>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</si>
  <si>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</si>
  <si>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</si>
  <si>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</si>
  <si>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</si>
  <si>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</si>
  <si>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</si>
  <si>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</si>
  <si>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</si>
  <si>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</si>
  <si>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</si>
  <si>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</si>
  <si>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</si>
  <si>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</si>
  <si>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</si>
  <si>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</si>
  <si>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</si>
  <si>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</si>
  <si>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</si>
  <si>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</si>
  <si>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</si>
  <si>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</si>
  <si>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</si>
  <si>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</si>
  <si>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</si>
  <si>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</si>
  <si>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</si>
  <si>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</si>
  <si>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</si>
  <si>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</si>
  <si>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</si>
  <si>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</si>
  <si>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</si>
  <si>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</si>
  <si>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</si>
  <si>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</si>
  <si>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</si>
  <si>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</si>
  <si>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</si>
  <si>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</si>
  <si>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</si>
  <si>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</si>
  <si>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</si>
  <si>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</si>
  <si>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</si>
  <si>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</si>
  <si>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</si>
  <si>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</si>
  <si>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</si>
  <si>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</si>
  <si>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</si>
  <si>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</si>
  <si>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</si>
  <si>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</si>
  <si>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</si>
  <si>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</si>
  <si>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</si>
  <si>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</si>
  <si>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</si>
  <si>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</si>
  <si>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</si>
  <si>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</si>
  <si>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</si>
  <si>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</si>
  <si>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</si>
  <si>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</si>
  <si>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</si>
  <si>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</si>
  <si>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</si>
  <si>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</si>
  <si>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</si>
  <si>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</si>
  <si>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</si>
  <si>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</si>
  <si>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</si>
  <si>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</si>
  <si>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</si>
  <si>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</si>
  <si>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</si>
  <si>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</si>
  <si>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</si>
  <si>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</si>
  <si>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</si>
  <si>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</si>
  <si>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</si>
  <si>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</si>
  <si>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</si>
  <si>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</si>
  <si>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</si>
  <si>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</si>
  <si>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</si>
  <si>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</si>
  <si>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</si>
  <si>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</si>
  <si>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</si>
  <si>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</si>
  <si>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</si>
  <si>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</si>
  <si>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</si>
  <si>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</si>
  <si>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</si>
  <si>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</si>
  <si>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</si>
  <si>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</si>
  <si>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</si>
  <si>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</si>
  <si>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</si>
  <si>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</si>
  <si>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</si>
  <si>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</si>
  <si>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</si>
  <si>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</si>
  <si>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</si>
  <si>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</si>
  <si>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</si>
  <si>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</si>
  <si>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</si>
  <si>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</si>
  <si>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</si>
  <si>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</si>
  <si>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</si>
  <si>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</si>
  <si>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</si>
  <si>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</si>
  <si>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</si>
  <si>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</si>
  <si>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</si>
  <si>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</si>
  <si>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</si>
  <si>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</si>
  <si>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</si>
  <si>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</si>
  <si>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</si>
  <si>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</si>
  <si>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</si>
  <si>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</si>
  <si>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</si>
  <si>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</si>
  <si>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</si>
  <si>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</si>
  <si>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</si>
  <si>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</si>
  <si>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</si>
  <si>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</si>
  <si>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</si>
  <si>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</si>
  <si>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</si>
  <si>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</si>
  <si>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</si>
  <si>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</si>
  <si>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</si>
  <si>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</si>
  <si>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</si>
  <si>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</si>
  <si>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</si>
  <si>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</si>
  <si>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</si>
  <si>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</si>
  <si>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</si>
  <si>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</si>
  <si>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</si>
  <si>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</si>
  <si>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</si>
  <si>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</si>
  <si>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</si>
  <si>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</si>
  <si>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</si>
  <si>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</si>
  <si>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</si>
  <si>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</si>
  <si>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</si>
  <si>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</si>
  <si>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</si>
  <si>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</si>
  <si>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</si>
  <si>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</si>
  <si>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</si>
  <si>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</si>
  <si>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</si>
  <si>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</si>
  <si>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</si>
  <si>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</si>
  <si>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</si>
  <si>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</si>
  <si>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</si>
  <si>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</si>
  <si>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</si>
  <si>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</si>
  <si>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</si>
  <si>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</si>
  <si>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</si>
  <si>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</si>
  <si>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</si>
  <si>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</si>
  <si>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</si>
  <si>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</si>
  <si>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</si>
  <si>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</si>
  <si>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</si>
  <si>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</si>
  <si>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</si>
  <si>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</si>
  <si>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</si>
  <si>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</si>
  <si>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</si>
  <si>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</si>
  <si>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</si>
  <si>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</si>
  <si>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</si>
  <si>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</si>
  <si>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</t>
  </si>
  <si>
    <t>Backers_count</t>
  </si>
  <si>
    <t>Mean</t>
  </si>
  <si>
    <t>median</t>
  </si>
  <si>
    <t>minimum</t>
  </si>
  <si>
    <t>maximum</t>
  </si>
  <si>
    <t>variance</t>
  </si>
  <si>
    <t>Successful Campaigns</t>
  </si>
  <si>
    <t>Unsuccessful Campaigns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</si>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</sst>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67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D4D-BCAE-8B1E0EF485B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D4D-BCAE-8B1E0EF485B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D4D-BCAE-8B1E0EF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941951"/>
        <c:axId val="1838048271"/>
      </c:lineChart>
      <c:catAx>
        <c:axId val="18379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48271"/>
        <c:crosses val="autoZero"/>
        <c:auto val="1"/>
        <c:lblAlgn val="ctr"/>
        <c:lblOffset val="100"/>
        <c:noMultiLvlLbl val="0"/>
      </c:catAx>
      <c:valAx>
        <c:axId val="18380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HW1.xlsx]Outcome by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1-0947-AE24-2810A1AABAB9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41-0947-AE24-2810A1AABAB9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41-0947-AE24-2810A1AA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20639"/>
        <c:axId val="1754020031"/>
      </c:lineChart>
      <c:catAx>
        <c:axId val="19900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20031"/>
        <c:crosses val="autoZero"/>
        <c:auto val="1"/>
        <c:lblAlgn val="ctr"/>
        <c:lblOffset val="100"/>
        <c:noMultiLvlLbl val="0"/>
      </c:catAx>
      <c:valAx>
        <c:axId val="17540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HW1.xlsx]Pivot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5-9841-B92F-F7346A52453B}"/>
            </c:ext>
          </c:extLst>
        </c:ser>
        <c:ser>
          <c:idx val="1"/>
          <c:order val="1"/>
          <c:tx>
            <c:strRef>
              <c:f>'Pivot 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5-9841-B92F-F7346A52453B}"/>
            </c:ext>
          </c:extLst>
        </c:ser>
        <c:ser>
          <c:idx val="2"/>
          <c:order val="2"/>
          <c:tx>
            <c:strRef>
              <c:f>'Pivot 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5-9841-B92F-F7346A52453B}"/>
            </c:ext>
          </c:extLst>
        </c:ser>
        <c:ser>
          <c:idx val="3"/>
          <c:order val="3"/>
          <c:tx>
            <c:strRef>
              <c:f>'Pivot 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5-9841-B92F-F7346A5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2768143"/>
        <c:axId val="1508743936"/>
      </c:barChart>
      <c:catAx>
        <c:axId val="16027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43936"/>
        <c:crosses val="autoZero"/>
        <c:auto val="1"/>
        <c:lblAlgn val="ctr"/>
        <c:lblOffset val="100"/>
        <c:noMultiLvlLbl val="0"/>
      </c:catAx>
      <c:valAx>
        <c:axId val="1508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6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HW1.xlsx]Pivot -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1-C54D-8653-E95520914CB5}"/>
            </c:ext>
          </c:extLst>
        </c:ser>
        <c:ser>
          <c:idx val="1"/>
          <c:order val="1"/>
          <c:tx>
            <c:strRef>
              <c:f>'Pivot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1-C54D-8653-E95520914CB5}"/>
            </c:ext>
          </c:extLst>
        </c:ser>
        <c:ser>
          <c:idx val="2"/>
          <c:order val="2"/>
          <c:tx>
            <c:strRef>
              <c:f>'Pivot 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1-C54D-8653-E95520914CB5}"/>
            </c:ext>
          </c:extLst>
        </c:ser>
        <c:ser>
          <c:idx val="3"/>
          <c:order val="3"/>
          <c:tx>
            <c:strRef>
              <c:f>'Pivot 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1-C54D-8653-E9552091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08468815"/>
        <c:axId val="1554325247"/>
      </c:barChart>
      <c:catAx>
        <c:axId val="150846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25247"/>
        <c:crosses val="autoZero"/>
        <c:auto val="1"/>
        <c:lblAlgn val="ctr"/>
        <c:lblOffset val="100"/>
        <c:noMultiLvlLbl val="0"/>
      </c:catAx>
      <c:valAx>
        <c:axId val="15543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177800</xdr:rowOff>
    </xdr:from>
    <xdr:to>
      <xdr:col>8</xdr:col>
      <xdr:colOff>203200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31C3B-0A83-B037-A563-9EB6E11AC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101600</xdr:rowOff>
    </xdr:from>
    <xdr:to>
      <xdr:col>16</xdr:col>
      <xdr:colOff>444500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00FA-0751-AF90-9677-A74B73EC0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165100</xdr:rowOff>
    </xdr:from>
    <xdr:to>
      <xdr:col>15</xdr:col>
      <xdr:colOff>114300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18D6A-13DF-12BD-B03C-822018C2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25400</xdr:rowOff>
    </xdr:from>
    <xdr:to>
      <xdr:col>15</xdr:col>
      <xdr:colOff>558800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9B313-CDFC-44FA-DAF0-B2843B396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708589236114" createdVersion="8" refreshedVersion="8" minRefreshableVersion="3" recordCount="1001" xr:uid="{17CF6618-831F-4C44-ADFB-8BC5696C94F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745033564817" createdVersion="8" refreshedVersion="8" minRefreshableVersion="3" recordCount="1001" xr:uid="{80F0D099-9248-EB4B-A075-CB81A968C314}">
  <cacheSource type="worksheet">
    <worksheetSource ref="B1:T1048576" sheet="Crowdfunding"/>
  </cacheSource>
  <cacheFields count="21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79">
        <d v="2013-11-17T06:00:00"/>
        <d v="2014-08-19T05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n v="0"/>
    <s v="CA"/>
    <s v="CAD"/>
    <n v="1448690400"/>
    <x v="0"/>
    <d v="2015-12-15T06:00:00"/>
    <n v="14501592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x v="1"/>
    <d v="2014-08-21T05:00:00"/>
    <n v="14085972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0"/>
    <d v="2013-11-19T06:00:00"/>
    <n v="13848408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2"/>
    <d v="2019-09-20T05:00:00"/>
    <n v="15689556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x v="3"/>
    <d v="2019-01-24T06:00:00"/>
    <n v="15483096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x v="4"/>
    <d v="2012-09-08T05:00:00"/>
    <n v="13470804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5"/>
    <d v="2017-09-14T05:00:00"/>
    <n v="15053652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x v="6"/>
    <d v="2015-08-15T05:00:00"/>
    <n v="14396148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7"/>
    <d v="2010-08-11T05:00:00"/>
    <n v="12815028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8"/>
    <d v="2013-11-07T06:00:00"/>
    <n v="13838040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x v="9"/>
    <d v="2010-10-01T05:00:00"/>
    <n v="12859092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0"/>
    <d v="2010-09-27T05:00:00"/>
    <n v="12855636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x v="11"/>
    <d v="2019-10-30T05:00:00"/>
    <n v="15724116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2"/>
    <d v="2016-06-23T05:00:00"/>
    <n v="14666580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3"/>
    <d v="2012-04-02T05:00:00"/>
    <n v="13333428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4"/>
    <d v="2019-12-14T06:00:00"/>
    <n v="15763032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x v="15"/>
    <d v="2014-02-13T06:00:00"/>
    <n v="13922712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6"/>
    <d v="2011-01-13T06:00:00"/>
    <n v="12948984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x v="17"/>
    <d v="2018-09-16T05:00:00"/>
    <n v="15370740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x v="18"/>
    <d v="2019-03-25T05:00:00"/>
    <n v="15534900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19"/>
    <d v="2014-07-28T05:00:00"/>
    <n v="14065236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0"/>
    <d v="2011-09-18T05:00:00"/>
    <n v="13163220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x v="21"/>
    <d v="2018-04-18T05:00:00"/>
    <n v="15240276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x v="22"/>
    <d v="2019-04-08T05:00:00"/>
    <n v="15546996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3"/>
    <d v="2014-06-23T05:00:00"/>
    <n v="14034996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4"/>
    <d v="2011-06-07T05:00:00"/>
    <n v="13074228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5"/>
    <d v="2018-08-27T05:00:00"/>
    <n v="15353460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x v="26"/>
    <d v="2015-10-11T05:00:00"/>
    <n v="14445396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7"/>
    <d v="2010-03-04T06:00:00"/>
    <n v="12676824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8"/>
    <d v="2018-08-29T05:00:00"/>
    <n v="15355188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x v="29"/>
    <d v="2019-05-29T05:00:00"/>
    <n v="15591060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x v="30"/>
    <d v="2016-02-02T06:00:00"/>
    <n v="14543928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x v="31"/>
    <d v="2018-02-06T06:00:00"/>
    <n v="15178968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2"/>
    <d v="2014-11-11T06:00:00"/>
    <n v="14156856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x v="33"/>
    <d v="2017-03-28T05:00:00"/>
    <n v="14906772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4"/>
    <d v="2019-03-02T06:00:00"/>
    <n v="15515064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x v="35"/>
    <d v="2011-03-23T05:00:00"/>
    <n v="13008564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6"/>
    <d v="2019-11-08T06:00:00"/>
    <n v="15731928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7"/>
    <d v="2010-10-23T05:00:00"/>
    <n v="12878100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x v="38"/>
    <d v="2013-03-11T05:00:00"/>
    <n v="13629780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x v="39"/>
    <d v="2010-06-24T05:00:00"/>
    <n v="12773556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x v="40"/>
    <d v="2012-09-30T05:00:00"/>
    <n v="13489812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x v="41"/>
    <d v="2011-07-13T05:00:00"/>
    <n v="13105332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x v="42"/>
    <d v="2014-08-09T05:00:00"/>
    <n v="14075604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x v="43"/>
    <d v="2019-03-18T05:00:00"/>
    <n v="15528852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x v="44"/>
    <d v="2016-11-17T06:00:00"/>
    <n v="14793624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5"/>
    <d v="2010-07-31T05:00:00"/>
    <n v="12805524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6"/>
    <d v="2014-04-28T05:00:00"/>
    <n v="13986612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x v="47"/>
    <d v="2015-07-07T05:00:00"/>
    <n v="14362452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x v="48"/>
    <d v="2019-12-04T06:00:00"/>
    <n v="15754392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x v="49"/>
    <d v="2013-08-29T05:00:00"/>
    <n v="13777524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0"/>
    <d v="2012-04-12T05:00:00"/>
    <n v="13342068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1"/>
    <d v="2010-09-19T05:00:00"/>
    <n v="12848724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x v="52"/>
    <d v="2014-06-28T05:00:00"/>
    <n v="14039316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x v="53"/>
    <d v="2018-03-17T05:00:00"/>
    <n v="15212628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4"/>
    <d v="2018-08-04T05:00:00"/>
    <n v="15333588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5"/>
    <d v="2015-01-17T06:00:00"/>
    <n v="14214744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6"/>
    <d v="2017-09-13T05:00:00"/>
    <n v="15052788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x v="57"/>
    <d v="2015-10-04T05:00:00"/>
    <n v="14439348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x v="58"/>
    <d v="2017-06-27T05:00:00"/>
    <n v="14985396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x v="59"/>
    <d v="2012-07-20T05:00:00"/>
    <n v="13427604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0"/>
    <d v="2011-04-02T05:00:00"/>
    <n v="13017204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x v="61"/>
    <d v="2015-06-06T05:00:00"/>
    <n v="14335668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x v="62"/>
    <d v="2017-05-04T05:00:00"/>
    <n v="14938740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x v="63"/>
    <d v="2018-07-17T05:00:00"/>
    <n v="15318036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x v="64"/>
    <d v="2011-02-03T06:00:00"/>
    <n v="12967128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x v="65"/>
    <d v="2015-04-13T05:00:00"/>
    <n v="14289012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6"/>
    <d v="2010-01-30T06:00:00"/>
    <n v="12648312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x v="67"/>
    <d v="2017-09-12T05:00:00"/>
    <n v="15051924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x v="68"/>
    <d v="2011-01-22T06:00:00"/>
    <n v="12956760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x v="69"/>
    <d v="2010-12-21T06:00:00"/>
    <n v="12929112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0"/>
    <d v="2019-12-04T06:00:00"/>
    <n v="15754392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x v="71"/>
    <d v="2015-08-06T05:00:00"/>
    <n v="14388372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2"/>
    <d v="2016-11-30T06:00:00"/>
    <n v="14804856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x v="73"/>
    <d v="2016-03-28T05:00:00"/>
    <n v="14591412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4"/>
    <d v="2018-07-23T05:00:00"/>
    <n v="15323220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5"/>
    <d v="2015-03-13T05:00:00"/>
    <n v="14262228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x v="76"/>
    <d v="2010-10-11T05:00:00"/>
    <n v="12867732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7"/>
    <d v="2018-04-17T05:00:00"/>
    <n v="15239412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x v="78"/>
    <d v="2018-06-21T05:00:00"/>
    <n v="15295572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79"/>
    <d v="2017-09-28T05:00:00"/>
    <n v="15065748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0"/>
    <d v="2017-12-18T06:00:00"/>
    <n v="15135768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x v="81"/>
    <d v="2019-01-24T06:00:00"/>
    <n v="15483096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x v="82"/>
    <d v="2016-08-19T05:00:00"/>
    <n v="14715828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3"/>
    <d v="2012-08-07T05:00:00"/>
    <n v="13443156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4"/>
    <d v="2011-09-19T05:00:00"/>
    <n v="13164084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x v="85"/>
    <d v="2015-05-17T05:00:00"/>
    <n v="14318388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6"/>
    <d v="2011-03-19T05:00:00"/>
    <n v="13005108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x v="87"/>
    <d v="2015-05-08T05:00:00"/>
    <n v="14310612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8"/>
    <d v="2010-04-17T05:00:00"/>
    <n v="12714804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x v="89"/>
    <d v="2016-02-25T06:00:00"/>
    <n v="14563800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0"/>
    <d v="2016-09-03T05:00:00"/>
    <n v="14728788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1"/>
    <d v="2010-06-24T05:00:00"/>
    <n v="12773556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x v="92"/>
    <d v="2012-10-24T05:00:00"/>
    <n v="13510548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x v="93"/>
    <d v="2019-04-18T05:00:00"/>
    <n v="15555636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4"/>
    <d v="2019-10-21T05:00:00"/>
    <n v="15716340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x v="95"/>
    <d v="2011-03-23T05:00:00"/>
    <n v="13008564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x v="47"/>
    <d v="2015-08-18T05:00:00"/>
    <n v="14398740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6"/>
    <d v="2015-07-31T05:00:00"/>
    <n v="14383188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7"/>
    <d v="2014-12-24T06:00:00"/>
    <n v="14194008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x v="98"/>
    <d v="2011-11-06T05:00:00"/>
    <n v="13205556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x v="99"/>
    <d v="2015-02-28T06:00:00"/>
    <n v="14251032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x v="100"/>
    <d v="2018-05-21T05:00:00"/>
    <n v="15268788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1"/>
    <d v="2010-11-02T05:00:00"/>
    <n v="12886740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2"/>
    <d v="2017-05-24T05:00:00"/>
    <n v="14956020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x v="103"/>
    <d v="2013-04-20T05:00:00"/>
    <n v="13664340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4"/>
    <d v="2019-09-13T05:00:00"/>
    <n v="15683508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5"/>
    <d v="2018-05-10T05:00:00"/>
    <n v="15259284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x v="106"/>
    <d v="2012-05-13T05:00:00"/>
    <n v="13368852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7"/>
    <d v="2014-01-14T06:00:00"/>
    <n v="13896792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8"/>
    <d v="2018-09-30T05:00:00"/>
    <n v="15382836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x v="109"/>
    <d v="2012-09-28T05:00:00"/>
    <n v="13488084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x v="110"/>
    <d v="2014-09-08T05:00:00"/>
    <n v="14101524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1"/>
    <d v="2017-09-19T05:00:00"/>
    <n v="15057972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x v="112"/>
    <d v="2019-04-10T05:00:00"/>
    <n v="15548724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3"/>
    <d v="2017-12-22T06:00:00"/>
    <n v="15139224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x v="114"/>
    <d v="2015-09-19T05:00:00"/>
    <n v="14426388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x v="115"/>
    <d v="2011-09-28T05:00:00"/>
    <n v="13171860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6"/>
    <d v="2014-02-01T06:00:00"/>
    <n v="13912344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7"/>
    <d v="2014-07-03T05:00:00"/>
    <n v="14043636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x v="118"/>
    <d v="2015-04-21T05:00:00"/>
    <n v="14295924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x v="32"/>
    <d v="2014-10-18T05:00:00"/>
    <n v="14136084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x v="119"/>
    <d v="2014-12-24T06:00:00"/>
    <n v="14194008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x v="120"/>
    <d v="2015-11-27T06:00:00"/>
    <n v="14486040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1"/>
    <d v="2019-07-05T05:00:00"/>
    <n v="15623028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x v="122"/>
    <d v="2018-09-23T05:00:00"/>
    <n v="15376788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x v="123"/>
    <d v="2016-09-11T05:00:00"/>
    <n v="14735700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4"/>
    <d v="2010-05-15T05:00:00"/>
    <n v="12738996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x v="125"/>
    <d v="2010-09-09T05:00:00"/>
    <n v="12840084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6"/>
    <d v="2015-02-28T06:00:00"/>
    <n v="14251032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x v="127"/>
    <d v="2011-11-11T06:00:00"/>
    <n v="13209912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8"/>
    <d v="2013-12-12T06:00:00"/>
    <n v="13868280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x v="129"/>
    <d v="2018-01-28T06:00:00"/>
    <n v="15171192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x v="130"/>
    <d v="2011-09-03T05:00:00"/>
    <n v="13150260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x v="131"/>
    <d v="2011-08-07T05:00:00"/>
    <n v="13126932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2"/>
    <d v="2013-03-12T05:00:00"/>
    <n v="13630644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3"/>
    <d v="2014-06-19T05:00:00"/>
    <n v="14031540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x v="134"/>
    <d v="2010-10-12T05:00:00"/>
    <n v="12868596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x v="135"/>
    <d v="2012-10-04T05:00:00"/>
    <n v="13493268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6"/>
    <d v="2015-05-07T05:00:00"/>
    <n v="14309748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7"/>
    <d v="2018-03-02T06:00:00"/>
    <n v="15199704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x v="138"/>
    <d v="2015-06-18T05:00:00"/>
    <n v="14346036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6"/>
    <d v="2012-05-17T05:00:00"/>
    <n v="13372308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x v="139"/>
    <d v="2010-07-18T05:00:00"/>
    <n v="12794292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0"/>
    <d v="2019-06-25T05:00:00"/>
    <n v="15614388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x v="141"/>
    <d v="2014-09-12T05:00:00"/>
    <n v="14104980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2"/>
    <d v="2011-11-28T06:00:00"/>
    <n v="13224600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3"/>
    <d v="2016-06-19T05:00:00"/>
    <n v="14663124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4"/>
    <d v="2017-08-03T05:00:00"/>
    <n v="15017364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5"/>
    <d v="2013-02-22T06:00:00"/>
    <n v="13615128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x v="146"/>
    <d v="2018-12-17T06:00:00"/>
    <n v="15450264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7"/>
    <d v="2014-07-30T05:00:00"/>
    <n v="14066964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8"/>
    <d v="2017-02-24T06:00:00"/>
    <n v="14879160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49"/>
    <d v="2012-10-25T05:00:00"/>
    <n v="13511412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0"/>
    <d v="2016-06-04T05:00:00"/>
    <n v="14650164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1"/>
    <d v="2010-04-09T05:00:00"/>
    <n v="12707892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2"/>
    <d v="2019-10-29T05:00:00"/>
    <n v="15723252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x v="153"/>
    <d v="2014-01-11T06:00:00"/>
    <n v="13894200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x v="154"/>
    <d v="2015-12-09T06:00:00"/>
    <n v="14496408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5"/>
    <d v="2019-04-14T05:00:00"/>
    <n v="15552180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x v="156"/>
    <d v="2019-05-13T05:00:00"/>
    <n v="15577236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7"/>
    <d v="2015-09-29T05:00:00"/>
    <n v="14435028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8"/>
    <d v="2019-01-07T06:00:00"/>
    <n v="15468408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x v="159"/>
    <d v="2017-12-08T06:00:00"/>
    <n v="15127128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0"/>
    <d v="2017-10-09T05:00:00"/>
    <n v="15075252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x v="161"/>
    <d v="2017-09-02T05:00:00"/>
    <n v="15043284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2"/>
    <d v="2010-12-26T06:00:00"/>
    <n v="12933432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x v="163"/>
    <d v="2013-06-20T05:00:00"/>
    <n v="13717044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x v="164"/>
    <d v="2019-03-17T05:00:00"/>
    <n v="15527988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5"/>
    <d v="2012-07-15T05:00:00"/>
    <n v="13423284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6"/>
    <d v="2017-08-10T05:00:00"/>
    <n v="15023412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x v="167"/>
    <d v="2014-04-11T05:00:00"/>
    <n v="13971924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x v="168"/>
    <d v="2014-08-03T05:00:00"/>
    <n v="14070420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x v="169"/>
    <d v="2013-05-24T05:00:00"/>
    <n v="13693716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0"/>
    <d v="2015-10-06T05:00:00"/>
    <n v="14441076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1"/>
    <d v="2016-09-19T05:00:00"/>
    <n v="14742612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2"/>
    <d v="2016-09-12T05:00:00"/>
    <n v="14736564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3"/>
    <d v="2010-12-10T06:00:00"/>
    <n v="12919608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4"/>
    <d v="2017-09-30T05:00:00"/>
    <n v="15067476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5"/>
    <d v="2013-03-18T05:00:00"/>
    <n v="13635828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6"/>
    <d v="2010-03-27T05:00:00"/>
    <n v="12696660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7"/>
    <d v="2017-10-22T05:00:00"/>
    <n v="15086484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8"/>
    <d v="2019-07-01T05:00:00"/>
    <n v="15619572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79"/>
    <d v="2010-09-22T05:00:00"/>
    <n v="12851316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0"/>
    <d v="2019-05-04T05:00:00"/>
    <n v="15569460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x v="181"/>
    <d v="2018-05-24T05:00:00"/>
    <n v="15271380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x v="182"/>
    <d v="2014-06-07T05:00:00"/>
    <n v="14021172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x v="183"/>
    <d v="2013-03-23T05:00:00"/>
    <n v="13640148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x v="184"/>
    <d v="2014-12-03T06:00:00"/>
    <n v="14175864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5"/>
    <d v="2016-03-04T06:00:00"/>
    <n v="14570712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x v="186"/>
    <d v="2013-06-05T05:00:00"/>
    <n v="13704084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x v="187"/>
    <d v="2019-03-15T05:00:00"/>
    <n v="15526260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8"/>
    <d v="2014-07-01T05:00:00"/>
    <n v="14041908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x v="189"/>
    <d v="2018-04-12T05:00:00"/>
    <n v="15235092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x v="190"/>
    <d v="2015-09-30T05:00:00"/>
    <n v="14435892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x v="191"/>
    <d v="2018-08-05T05:00:00"/>
    <n v="15334452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x v="172"/>
    <d v="2016-09-22T05:00:00"/>
    <n v="14745204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2"/>
    <d v="2017-07-07T05:00:00"/>
    <n v="14994036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x v="193"/>
    <d v="2010-09-04T05:00:00"/>
    <n v="12835764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4"/>
    <d v="2015-07-11T05:00:00"/>
    <n v="14365908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x v="151"/>
    <d v="2010-04-05T05:00:00"/>
    <n v="12704436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5"/>
    <d v="2014-08-12T05:00:00"/>
    <n v="14078196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x v="196"/>
    <d v="2011-10-06T05:00:00"/>
    <n v="13178772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7"/>
    <d v="2017-01-19T06:00:00"/>
    <n v="14848056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x v="198"/>
    <d v="2011-04-13T05:00:00"/>
    <n v="13026708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x v="199"/>
    <d v="2018-10-29T05:00:00"/>
    <n v="15407892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0"/>
    <d v="2010-03-08T06:00:00"/>
    <n v="12680280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x v="201"/>
    <d v="2018-09-17T05:00:00"/>
    <n v="15371604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2"/>
    <d v="2017-12-03T06:00:00"/>
    <n v="15122808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3"/>
    <d v="2016-05-13T05:00:00"/>
    <n v="14631156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x v="204"/>
    <d v="2017-03-30T05:00:00"/>
    <n v="14908500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5"/>
    <d v="2013-09-20T05:00:00"/>
    <n v="13796532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6"/>
    <d v="2020-01-30T06:00:00"/>
    <n v="15803640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7"/>
    <d v="2010-11-14T06:00:00"/>
    <n v="12897144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x v="208"/>
    <d v="2010-08-25T05:00:00"/>
    <n v="12827124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09"/>
    <d v="2019-02-15T06:00:00"/>
    <n v="15502104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0"/>
    <d v="2011-11-24T06:00:00"/>
    <n v="13221144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1"/>
    <d v="2019-05-07T05:00:00"/>
    <n v="15572052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x v="212"/>
    <d v="2011-12-15T06:00:00"/>
    <n v="13239288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3"/>
    <d v="2012-08-28T05:00:00"/>
    <n v="13461300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x v="214"/>
    <d v="2011-07-19T05:00:00"/>
    <n v="13110516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5"/>
    <d v="2012-06-23T05:00:00"/>
    <n v="13404276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x v="216"/>
    <d v="2014-10-03T05:00:00"/>
    <n v="14123124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7"/>
    <d v="2016-03-30T05:00:00"/>
    <n v="14593140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x v="218"/>
    <d v="2014-11-08T06:00:00"/>
    <n v="14154264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x v="219"/>
    <d v="2014-05-03T05:00:00"/>
    <n v="13990932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x v="220"/>
    <d v="2010-05-15T05:00:00"/>
    <n v="12738996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1"/>
    <d v="2015-05-21T05:00:00"/>
    <n v="14321844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x v="171"/>
    <d v="2016-09-25T05:00:00"/>
    <n v="14747796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2"/>
    <d v="2017-07-19T05:00:00"/>
    <n v="15004404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3"/>
    <d v="2019-12-06T06:00:00"/>
    <n v="15756120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4"/>
    <d v="2013-07-18T05:00:00"/>
    <n v="13741236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x v="225"/>
    <d v="2016-07-26T05:00:00"/>
    <n v="14695092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6"/>
    <d v="2011-06-28T05:00:00"/>
    <n v="13092372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x v="227"/>
    <d v="2017-08-29T05:00:00"/>
    <n v="15039828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8"/>
    <d v="2017-02-18T06:00:00"/>
    <n v="14873976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x v="229"/>
    <d v="2019-07-02T05:00:00"/>
    <n v="15620436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0"/>
    <d v="2014-04-27T05:00:00"/>
    <n v="13985748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1"/>
    <d v="2018-01-08T06:00:00"/>
    <n v="15153912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2"/>
    <d v="2015-09-02T05:00:00"/>
    <n v="14411700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3"/>
    <d v="2010-08-07T05:00:00"/>
    <n v="12811572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3"/>
    <d v="2014-04-23T05:00:00"/>
    <n v="13982292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x v="234"/>
    <d v="2017-05-20T05:00:00"/>
    <n v="14952564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5"/>
    <d v="2018-03-07T06:00:00"/>
    <n v="15204024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6"/>
    <d v="2014-09-04T05:00:00"/>
    <n v="14098068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7"/>
    <d v="2014-04-08T05:00:00"/>
    <n v="13969332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8"/>
    <d v="2013-08-09T05:00:00"/>
    <n v="13760244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39"/>
    <d v="2017-01-06T06:00:00"/>
    <n v="14836824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0"/>
    <d v="2015-01-05T06:00:00"/>
    <n v="14204376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x v="241"/>
    <d v="2015-01-09T06:00:00"/>
    <n v="14207832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x v="66"/>
    <d v="2010-03-01T06:00:00"/>
    <n v="12674232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x v="242"/>
    <d v="2012-12-11T06:00:00"/>
    <n v="13552056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x v="243"/>
    <d v="2013-10-30T05:00:00"/>
    <n v="13831092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4"/>
    <d v="2011-04-20T05:00:00"/>
    <n v="13032756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5"/>
    <d v="2017-02-23T06:00:00"/>
    <n v="14878296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6"/>
    <d v="2011-02-21T06:00:00"/>
    <n v="12982680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x v="247"/>
    <d v="2016-03-01T06:00:00"/>
    <n v="14568120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x v="248"/>
    <d v="2013-03-19T05:00:00"/>
    <n v="13636692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49"/>
    <d v="2016-12-28T06:00:00"/>
    <n v="14829048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0"/>
    <d v="2012-12-27T06:00:00"/>
    <n v="13565880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x v="135"/>
    <d v="2012-10-10T05:00:00"/>
    <n v="13498452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1"/>
    <d v="2010-08-29T05:00:00"/>
    <n v="12830580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2"/>
    <d v="2011-05-01T05:00:00"/>
    <n v="13042260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x v="253"/>
    <d v="2010-01-09T06:00:00"/>
    <n v="12630168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x v="254"/>
    <d v="2013-02-28T06:00:00"/>
    <n v="13620312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x v="255"/>
    <d v="2016-02-16T06:00:00"/>
    <n v="14556024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x v="256"/>
    <d v="2014-12-10T06:00:00"/>
    <n v="14181912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x v="257"/>
    <d v="2012-11-09T06:00:00"/>
    <n v="13524408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x v="258"/>
    <d v="2012-11-19T06:00:00"/>
    <n v="13533048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59"/>
    <d v="2019-02-21T06:00:00"/>
    <n v="15507288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0"/>
    <d v="2010-12-04T06:00:00"/>
    <n v="12914424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1"/>
    <d v="2016-01-07T06:00:00"/>
    <n v="14521464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2"/>
    <d v="2019-08-04T05:00:00"/>
    <n v="15648948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x v="263"/>
    <d v="2017-09-20T05:00:00"/>
    <n v="15058836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4"/>
    <d v="2017-11-11T06:00:00"/>
    <n v="15103800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5"/>
    <d v="2019-04-14T05:00:00"/>
    <n v="15552180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x v="266"/>
    <d v="2012-04-24T05:00:00"/>
    <n v="13352436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7"/>
    <d v="2010-07-21T05:00:00"/>
    <n v="12796884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8"/>
    <d v="2012-12-21T06:00:00"/>
    <n v="13560696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69"/>
    <d v="2018-09-06T05:00:00"/>
    <n v="15362100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x v="270"/>
    <d v="2017-11-27T06:00:00"/>
    <n v="15117624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x v="271"/>
    <d v="2012-04-01T05:00:00"/>
    <n v="13332564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2"/>
    <d v="2016-12-03T06:00:00"/>
    <n v="14807448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2"/>
    <d v="2016-06-04T05:00:00"/>
    <n v="14650164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x v="273"/>
    <d v="2012-05-06T05:00:00"/>
    <n v="13362804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4"/>
    <d v="2016-10-18T05:00:00"/>
    <n v="14767668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x v="275"/>
    <d v="2016-11-30T06:00:00"/>
    <n v="14804856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x v="276"/>
    <d v="2015-04-28T05:00:00"/>
    <n v="14301972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x v="277"/>
    <d v="2012-03-15T05:00:00"/>
    <n v="13317876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8"/>
    <d v="2015-08-06T05:00:00"/>
    <n v="14388372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79"/>
    <d v="2013-06-11T05:00:00"/>
    <n v="13709268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0"/>
    <d v="2011-10-19T05:00:00"/>
    <n v="13190004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x v="281"/>
    <d v="2012-04-03T05:00:00"/>
    <n v="13334292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x v="282"/>
    <d v="2010-10-14T05:00:00"/>
    <n v="12870324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x v="283"/>
    <d v="2018-11-07T06:00:00"/>
    <n v="15415704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4"/>
    <d v="2013-11-09T06:00:00"/>
    <n v="13839768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5"/>
    <d v="2019-02-19T06:00:00"/>
    <n v="15505560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6"/>
    <d v="2014-01-23T06:00:00"/>
    <n v="13904568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7"/>
    <d v="2016-03-15T05:00:00"/>
    <n v="14580180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8"/>
    <d v="2016-04-28T05:00:00"/>
    <n v="14618196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x v="289"/>
    <d v="2017-08-31T05:00:00"/>
    <n v="15041556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0"/>
    <d v="2015-03-15T05:00:00"/>
    <n v="14263956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1"/>
    <d v="2018-09-16T05:00:00"/>
    <n v="15370740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x v="292"/>
    <d v="2016-01-12T06:00:00"/>
    <n v="14525784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x v="293"/>
    <d v="2016-09-17T05:00:00"/>
    <n v="14740884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x v="294"/>
    <d v="2016-04-29T05:00:00"/>
    <n v="14619060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5"/>
    <d v="2017-07-17T05:00:00"/>
    <n v="15002676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6"/>
    <d v="2012-06-26T05:00:00"/>
    <n v="13406868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x v="297"/>
    <d v="2011-04-19T05:00:00"/>
    <n v="13031892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x v="298"/>
    <d v="2011-10-11T05:00:00"/>
    <n v="13183092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x v="299"/>
    <d v="2010-04-25T05:00:00"/>
    <n v="12721716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x v="246"/>
    <d v="2011-02-28T06:00:00"/>
    <n v="12988728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x v="243"/>
    <d v="2013-11-01T05:00:00"/>
    <n v="13832820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x v="300"/>
    <d v="2012-02-29T06:00:00"/>
    <n v="13304952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x v="187"/>
    <d v="2019-03-17T05:00:00"/>
    <n v="15527988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1"/>
    <d v="2014-06-22T05:00:00"/>
    <n v="14034132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2"/>
    <d v="2019-11-20T06:00:00"/>
    <n v="15742296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x v="303"/>
    <d v="2017-05-27T05:00:00"/>
    <n v="14958612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4"/>
    <d v="2014-02-16T06:00:00"/>
    <n v="13925304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x v="305"/>
    <d v="2010-09-05T05:00:00"/>
    <n v="12836628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x v="306"/>
    <d v="2011-05-19T05:00:00"/>
    <n v="13057812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7"/>
    <d v="2011-04-09T05:00:00"/>
    <n v="13023252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8"/>
    <d v="2010-12-08T06:00:00"/>
    <n v="12917880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09"/>
    <d v="2014-03-29T05:00:00"/>
    <n v="13960692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0"/>
    <d v="2015-07-03T05:00:00"/>
    <n v="14358996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8"/>
    <d v="2018-07-09T05:00:00"/>
    <n v="15311124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1"/>
    <d v="2016-01-01T06:00:00"/>
    <n v="14516280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2"/>
    <d v="2019-09-01T05:00:00"/>
    <n v="15673140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3"/>
    <d v="2018-12-11T06:00:00"/>
    <n v="15445080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4"/>
    <d v="2016-12-23T06:00:00"/>
    <n v="14824728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5"/>
    <d v="2017-12-09T06:00:00"/>
    <n v="15127992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x v="316"/>
    <d v="2011-12-20T06:00:00"/>
    <n v="13243608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7"/>
    <d v="2013-03-29T05:00:00"/>
    <n v="13645332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8"/>
    <d v="2018-12-18T06:00:00"/>
    <n v="15451128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x v="31"/>
    <d v="2018-01-17T06:00:00"/>
    <n v="15161688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x v="319"/>
    <d v="2019-11-28T06:00:00"/>
    <n v="15749208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x v="320"/>
    <d v="2010-12-16T06:00:00"/>
    <n v="12924792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x v="321"/>
    <d v="2019-11-12T06:00:00"/>
    <n v="15735384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2"/>
    <d v="2011-11-04T05:00:00"/>
    <n v="13203828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3"/>
    <d v="2017-08-16T05:00:00"/>
    <n v="15028596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4"/>
    <d v="2011-12-13T06:00:00"/>
    <n v="13237560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5"/>
    <d v="2015-09-04T05:00:00"/>
    <n v="14413428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6"/>
    <d v="2013-08-01T05:00:00"/>
    <n v="13753332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x v="327"/>
    <d v="2014-01-11T06:00:00"/>
    <n v="13894200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8"/>
    <d v="2018-03-03T06:00:00"/>
    <n v="15200568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29"/>
    <d v="2015-07-10T05:00:00"/>
    <n v="14365044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x v="330"/>
    <d v="2017-10-18T05:00:00"/>
    <n v="15083028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x v="331"/>
    <d v="2015-03-07T06:00:00"/>
    <n v="14257080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x v="332"/>
    <d v="2017-03-01T06:00:00"/>
    <n v="14883480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5"/>
    <d v="2017-08-13T05:00:00"/>
    <n v="15026004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x v="333"/>
    <d v="2015-06-07T05:00:00"/>
    <n v="14336532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x v="334"/>
    <d v="2015-09-07T05:00:00"/>
    <n v="14416020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x v="335"/>
    <d v="2015-11-15T06:00:00"/>
    <n v="14475672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x v="336"/>
    <d v="2019-07-06T05:00:00"/>
    <n v="15623892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x v="337"/>
    <d v="2013-09-10T05:00:00"/>
    <n v="13787892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x v="338"/>
    <d v="2017-03-03T06:00:00"/>
    <n v="14885208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39"/>
    <d v="2012-01-23T06:00:00"/>
    <n v="13272984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0"/>
    <d v="2015-09-28T05:00:00"/>
    <n v="14434164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x v="341"/>
    <d v="2018-08-13T05:00:00"/>
    <n v="15341364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x v="342"/>
    <d v="2011-09-03T05:00:00"/>
    <n v="13150260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3"/>
    <d v="2011-01-15T06:00:00"/>
    <n v="12950712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4"/>
    <d v="2017-10-31T05:00:00"/>
    <n v="15094260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x v="64"/>
    <d v="2011-03-06T06:00:00"/>
    <n v="12993912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x v="345"/>
    <d v="2011-12-28T06:00:00"/>
    <n v="13250520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x v="346"/>
    <d v="2018-04-04T05:00:00"/>
    <n v="15228180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7"/>
    <d v="2017-01-25T06:00:00"/>
    <n v="14853240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8"/>
    <d v="2011-01-04T06:00:00"/>
    <n v="12941208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49"/>
    <d v="2014-11-11T06:00:00"/>
    <n v="14156856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0"/>
    <d v="2010-11-05T05:00:00"/>
    <n v="12889332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x v="351"/>
    <d v="2013-03-14T05:00:00"/>
    <n v="13632372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2"/>
    <d v="2019-04-21T05:00:00"/>
    <n v="15558228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3"/>
    <d v="2015-03-31T05:00:00"/>
    <n v="14277780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4"/>
    <d v="2015-01-28T06:00:00"/>
    <n v="14224248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x v="355"/>
    <d v="2017-08-25T05:00:00"/>
    <n v="15036372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6"/>
    <d v="2019-01-16T06:00:00"/>
    <n v="15476184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x v="357"/>
    <d v="2015-12-12T06:00:00"/>
    <n v="14499000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x v="358"/>
    <d v="2014-07-12T05:00:00"/>
    <n v="14051412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1"/>
    <d v="2019-11-05T06:00:00"/>
    <n v="15729336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x v="359"/>
    <d v="2018-06-28T05:00:00"/>
    <n v="15301620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0"/>
    <d v="2011-11-10T06:00:00"/>
    <n v="13209048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1"/>
    <d v="2013-06-28T05:00:00"/>
    <n v="13723956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2"/>
    <d v="2015-07-24T05:00:00"/>
    <n v="14377140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x v="363"/>
    <d v="2017-11-04T05:00:00"/>
    <n v="15097716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x v="209"/>
    <d v="2019-02-19T06:00:00"/>
    <n v="15505560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4"/>
    <d v="2017-03-09T06:00:00"/>
    <n v="14890392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5"/>
    <d v="2019-04-30T05:00:00"/>
    <n v="15566004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6"/>
    <d v="2010-07-08T05:00:00"/>
    <n v="12785652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7"/>
    <d v="2012-06-17T05:00:00"/>
    <n v="13399092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x v="368"/>
    <d v="2012-01-06T06:00:00"/>
    <n v="13258296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x v="369"/>
    <d v="2010-11-24T06:00:00"/>
    <n v="12905784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x v="370"/>
    <d v="2013-09-28T05:00:00"/>
    <n v="13803444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x v="286"/>
    <d v="2014-01-16T06:00:00"/>
    <n v="13898520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1"/>
    <d v="2011-01-08T06:00:00"/>
    <n v="12944664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2"/>
    <d v="2017-07-18T05:00:00"/>
    <n v="15003540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x v="373"/>
    <d v="2013-08-08T05:00:00"/>
    <n v="13759380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4"/>
    <d v="2011-12-09T06:00:00"/>
    <n v="13234104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x v="375"/>
    <d v="2018-10-13T05:00:00"/>
    <n v="15394068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x v="376"/>
    <d v="2013-05-29T05:00:00"/>
    <n v="13698036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x v="377"/>
    <d v="2018-05-10T05:00:00"/>
    <n v="15259284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8"/>
    <d v="2011-02-09T06:00:00"/>
    <n v="12972312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x v="379"/>
    <d v="2013-09-07T05:00:00"/>
    <n v="13785300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x v="380"/>
    <d v="2019-10-27T05:00:00"/>
    <n v="15721524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1"/>
    <d v="2012-02-22T06:00:00"/>
    <n v="13298904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4"/>
    <d v="2010-06-17T05:00:00"/>
    <n v="12767508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2"/>
    <d v="2017-11-17T06:00:00"/>
    <n v="15108984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x v="383"/>
    <d v="2018-07-24T05:00:00"/>
    <n v="15324084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4"/>
    <d v="2013-02-11T06:00:00"/>
    <n v="13605624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x v="385"/>
    <d v="2019-10-20T05:00:00"/>
    <n v="15715476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6"/>
    <d v="2016-07-10T05:00:00"/>
    <n v="14681268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x v="387"/>
    <d v="2017-04-22T05:00:00"/>
    <n v="14928372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6"/>
    <d v="2015-04-28T05:00:00"/>
    <n v="14301972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8"/>
    <d v="2017-05-31T05:00:00"/>
    <n v="14962068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x v="389"/>
    <d v="2014-01-13T06:00:00"/>
    <n v="13895928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x v="390"/>
    <d v="2018-12-24T06:00:00"/>
    <n v="15456312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1"/>
    <d v="2010-04-28T05:00:00"/>
    <n v="12724308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2"/>
    <d v="2012-01-30T06:00:00"/>
    <n v="13279032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3"/>
    <d v="2011-01-26T06:00:00"/>
    <n v="12960216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x v="394"/>
    <d v="2018-11-27T06:00:00"/>
    <n v="15432984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5"/>
    <d v="2012-05-07T05:00:00"/>
    <n v="13363668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x v="396"/>
    <d v="2011-12-28T06:00:00"/>
    <n v="13250520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x v="397"/>
    <d v="2017-07-09T05:00:00"/>
    <n v="14995764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x v="398"/>
    <d v="2017-07-29T05:00:00"/>
    <n v="15013044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399"/>
    <d v="2010-05-07T05:00:00"/>
    <n v="12732084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5"/>
    <d v="2011-09-24T05:00:00"/>
    <n v="13168404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x v="400"/>
    <d v="2018-04-24T05:00:00"/>
    <n v="15245460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1"/>
    <d v="2015-08-03T05:00:00"/>
    <n v="14385780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x v="402"/>
    <d v="2013-03-06T06:00:00"/>
    <n v="13625496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3"/>
    <d v="2014-10-15T05:00:00"/>
    <n v="14133492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4"/>
    <d v="2011-02-18T06:00:00"/>
    <n v="12980088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5"/>
    <d v="2014-03-10T05:00:00"/>
    <n v="13944276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x v="406"/>
    <d v="2019-11-02T05:00:00"/>
    <n v="15726708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x v="407"/>
    <d v="2018-07-09T05:00:00"/>
    <n v="15311124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x v="408"/>
    <d v="2014-05-22T05:00:00"/>
    <n v="14007348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09"/>
    <d v="2013-12-11T06:00:00"/>
    <n v="13867416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x v="410"/>
    <d v="2016-12-15T06:00:00"/>
    <n v="14817816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1"/>
    <d v="2014-12-27T06:00:00"/>
    <n v="14196600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x v="412"/>
    <d v="2019-04-21T05:00:00"/>
    <n v="15558228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x v="413"/>
    <d v="2015-09-16T05:00:00"/>
    <n v="14423796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4"/>
    <d v="2013-04-03T05:00:00"/>
    <n v="13649652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5"/>
    <d v="2016-11-13T06:00:00"/>
    <n v="14790168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x v="416"/>
    <d v="2017-07-10T05:00:00"/>
    <n v="14996628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x v="417"/>
    <d v="2012-05-24T05:00:00"/>
    <n v="13378356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8"/>
    <d v="2017-09-18T05:00:00"/>
    <n v="15057108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x v="419"/>
    <d v="2010-10-19T05:00:00"/>
    <n v="12874644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x v="420"/>
    <d v="2011-07-26T05:00:00"/>
    <n v="13116564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1"/>
    <d v="2010-12-24T06:00:00"/>
    <n v="12931704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2"/>
    <d v="2012-12-20T06:00:00"/>
    <n v="13559832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x v="423"/>
    <d v="2018-01-04T06:00:00"/>
    <n v="15150456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4"/>
    <d v="2013-04-16T05:00:00"/>
    <n v="13660884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x v="425"/>
    <d v="2019-03-23T05:00:00"/>
    <n v="15533172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x v="426"/>
    <d v="2018-11-13T06:00:00"/>
    <n v="15420888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x v="427"/>
    <d v="2017-08-19T05:00:00"/>
    <n v="15031188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8"/>
    <d v="2010-07-07T05:00:00"/>
    <n v="12784788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0"/>
    <d v="2017-01-11T06:00:00"/>
    <n v="14841144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x v="429"/>
    <d v="2013-11-26T06:00:00"/>
    <n v="13854456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0"/>
    <d v="2011-10-16T05:00:00"/>
    <n v="13187412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1"/>
    <d v="2018-02-10T06:00:00"/>
    <n v="15182424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2"/>
    <d v="2016-10-16T05:00:00"/>
    <n v="14765940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3"/>
    <d v="2010-05-11T05:00:00"/>
    <n v="12735540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4"/>
    <d v="2015-01-22T06:00:00"/>
    <n v="14219064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x v="7"/>
    <d v="2010-08-12T05:00:00"/>
    <n v="12815892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x v="435"/>
    <d v="2014-05-18T05:00:00"/>
    <n v="14003892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x v="384"/>
    <d v="2013-03-09T06:00:00"/>
    <n v="13628088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6"/>
    <d v="2014-01-04T06:00:00"/>
    <n v="13888152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7"/>
    <d v="2018-02-25T06:00:00"/>
    <n v="15195384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x v="438"/>
    <d v="2018-02-05T06:00:00"/>
    <n v="15178104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x v="439"/>
    <d v="2013-06-07T05:00:00"/>
    <n v="13705812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x v="440"/>
    <d v="2015-11-30T06:00:00"/>
    <n v="14488632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x v="441"/>
    <d v="2019-04-30T05:00:00"/>
    <n v="15566004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x v="442"/>
    <d v="2015-05-20T05:00:00"/>
    <n v="14320980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4"/>
    <d v="2016-12-19T06:00:00"/>
    <n v="14821272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x v="443"/>
    <d v="2012-05-02T05:00:00"/>
    <n v="13359348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4"/>
    <d v="2019-05-04T05:00:00"/>
    <n v="15569460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5"/>
    <d v="2018-06-27T05:00:00"/>
    <n v="15300756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x v="446"/>
    <d v="2014-12-17T06:00:00"/>
    <n v="14187960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7"/>
    <d v="2013-06-29T05:00:00"/>
    <n v="13724820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1"/>
    <d v="2018-08-16T05:00:00"/>
    <n v="15343956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8"/>
    <d v="2011-07-23T05:00:00"/>
    <n v="13113972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x v="449"/>
    <d v="2015-03-21T05:00:00"/>
    <n v="14269140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x v="450"/>
    <d v="2017-07-31T05:00:00"/>
    <n v="15014772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x v="451"/>
    <d v="2010-03-20T05:00:00"/>
    <n v="12690612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2"/>
    <d v="2014-11-12T06:00:00"/>
    <n v="14157720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3"/>
    <d v="2012-03-06T06:00:00"/>
    <n v="13310136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4"/>
    <d v="2019-12-19T06:00:00"/>
    <n v="15767352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x v="455"/>
    <d v="2014-09-22T05:00:00"/>
    <n v="14113620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6"/>
    <d v="2019-07-21T05:00:00"/>
    <n v="15636852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7"/>
    <d v="2018-03-24T05:00:00"/>
    <n v="15218676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x v="458"/>
    <d v="2017-05-23T05:00:00"/>
    <n v="14955156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59"/>
    <d v="2016-02-20T06:00:00"/>
    <n v="14559480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x v="460"/>
    <d v="2010-08-21T05:00:00"/>
    <n v="12823668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x v="461"/>
    <d v="2019-11-24T06:00:00"/>
    <n v="15745752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2"/>
    <d v="2013-07-27T05:00:00"/>
    <n v="13749012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x v="463"/>
    <d v="2010-07-12T05:00:00"/>
    <n v="12789108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x v="464"/>
    <d v="2019-07-12T05:00:00"/>
    <n v="15629076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5"/>
    <d v="2012-03-23T05:00:00"/>
    <n v="13324788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6"/>
    <d v="2014-06-14T05:00:00"/>
    <n v="14027220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7"/>
    <d v="2017-06-07T05:00:00"/>
    <n v="14968116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x v="468"/>
    <d v="2016-12-20T06:00:00"/>
    <n v="14822136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69"/>
    <d v="2015-01-03T06:00:00"/>
    <n v="14202648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0"/>
    <d v="2016-03-20T05:00:00"/>
    <n v="14584500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1"/>
    <d v="2013-05-29T05:00:00"/>
    <n v="13698036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x v="472"/>
    <d v="2013-03-14T05:00:00"/>
    <n v="13632372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x v="473"/>
    <d v="2012-08-25T05:00:00"/>
    <n v="13458708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1"/>
    <d v="2015-07-21T05:00:00"/>
    <n v="14374548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x v="442"/>
    <d v="2015-05-19T05:00:00"/>
    <n v="14320116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x v="474"/>
    <d v="2013-04-19T05:00:00"/>
    <n v="13663476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0"/>
    <d v="2017-12-10T06:00:00"/>
    <n v="15128856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5"/>
    <d v="2013-05-28T05:00:00"/>
    <n v="13697172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1"/>
    <d v="2018-08-19T05:00:00"/>
    <n v="15346548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x v="476"/>
    <d v="2012-05-15T05:00:00"/>
    <n v="13370580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7"/>
    <d v="2018-06-24T05:00:00"/>
    <n v="15298164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8"/>
    <d v="2019-08-04T05:00:00"/>
    <n v="15648948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x v="479"/>
    <d v="2014-07-06T05:00:00"/>
    <n v="14046228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79"/>
    <d v="2010-09-11T05:00:00"/>
    <n v="12841812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0"/>
    <d v="2013-12-11T06:00:00"/>
    <n v="13867416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x v="481"/>
    <d v="2011-12-25T06:00:00"/>
    <n v="13247928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3"/>
    <d v="2010-09-13T05:00:00"/>
    <n v="12843540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x v="482"/>
    <d v="2017-05-10T05:00:00"/>
    <n v="14943924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x v="483"/>
    <d v="2018-02-25T06:00:00"/>
    <n v="15195384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x v="354"/>
    <d v="2015-01-22T06:00:00"/>
    <n v="14219064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x v="484"/>
    <d v="2019-04-22T05:00:00"/>
    <n v="15559092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x v="485"/>
    <d v="2016-08-29T05:00:00"/>
    <n v="14724468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6"/>
    <d v="2012-07-15T05:00:00"/>
    <n v="13423284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7"/>
    <d v="2010-03-09T06:00:00"/>
    <n v="12681144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8"/>
    <d v="2010-05-09T05:00:00"/>
    <n v="12733812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89"/>
    <d v="2010-11-27T06:00:00"/>
    <n v="12908376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1"/>
    <d v="2016-02-01T06:00:00"/>
    <n v="14543064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x v="490"/>
    <d v="2016-03-12T06:00:00"/>
    <n v="14577624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x v="491"/>
    <d v="2014-01-07T06:00:00"/>
    <n v="13890744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x v="492"/>
    <d v="2014-06-07T05:00:00"/>
    <n v="14021172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3"/>
    <d v="2010-09-14T05:00:00"/>
    <n v="12844404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4"/>
    <d v="2014-01-06T06:00:00"/>
    <n v="13889880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5"/>
    <d v="2018-01-26T06:00:00"/>
    <n v="15169464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6"/>
    <d v="2013-08-29T05:00:00"/>
    <n v="13777524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7"/>
    <d v="2018-08-18T05:00:00"/>
    <n v="15345684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x v="498"/>
    <d v="2018-06-10T05:00:00"/>
    <n v="15286068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x v="499"/>
    <d v="2010-09-19T05:00:00"/>
    <n v="12848724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0"/>
    <d v="2018-09-22T05:00:00"/>
    <n v="15375924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1"/>
    <d v="2013-10-08T05:00:00"/>
    <n v="13812084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2"/>
    <d v="2019-07-07T05:00:00"/>
    <n v="15624756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x v="503"/>
    <d v="2018-05-27T05:00:00"/>
    <n v="15273972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4"/>
    <d v="2015-07-06T05:00:00"/>
    <n v="14361588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5"/>
    <d v="2016-02-21T06:00:00"/>
    <n v="14560344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6"/>
    <d v="2013-09-26T05:00:00"/>
    <n v="13801716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x v="507"/>
    <d v="2016-01-21T06:00:00"/>
    <n v="14533560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8"/>
    <d v="2020-01-14T06:00:00"/>
    <n v="15789816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09"/>
    <d v="2018-09-20T05:00:00"/>
    <n v="15374196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x v="510"/>
    <d v="2015-02-06T06:00:00"/>
    <n v="14232024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x v="511"/>
    <d v="2016-04-14T05:00:00"/>
    <n v="14606100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2"/>
    <d v="2013-06-06T05:00:00"/>
    <n v="13704948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x v="513"/>
    <d v="2012-03-21T05:00:00"/>
    <n v="13323060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4"/>
    <d v="2015-01-29T06:00:00"/>
    <n v="14225112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5"/>
    <d v="2016-11-28T06:00:00"/>
    <n v="14803128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6"/>
    <d v="2011-01-03T06:00:00"/>
    <n v="12940344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7"/>
    <d v="2016-12-25T06:00:00"/>
    <n v="14826456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x v="518"/>
    <d v="2014-05-03T05:00:00"/>
    <n v="13990932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x v="519"/>
    <d v="2011-09-13T05:00:00"/>
    <n v="13158900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x v="520"/>
    <d v="2015-10-05T05:00:00"/>
    <n v="14440212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x v="521"/>
    <d v="2016-04-07T05:00:00"/>
    <n v="14600052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2"/>
    <d v="2016-08-09T05:00:00"/>
    <n v="14707188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x v="523"/>
    <d v="2011-12-28T06:00:00"/>
    <n v="13250520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x v="524"/>
    <d v="2011-10-19T05:00:00"/>
    <n v="13190004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7"/>
    <d v="2019-03-14T05:00:00"/>
    <n v="15525396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5"/>
    <d v="2018-12-03T06:00:00"/>
    <n v="15438168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6"/>
    <d v="2015-03-23T05:00:00"/>
    <n v="14270868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7"/>
    <d v="2011-12-05T06:00:00"/>
    <n v="13230648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x v="521"/>
    <d v="2016-03-18T05:00:00"/>
    <n v="14582772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8"/>
    <d v="2014-07-12T05:00:00"/>
    <n v="14051412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x v="529"/>
    <d v="2010-08-29T05:00:00"/>
    <n v="12830580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0"/>
    <d v="2011-01-23T06:00:00"/>
    <n v="12957624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4"/>
    <d v="2014-12-26T06:00:00"/>
    <n v="14195736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x v="531"/>
    <d v="2015-08-05T05:00:00"/>
    <n v="14387508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x v="532"/>
    <d v="2015-10-14T05:00:00"/>
    <n v="14447988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x v="408"/>
    <d v="2014-05-04T05:00:00"/>
    <n v="13991796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3"/>
    <d v="2019-12-17T06:00:00"/>
    <n v="15765624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x v="52"/>
    <d v="2014-05-23T05:00:00"/>
    <n v="14008212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x v="534"/>
    <d v="2017-11-18T06:00:00"/>
    <n v="15109848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x v="535"/>
    <d v="2011-04-06T05:00:00"/>
    <n v="13020660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x v="536"/>
    <d v="2011-12-04T06:00:00"/>
    <n v="13229784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x v="537"/>
    <d v="2011-08-19T05:00:00"/>
    <n v="13137300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x v="538"/>
    <d v="2014-03-06T06:00:00"/>
    <n v="13940856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39"/>
    <d v="2011-05-14T05:00:00"/>
    <n v="13053492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x v="504"/>
    <d v="2015-06-15T05:00:00"/>
    <n v="14343444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0"/>
    <d v="2012-03-08T06:00:00"/>
    <n v="13311864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1"/>
    <d v="2012-05-09T05:00:00"/>
    <n v="13365396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x v="542"/>
    <d v="2010-03-28T05:00:00"/>
    <n v="12697524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x v="543"/>
    <d v="2010-12-06T06:00:00"/>
    <n v="12916152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x v="34"/>
    <d v="2019-03-12T05:00:00"/>
    <n v="15523668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x v="151"/>
    <d v="2010-04-25T05:00:00"/>
    <n v="12721716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4"/>
    <d v="2015-07-12T05:00:00"/>
    <n v="14366772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5"/>
    <d v="2015-01-01T06:00:00"/>
    <n v="14200920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x v="546"/>
    <d v="2010-07-24T05:00:00"/>
    <n v="12799476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7"/>
    <d v="2014-06-08T05:00:00"/>
    <n v="14022036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8"/>
    <d v="2014-04-08T05:00:00"/>
    <n v="13969332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49"/>
    <d v="2016-06-30T05:00:00"/>
    <n v="14672628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0"/>
    <d v="2010-04-06T05:00:00"/>
    <n v="12705300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x v="551"/>
    <d v="2016-03-12T06:00:00"/>
    <n v="14577624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1"/>
    <d v="2019-12-05T06:00:00"/>
    <n v="15755256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2"/>
    <d v="2010-07-14T05:00:00"/>
    <n v="12790836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3"/>
    <d v="2015-02-20T06:00:00"/>
    <n v="14244120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x v="554"/>
    <d v="2013-08-11T05:00:00"/>
    <n v="13761972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x v="547"/>
    <d v="2014-06-16T05:00:00"/>
    <n v="14028948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x v="61"/>
    <d v="2015-06-16T05:00:00"/>
    <n v="14344308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5"/>
    <d v="2019-05-15T05:00:00"/>
    <n v="15578964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6"/>
    <d v="2011-02-12T06:00:00"/>
    <n v="12974904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6"/>
    <d v="2015-11-13T06:00:00"/>
    <n v="14473944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x v="557"/>
    <d v="2016-03-18T05:00:00"/>
    <n v="14582772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8"/>
    <d v="2014-03-25T05:00:00"/>
    <n v="13957236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x v="425"/>
    <d v="2019-03-10T06:00:00"/>
    <n v="15521976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x v="559"/>
    <d v="2019-02-02T06:00:00"/>
    <n v="15490872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0"/>
    <d v="2012-12-30T06:00:00"/>
    <n v="13568472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1"/>
    <d v="2013-08-06T05:00:00"/>
    <n v="13757652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x v="562"/>
    <d v="2010-11-15T06:00:00"/>
    <n v="12898008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x v="563"/>
    <d v="2017-09-04T05:00:00"/>
    <n v="15045012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4"/>
    <d v="2017-01-29T06:00:00"/>
    <n v="14856696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5"/>
    <d v="2016-05-09T05:00:00"/>
    <n v="14627700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x v="566"/>
    <d v="2013-09-21T05:00:00"/>
    <n v="13797396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x v="567"/>
    <d v="2014-06-14T05:00:00"/>
    <n v="14027220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x v="568"/>
    <d v="2013-05-23T05:00:00"/>
    <n v="13692852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x v="569"/>
    <d v="2011-05-07T05:00:00"/>
    <n v="13047444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0"/>
    <d v="2016-07-12T05:00:00"/>
    <n v="14682996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1"/>
    <d v="2016-09-18T05:00:00"/>
    <n v="14741748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x v="572"/>
    <d v="2018-05-11T05:00:00"/>
    <n v="15260148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3"/>
    <d v="2015-07-21T05:00:00"/>
    <n v="14374548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0"/>
    <d v="2015-01-31T06:00:00"/>
    <n v="14226840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4"/>
    <d v="2020-02-10T06:00:00"/>
    <n v="15813144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5"/>
    <d v="2010-10-07T05:00:00"/>
    <n v="12864276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6"/>
    <d v="2010-07-10T05:00:00"/>
    <n v="12787380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7"/>
    <d v="2010-10-07T05:00:00"/>
    <n v="12864276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8"/>
    <d v="2016-07-08T05:00:00"/>
    <n v="14679540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x v="579"/>
    <d v="2019-05-12T05:00:00"/>
    <n v="15576372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0"/>
    <d v="2019-03-30T05:00:00"/>
    <n v="15539220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x v="581"/>
    <d v="2014-11-20T06:00:00"/>
    <n v="14164632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5"/>
    <d v="2015-11-11T06:00:00"/>
    <n v="14472216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2"/>
    <d v="2017-04-08T05:00:00"/>
    <n v="14916276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x v="583"/>
    <d v="2013-03-13T05:00:00"/>
    <n v="13631508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x v="584"/>
    <d v="2012-03-03T06:00:00"/>
    <n v="13307544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x v="585"/>
    <d v="2016-11-22T06:00:00"/>
    <n v="14797944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x v="586"/>
    <d v="2010-08-08T05:00:00"/>
    <n v="12812436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x v="587"/>
    <d v="2018-07-28T05:00:00"/>
    <n v="15327540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8"/>
    <d v="2016-01-21T06:00:00"/>
    <n v="14533560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89"/>
    <d v="2017-03-20T05:00:00"/>
    <n v="14899860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0"/>
    <d v="2018-12-26T06:00:00"/>
    <n v="15458040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x v="591"/>
    <d v="2017-03-19T05:00:00"/>
    <n v="14898996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x v="592"/>
    <d v="2019-01-03T06:00:00"/>
    <n v="15464952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3"/>
    <d v="2018-10-17T05:00:00"/>
    <n v="15397524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4"/>
    <d v="2013-03-24T05:00:00"/>
    <n v="13641012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x v="595"/>
    <d v="2018-05-03T05:00:00"/>
    <n v="15253236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x v="596"/>
    <d v="2017-07-24T05:00:00"/>
    <n v="15008724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x v="597"/>
    <d v="2010-10-31T05:00:00"/>
    <n v="12885012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x v="598"/>
    <d v="2014-08-04T05:00:00"/>
    <n v="14071284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599"/>
    <d v="2014-03-09T06:00:00"/>
    <n v="13943448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x v="600"/>
    <d v="2016-09-17T05:00:00"/>
    <n v="14740884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1"/>
    <d v="2016-04-10T05:00:00"/>
    <n v="14602644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4"/>
    <d v="2015-08-29T05:00:00"/>
    <n v="14408244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2"/>
    <d v="2017-03-15T05:00:00"/>
    <n v="14895540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3"/>
    <d v="2018-01-02T06:00:00"/>
    <n v="15148728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x v="604"/>
    <d v="2018-01-12T06:00:00"/>
    <n v="15157368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5"/>
    <d v="2015-09-22T05:00:00"/>
    <n v="14428980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x v="64"/>
    <d v="2011-01-28T06:00:00"/>
    <n v="12961944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x v="606"/>
    <d v="2015-08-30T05:00:00"/>
    <n v="14409108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x v="607"/>
    <d v="2012-04-27T05:00:00"/>
    <n v="13355028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x v="608"/>
    <d v="2018-12-13T06:00:00"/>
    <n v="15446808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x v="609"/>
    <d v="2010-10-30T05:00:00"/>
    <n v="12884148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x v="540"/>
    <d v="2012-03-01T06:00:00"/>
    <n v="13305816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x v="610"/>
    <d v="2011-07-23T05:00:00"/>
    <n v="13113972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x v="611"/>
    <d v="2013-09-05T05:00:00"/>
    <n v="13783572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2"/>
    <d v="2014-09-19T05:00:00"/>
    <n v="14111028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3"/>
    <d v="2012-08-13T05:00:00"/>
    <n v="13448340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4"/>
    <d v="2017-07-05T05:00:00"/>
    <n v="14992308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89"/>
    <d v="2016-03-08T06:00:00"/>
    <n v="14574168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5"/>
    <d v="2010-08-04T05:00:00"/>
    <n v="12808980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6"/>
    <d v="2018-03-31T05:00:00"/>
    <n v="15224724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7"/>
    <d v="2016-05-06T05:00:00"/>
    <n v="14625108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x v="618"/>
    <d v="2011-10-05T05:00:00"/>
    <n v="13177908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x v="619"/>
    <d v="2019-09-18T05:00:00"/>
    <n v="15687828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0"/>
    <d v="2012-10-05T05:00:00"/>
    <n v="13494132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x v="621"/>
    <d v="2016-08-29T05:00:00"/>
    <n v="14724468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4"/>
    <d v="2019-01-21T06:00:00"/>
    <n v="15480504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x v="622"/>
    <d v="2019-10-23T05:00:00"/>
    <n v="15718068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3"/>
    <d v="2019-12-16T06:00:00"/>
    <n v="15764760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4"/>
    <d v="2011-12-27T06:00:00"/>
    <n v="13249656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x v="625"/>
    <d v="2013-12-20T06:00:00"/>
    <n v="13875192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x v="626"/>
    <d v="2018-09-18T05:00:00"/>
    <n v="15372468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x v="627"/>
    <d v="2010-07-19T05:00:00"/>
    <n v="12795156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x v="628"/>
    <d v="2015-09-16T05:00:00"/>
    <n v="14423796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29"/>
    <d v="2018-04-07T05:00:00"/>
    <n v="15230772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x v="630"/>
    <d v="2017-03-15T05:00:00"/>
    <n v="14895540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1"/>
    <d v="2019-01-26T06:00:00"/>
    <n v="15484824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x v="632"/>
    <d v="2013-11-10T06:00:00"/>
    <n v="13840632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x v="633"/>
    <d v="2011-12-03T06:00:00"/>
    <n v="13228920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x v="634"/>
    <d v="2012-10-20T05:00:00"/>
    <n v="13507092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x v="635"/>
    <d v="2019-07-27T05:00:00"/>
    <n v="15642036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6"/>
    <d v="2017-11-03T05:00:00"/>
    <n v="15096852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x v="637"/>
    <d v="2018-01-03T06:00:00"/>
    <n v="15149592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8"/>
    <d v="2015-11-30T06:00:00"/>
    <n v="14488632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39"/>
    <d v="2015-04-21T05:00:00"/>
    <n v="14295924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0"/>
    <d v="2018-04-02T05:00:00"/>
    <n v="15226452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1"/>
    <d v="2011-12-08T06:00:00"/>
    <n v="13233240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x v="229"/>
    <d v="2019-06-26T05:00:00"/>
    <n v="15615252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x v="66"/>
    <d v="2010-02-09T06:00:00"/>
    <n v="12656952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2"/>
    <d v="2011-04-03T05:00:00"/>
    <n v="13018068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3"/>
    <d v="2013-07-27T05:00:00"/>
    <n v="13749012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x v="644"/>
    <d v="2012-05-08T05:00:00"/>
    <n v="13364532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5"/>
    <d v="2016-07-19T05:00:00"/>
    <n v="14689044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x v="625"/>
    <d v="2013-12-15T06:00:00"/>
    <n v="13870872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6"/>
    <d v="2019-01-14T06:00:00"/>
    <n v="15474456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8"/>
    <d v="2019-01-13T06:00:00"/>
    <n v="15473592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x v="647"/>
    <d v="2017-06-01T05:00:00"/>
    <n v="14962932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6"/>
    <d v="2012-04-26T05:00:00"/>
    <n v="13354164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8"/>
    <d v="2018-07-21T05:00:00"/>
    <n v="15321492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x v="247"/>
    <d v="2016-01-26T06:00:00"/>
    <n v="14537880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x v="570"/>
    <d v="2016-08-18T05:00:00"/>
    <n v="14714964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x v="649"/>
    <d v="2016-09-03T05:00:00"/>
    <n v="14728788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d v="2014-08-20T05:00:00"/>
    <n v="14085108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0"/>
    <d v="2010-08-12T05:00:00"/>
    <n v="12815892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1"/>
    <d v="2013-08-07T05:00:00"/>
    <n v="13758516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2"/>
    <d v="2011-09-12T05:00:00"/>
    <n v="13158036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x v="653"/>
    <d v="2013-07-13T05:00:00"/>
    <n v="13736916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x v="654"/>
    <d v="2012-06-09T05:00:00"/>
    <n v="13392180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5"/>
    <d v="2018-03-07T06:00:00"/>
    <n v="15204024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6"/>
    <d v="2018-04-10T05:00:00"/>
    <n v="15233364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x v="264"/>
    <d v="2017-12-03T06:00:00"/>
    <n v="15122808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x v="657"/>
    <d v="2016-03-23T05:00:00"/>
    <n v="14587092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x v="658"/>
    <d v="2014-10-24T05:00:00"/>
    <n v="14141268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x v="659"/>
    <d v="2014-11-17T06:00:00"/>
    <n v="14162040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0"/>
    <d v="2010-10-31T05:00:00"/>
    <n v="12885012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x v="3"/>
    <d v="2019-03-19T05:00:00"/>
    <n v="15529716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x v="661"/>
    <d v="2016-06-05T05:00:00"/>
    <n v="14651028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2"/>
    <d v="2013-02-06T06:00:00"/>
    <n v="13601304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x v="663"/>
    <d v="2015-05-29T05:00:00"/>
    <n v="14328756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4"/>
    <d v="2017-07-24T05:00:00"/>
    <n v="15008724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5"/>
    <d v="2017-04-14T05:00:00"/>
    <n v="14921460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x v="42"/>
    <d v="2014-08-06T05:00:00"/>
    <n v="14073012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x v="666"/>
    <d v="2017-02-09T06:00:00"/>
    <n v="14866200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7"/>
    <d v="2016-04-06T05:00:00"/>
    <n v="14599188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x v="668"/>
    <d v="2015-02-24T06:00:00"/>
    <n v="14247576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69"/>
    <d v="2016-11-23T06:00:00"/>
    <n v="14798808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x v="670"/>
    <d v="2014-12-08T06:00:00"/>
    <n v="14180184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x v="671"/>
    <d v="2012-06-30T05:00:00"/>
    <n v="13410324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x v="672"/>
    <d v="2017-02-06T06:00:00"/>
    <n v="14863608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x v="673"/>
    <d v="2010-05-24T05:00:00"/>
    <n v="12746772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4"/>
    <d v="2010-03-02T06:00:00"/>
    <n v="12675096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5"/>
    <d v="2015-10-27T05:00:00"/>
    <n v="14459220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x v="341"/>
    <d v="2018-08-12T05:00:00"/>
    <n v="15340500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x v="676"/>
    <d v="2010-06-26T05:00:00"/>
    <n v="12775284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x v="677"/>
    <d v="2011-10-14T05:00:00"/>
    <n v="13185684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x v="678"/>
    <d v="2010-09-13T05:00:00"/>
    <n v="12843540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x v="679"/>
    <d v="2010-03-26T05:00:00"/>
    <n v="12695796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x v="680"/>
    <d v="2014-10-20T05:00:00"/>
    <n v="14137812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x v="681"/>
    <d v="2010-07-26T05:00:00"/>
    <n v="12801204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x v="682"/>
    <d v="2016-04-01T05:00:00"/>
    <n v="14594868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x v="683"/>
    <d v="2010-08-23T05:00:00"/>
    <n v="12825396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x v="673"/>
    <d v="2010-06-07T05:00:00"/>
    <n v="12758868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4"/>
    <d v="2012-12-20T06:00:00"/>
    <n v="13559832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4"/>
    <d v="2018-01-08T06:00:00"/>
    <n v="15153912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5"/>
    <d v="2015-01-26T06:00:00"/>
    <n v="14222520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6"/>
    <d v="2011-05-16T05:00:00"/>
    <n v="13055220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x v="687"/>
    <d v="2014-11-02T05:00:00"/>
    <n v="14149044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8"/>
    <d v="2018-03-07T06:00:00"/>
    <n v="15204024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x v="689"/>
    <d v="2019-08-30T05:00:00"/>
    <n v="15671412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x v="690"/>
    <d v="2017-07-27T05:00:00"/>
    <n v="15011316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x v="691"/>
    <d v="2012-12-09T06:00:00"/>
    <n v="13550328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x v="692"/>
    <d v="2012-06-12T05:00:00"/>
    <n v="13394772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3"/>
    <d v="2011-05-21T05:00:00"/>
    <n v="13059540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x v="694"/>
    <d v="2017-05-10T05:00:00"/>
    <n v="14943924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2"/>
    <d v="2018-09-20T05:00:00"/>
    <n v="15374196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5"/>
    <d v="2015-11-20T06:00:00"/>
    <n v="14479992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x v="625"/>
    <d v="2013-12-26T06:00:00"/>
    <n v="13880376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x v="696"/>
    <d v="2013-09-10T05:00:00"/>
    <n v="13787892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7"/>
    <d v="2014-04-21T05:00:00"/>
    <n v="13980564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x v="698"/>
    <d v="2019-02-22T06:00:00"/>
    <n v="15508152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699"/>
    <d v="2019-02-13T06:00:00"/>
    <n v="15500376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0"/>
    <d v="2017-04-23T05:00:00"/>
    <n v="14929236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x v="701"/>
    <d v="2016-07-03T05:00:00"/>
    <n v="14675220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x v="702"/>
    <d v="2014-11-16T06:00:00"/>
    <n v="14161176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x v="703"/>
    <d v="2019-07-22T05:00:00"/>
    <n v="15637716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0"/>
    <d v="2011-10-22T05:00:00"/>
    <n v="13192596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x v="704"/>
    <d v="2011-08-18T05:00:00"/>
    <n v="13136436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x v="705"/>
    <d v="2015-08-23T05:00:00"/>
    <n v="14403060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6"/>
    <d v="2016-08-10T05:00:00"/>
    <n v="14708052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x v="707"/>
    <d v="2010-12-21T06:00:00"/>
    <n v="12929112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8"/>
    <d v="2011-03-29T05:00:00"/>
    <n v="13013748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09"/>
    <d v="2013-12-24T06:00:00"/>
    <n v="13878648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x v="710"/>
    <d v="2016-03-17T05:00:00"/>
    <n v="14581908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6"/>
    <d v="2019-05-31T05:00:00"/>
    <n v="15592788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x v="629"/>
    <d v="2018-04-03T05:00:00"/>
    <n v="15227316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x v="711"/>
    <d v="2011-05-30T05:00:00"/>
    <n v="13067316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x v="92"/>
    <d v="2012-11-10T06:00:00"/>
    <n v="13525272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x v="712"/>
    <d v="2014-07-03T05:00:00"/>
    <n v="14043636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3"/>
    <d v="2010-02-20T06:00:00"/>
    <n v="12666456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x v="714"/>
    <d v="2016-12-27T06:00:00"/>
    <n v="14828184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x v="715"/>
    <d v="2013-07-24T05:00:00"/>
    <n v="13746420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7"/>
    <d v="2013-06-29T05:00:00"/>
    <n v="13724820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x v="716"/>
    <d v="2018-01-03T06:00:00"/>
    <n v="15149592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7"/>
    <d v="2016-11-04T05:00:00"/>
    <n v="14782356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x v="718"/>
    <d v="2014-08-15T05:00:00"/>
    <n v="14080788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19"/>
    <d v="2019-01-22T06:00:00"/>
    <n v="15481368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x v="720"/>
    <d v="2012-06-28T05:00:00"/>
    <n v="13408596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x v="721"/>
    <d v="2016-02-03T06:00:00"/>
    <n v="14544792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x v="138"/>
    <d v="2015-06-16T05:00:00"/>
    <n v="14344308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x v="722"/>
    <d v="2020-01-22T06:00:00"/>
    <n v="15796728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3"/>
    <d v="2019-07-06T05:00:00"/>
    <n v="15623892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x v="723"/>
    <d v="2019-03-02T06:00:00"/>
    <n v="15515064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4"/>
    <d v="2018-01-22T06:00:00"/>
    <n v="15166008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59"/>
    <d v="2015-01-05T06:00:00"/>
    <n v="14204376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x v="725"/>
    <d v="2012-03-29T05:00:00"/>
    <n v="13329972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x v="726"/>
    <d v="2019-11-28T06:00:00"/>
    <n v="15749208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7"/>
    <d v="2016-06-03T05:00:00"/>
    <n v="14649300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x v="728"/>
    <d v="2012-08-15T05:00:00"/>
    <n v="13450068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29"/>
    <d v="2017-12-08T06:00:00"/>
    <n v="15127128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0"/>
    <d v="2016-01-11T06:00:00"/>
    <n v="14524920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x v="77"/>
    <d v="2018-04-21T05:00:00"/>
    <n v="15242868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x v="731"/>
    <d v="2012-09-06T05:00:00"/>
    <n v="13469076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x v="732"/>
    <d v="2016-05-29T05:00:00"/>
    <n v="14644980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3"/>
    <d v="2017-12-25T06:00:00"/>
    <n v="15141816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5"/>
    <d v="2014-02-12T06:00:00"/>
    <n v="13921848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4"/>
    <d v="2019-06-01T05:00:00"/>
    <n v="15593652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x v="735"/>
    <d v="2019-02-03T06:00:00"/>
    <n v="15491736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x v="736"/>
    <d v="2012-12-09T06:00:00"/>
    <n v="13550328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1"/>
    <d v="2018-08-11T05:00:00"/>
    <n v="15339636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x v="737"/>
    <d v="2017-03-13T05:00:00"/>
    <n v="14893812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8"/>
    <d v="2014-03-17T05:00:00"/>
    <n v="13950324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x v="612"/>
    <d v="2014-10-05T05:00:00"/>
    <n v="14124852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39"/>
    <d v="2010-07-21T05:00:00"/>
    <n v="12796884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x v="144"/>
    <d v="2017-08-06T05:00:00"/>
    <n v="15019956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0"/>
    <d v="2011-01-10T06:00:00"/>
    <n v="12946392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1"/>
    <d v="2011-05-15T05:00:00"/>
    <n v="13054356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1"/>
    <d v="2018-09-22T05:00:00"/>
    <n v="15375924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x v="742"/>
    <d v="2015-06-24T05:00:00"/>
    <n v="14351220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3"/>
    <d v="2018-03-03T06:00:00"/>
    <n v="15200568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4"/>
    <d v="2012-04-29T05:00:00"/>
    <n v="13356756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5"/>
    <d v="2015-11-25T06:00:00"/>
    <n v="14484312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6"/>
    <d v="2011-02-25T06:00:00"/>
    <n v="12986136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1"/>
    <d v="2013-06-29T05:00:00"/>
    <n v="13724820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7"/>
    <d v="2015-03-06T06:00:00"/>
    <n v="14256216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x v="748"/>
    <d v="2010-02-16T06:00:00"/>
    <n v="12663000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2"/>
    <d v="2011-05-20T05:00:00"/>
    <n v="13058676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x v="749"/>
    <d v="2018-10-06T05:00:00"/>
    <n v="15388020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x v="750"/>
    <d v="2014-05-01T05:00:00"/>
    <n v="13989204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x v="751"/>
    <d v="2014-07-18T05:00:00"/>
    <n v="14056596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2"/>
    <d v="2016-03-06T06:00:00"/>
    <n v="14572440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3"/>
    <d v="2018-06-18T05:00:00"/>
    <n v="15292980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4"/>
    <d v="2018-09-01T05:00:00"/>
    <n v="15357780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x v="755"/>
    <d v="2012-01-25T06:00:00"/>
    <n v="13274712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x v="756"/>
    <d v="2018-06-21T05:00:00"/>
    <n v="15295572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x v="757"/>
    <d v="2018-08-26T05:00:00"/>
    <n v="15352596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8"/>
    <d v="2018-01-10T06:00:00"/>
    <n v="15155640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59"/>
    <d v="2010-06-21T05:00:00"/>
    <n v="12770964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0"/>
    <d v="2012-02-12T06:00:00"/>
    <n v="13290264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x v="761"/>
    <d v="2011-12-04T06:00:00"/>
    <n v="13229784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3"/>
    <d v="2012-06-04T05:00:00"/>
    <n v="13387860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x v="762"/>
    <d v="2011-07-26T05:00:00"/>
    <n v="13116564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x v="763"/>
    <d v="2011-06-25T05:00:00"/>
    <n v="13089780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4"/>
    <d v="2019-12-15T06:00:00"/>
    <n v="15763896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x v="765"/>
    <d v="2011-07-19T05:00:00"/>
    <n v="13110516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x v="766"/>
    <d v="2012-05-11T05:00:00"/>
    <n v="13367124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7"/>
    <d v="2012-02-28T06:00:00"/>
    <n v="13304088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8"/>
    <d v="2018-04-28T05:00:00"/>
    <n v="15248916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69"/>
    <d v="2013-03-19T05:00:00"/>
    <n v="13636692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x v="770"/>
    <d v="2019-03-01T06:00:00"/>
    <n v="15514200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1"/>
    <d v="2010-03-29T05:00:00"/>
    <n v="12698388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x v="772"/>
    <d v="2011-08-05T05:00:00"/>
    <n v="13125204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x v="773"/>
    <d v="2015-07-10T05:00:00"/>
    <n v="14365044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x v="774"/>
    <d v="2016-08-24T05:00:00"/>
    <n v="14720148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5"/>
    <d v="2014-09-24T05:00:00"/>
    <n v="14115348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6"/>
    <d v="2011-05-09T05:00:00"/>
    <n v="13049172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7"/>
    <d v="2018-10-15T05:00:00"/>
    <n v="15395796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8"/>
    <d v="2013-10-23T05:00:00"/>
    <n v="13825044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79"/>
    <d v="2010-07-05T05:00:00"/>
    <n v="12783060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x v="334"/>
    <d v="2015-09-18T05:00:00"/>
    <n v="14425524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4"/>
    <d v="2017-11-19T06:00:00"/>
    <n v="15110712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x v="269"/>
    <d v="2018-09-08T05:00:00"/>
    <n v="15363828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0"/>
    <d v="2014-01-13T06:00:00"/>
    <n v="13895928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x v="781"/>
    <d v="2010-05-31T05:00:00"/>
    <n v="12752820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x v="782"/>
    <d v="2011-01-14T06:00:00"/>
    <n v="12949848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3"/>
    <d v="2019-07-02T05:00:00"/>
    <n v="15620436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4"/>
    <d v="2016-07-27T05:00:00"/>
    <n v="14695956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x v="785"/>
    <d v="2020-02-08T06:00:00"/>
    <n v="15811416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x v="786"/>
    <d v="2017-03-03T06:00:00"/>
    <n v="14885208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7"/>
    <d v="2019-07-23T05:00:00"/>
    <n v="15638580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x v="329"/>
    <d v="2015-08-07T05:00:00"/>
    <n v="14389236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x v="788"/>
    <d v="2015-01-25T06:00:00"/>
    <n v="14221656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89"/>
    <d v="2010-06-30T05:00:00"/>
    <n v="12778740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0"/>
    <d v="2014-05-06T05:00:00"/>
    <n v="13993524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x v="791"/>
    <d v="2010-07-14T05:00:00"/>
    <n v="12790836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x v="792"/>
    <d v="2010-09-13T05:00:00"/>
    <n v="12843540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x v="793"/>
    <d v="2015-09-02T05:00:00"/>
    <n v="14411700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4"/>
    <d v="2017-04-30T05:00:00"/>
    <n v="14935284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x v="795"/>
    <d v="2014-03-19T05:00:00"/>
    <n v="13952052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6"/>
    <d v="2019-06-25T05:00:00"/>
    <n v="15614388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7"/>
    <d v="2012-01-16T06:00:00"/>
    <n v="13266936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8"/>
    <d v="2010-07-01T05:00:00"/>
    <n v="12779604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x v="799"/>
    <d v="2015-06-19T05:00:00"/>
    <n v="14346900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x v="800"/>
    <d v="2013-08-10T05:00:00"/>
    <n v="13761108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1"/>
    <d v="2018-02-12T06:00:00"/>
    <n v="15184152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2"/>
    <d v="2011-07-17T05:00:00"/>
    <n v="13108788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x v="211"/>
    <d v="2019-04-30T05:00:00"/>
    <n v="15566004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x v="803"/>
    <d v="2019-12-22T06:00:00"/>
    <n v="15769944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x v="804"/>
    <d v="2013-10-25T05:00:00"/>
    <n v="13826772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x v="805"/>
    <d v="2014-09-20T05:00:00"/>
    <n v="14111892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x v="806"/>
    <d v="2018-08-19T05:00:00"/>
    <n v="15346548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1"/>
    <d v="2016-03-12T06:00:00"/>
    <n v="14577624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6"/>
    <d v="2012-05-20T05:00:00"/>
    <n v="13374900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x v="258"/>
    <d v="2012-10-08T05:00:00"/>
    <n v="13496724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x v="8"/>
    <d v="2013-09-22T05:00:00"/>
    <n v="13798260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7"/>
    <d v="2017-06-18T05:00:00"/>
    <n v="14977620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8"/>
    <d v="2011-05-04T05:00:00"/>
    <n v="13044852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x v="443"/>
    <d v="2012-05-13T05:00:00"/>
    <n v="13368852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x v="383"/>
    <d v="2018-07-01T05:00:00"/>
    <n v="15304212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x v="809"/>
    <d v="2015-01-23T06:00:00"/>
    <n v="14219928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0"/>
    <d v="2019-09-11T05:00:00"/>
    <n v="15681780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x v="811"/>
    <d v="2012-09-18T05:00:00"/>
    <n v="13479444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2"/>
    <d v="2019-05-25T05:00:00"/>
    <n v="15587604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3"/>
    <d v="2013-08-16T05:00:00"/>
    <n v="13766292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79"/>
    <d v="2017-09-07T05:00:00"/>
    <n v="15047604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4"/>
    <d v="2014-12-27T06:00:00"/>
    <n v="14196600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x v="815"/>
    <d v="2011-07-22T05:00:00"/>
    <n v="13113108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x v="473"/>
    <d v="2012-08-07T05:00:00"/>
    <n v="13443156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x v="816"/>
    <d v="2017-11-15T06:00:00"/>
    <n v="15107256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7"/>
    <d v="2019-02-27T06:00:00"/>
    <n v="15512472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8"/>
    <d v="2012-02-26T06:00:00"/>
    <n v="13302360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x v="608"/>
    <d v="2018-12-18T06:00:00"/>
    <n v="15451128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x v="546"/>
    <d v="2010-07-15T05:00:00"/>
    <n v="12791700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x v="819"/>
    <d v="2019-11-11T06:00:00"/>
    <n v="15734520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0"/>
    <d v="2017-10-04T05:00:00"/>
    <n v="15070932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x v="150"/>
    <d v="2016-05-16T05:00:00"/>
    <n v="14633748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x v="821"/>
    <d v="2012-08-10T05:00:00"/>
    <n v="13445748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2"/>
    <d v="2014-01-07T06:00:00"/>
    <n v="13890744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x v="823"/>
    <d v="2017-05-17T05:00:00"/>
    <n v="14949972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4"/>
    <d v="2015-03-04T06:00:00"/>
    <n v="14254488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5"/>
    <d v="2014-06-30T05:00:00"/>
    <n v="14041044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6"/>
    <d v="2014-03-14T05:00:00"/>
    <n v="13947732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x v="827"/>
    <d v="2013-04-21T05:00:00"/>
    <n v="13665204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8"/>
    <d v="2016-02-28T06:00:00"/>
    <n v="14566392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29"/>
    <d v="2015-07-31T05:00:00"/>
    <n v="14383188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x v="830"/>
    <d v="2019-07-25T05:00:00"/>
    <n v="15640308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1"/>
    <d v="2015-12-05T06:00:00"/>
    <n v="14492952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x v="832"/>
    <d v="2018-07-18T05:00:00"/>
    <n v="15318900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3"/>
    <d v="2011-05-24T05:00:00"/>
    <n v="13062132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x v="834"/>
    <d v="2012-12-23T06:00:00"/>
    <n v="13562424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x v="835"/>
    <d v="2011-02-13T06:00:00"/>
    <n v="12975768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x v="836"/>
    <d v="2011-01-28T06:00:00"/>
    <n v="12961944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8"/>
    <d v="2014-10-29T05:00:00"/>
    <n v="14145588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x v="364"/>
    <d v="2017-03-01T06:00:00"/>
    <n v="14883480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7"/>
    <d v="2012-04-20T05:00:00"/>
    <n v="13348980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8"/>
    <d v="2011-06-18T05:00:00"/>
    <n v="13083732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x v="839"/>
    <d v="2014-10-03T05:00:00"/>
    <n v="14123124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x v="840"/>
    <d v="2014-12-22T06:00:00"/>
    <n v="14192280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x v="841"/>
    <d v="2015-05-07T05:00:00"/>
    <n v="14309748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x v="842"/>
    <d v="2019-04-21T05:00:00"/>
    <n v="15558228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x v="843"/>
    <d v="2016-12-27T06:00:00"/>
    <n v="14828184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x v="844"/>
    <d v="2016-08-23T05:00:00"/>
    <n v="14719284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x v="845"/>
    <d v="2016-01-25T06:00:00"/>
    <n v="14537016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09"/>
    <d v="2012-10-16T05:00:00"/>
    <n v="13503636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x v="846"/>
    <d v="2012-11-27T06:00:00"/>
    <n v="13539960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x v="847"/>
    <d v="2015-12-26T06:00:00"/>
    <n v="14511096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8"/>
    <d v="2012-02-19T06:00:00"/>
    <n v="13296312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79"/>
    <d v="2010-07-13T05:00:00"/>
    <n v="12789972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x v="139"/>
    <d v="2010-07-26T05:00:00"/>
    <n v="12801204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x v="849"/>
    <d v="2016-03-16T05:00:00"/>
    <n v="14581044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0"/>
    <d v="2011-02-21T06:00:00"/>
    <n v="12982680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1"/>
    <d v="2013-12-05T06:00:00"/>
    <n v="13862232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x v="852"/>
    <d v="2011-03-11T06:00:00"/>
    <n v="12998232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3"/>
    <d v="2015-05-16T05:00:00"/>
    <n v="14317524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x v="66"/>
    <d v="2010-03-06T06:00:00"/>
    <n v="12678552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4"/>
    <d v="2017-06-17T05:00:00"/>
    <n v="14976756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6"/>
    <d v="2012-05-13T05:00:00"/>
    <n v="13368852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3"/>
    <d v="2011-01-16T06:00:00"/>
    <n v="12951576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x v="855"/>
    <d v="2019-12-29T06:00:00"/>
    <n v="15775992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6"/>
    <d v="2011-05-10T05:00:00"/>
    <n v="13050036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x v="857"/>
    <d v="2013-10-14T05:00:00"/>
    <n v="13817268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8"/>
    <d v="2014-06-11T05:00:00"/>
    <n v="14024628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59"/>
    <d v="2010-12-12T06:00:00"/>
    <n v="12921336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x v="169"/>
    <d v="2013-05-19T05:00:00"/>
    <n v="13689396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x v="860"/>
    <d v="2016-01-07T06:00:00"/>
    <n v="14521464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1"/>
    <d v="2011-02-03T06:00:00"/>
    <n v="12967128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2"/>
    <d v="2018-03-11T06:00:00"/>
    <n v="15207480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3"/>
    <d v="2016-12-04T06:00:00"/>
    <n v="14808312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6"/>
    <d v="2015-03-21T05:00:00"/>
    <n v="14269140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4"/>
    <d v="2015-11-04T06:00:00"/>
    <n v="14466168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x v="865"/>
    <d v="2018-01-27T06:00:00"/>
    <n v="15170328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x v="866"/>
    <d v="2011-07-21T05:00:00"/>
    <n v="13112244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x v="867"/>
    <d v="2019-08-19T05:00:00"/>
    <n v="15661908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4"/>
    <d v="2019-10-04T05:00:00"/>
    <n v="15701652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x v="480"/>
    <d v="2014-01-01T06:00:00"/>
    <n v="13885560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2"/>
    <d v="2011-04-19T05:00:00"/>
    <n v="13031892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x v="868"/>
    <d v="2017-05-11T05:00:00"/>
    <n v="14944788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3"/>
    <d v="2016-12-03T06:00:00"/>
    <n v="14807448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x v="842"/>
    <d v="2019-04-21T05:00:00"/>
    <n v="15558228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x v="288"/>
    <d v="2016-03-25T05:00:00"/>
    <n v="14588820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x v="869"/>
    <d v="2014-09-29T05:00:00"/>
    <n v="14119668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x v="870"/>
    <d v="2018-05-21T05:00:00"/>
    <n v="15268788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x v="871"/>
    <d v="2016-01-10T06:00:00"/>
    <n v="14524056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2"/>
    <d v="2014-10-23T05:00:00"/>
    <n v="14140404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3"/>
    <d v="2018-12-03T06:00:00"/>
    <n v="15438168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4"/>
    <d v="2013-02-01T06:00:00"/>
    <n v="13596984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x v="875"/>
    <d v="2014-01-25T06:00:00"/>
    <n v="13906296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6"/>
    <d v="2010-02-25T06:00:00"/>
    <n v="12670776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7"/>
    <d v="2016-07-06T05:00:00"/>
    <n v="1467781200"/>
    <b v="0"/>
    <b v="0"/>
    <s v="food/food trucks"/>
    <x v="0"/>
    <s v="food trucks"/>
  </r>
  <r>
    <m/>
    <m/>
    <m/>
    <m/>
    <m/>
    <x v="4"/>
    <m/>
    <m/>
    <m/>
    <m/>
    <m/>
    <x v="878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C738B-3BC6-9448-BD59-2AD47B28A3FB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7" hier="-1"/>
  </pageFields>
  <dataFields count="1">
    <dataField name="Count of outcome" fld="5" subtotal="count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CC13C-0C7A-AE40-AB04-362CD3127A0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143CB-D8C0-5444-8D78-6B15F45DF60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C027-59DC-B14A-AB34-0B4A8E3FEAEF}">
  <sheetPr codeName="Sheet1"/>
  <dimension ref="A1:K566"/>
  <sheetViews>
    <sheetView tabSelected="1" workbookViewId="0">
      <selection activeCell="I6" sqref="I6"/>
    </sheetView>
  </sheetViews>
  <sheetFormatPr baseColWidth="10" defaultRowHeight="16" x14ac:dyDescent="0.2"/>
  <cols>
    <col min="1" max="1" width="8.6640625" bestFit="1" customWidth="1"/>
    <col min="4" max="4" width="8.33203125" bestFit="1" customWidth="1"/>
    <col min="8" max="8" width="19.33203125" bestFit="1" customWidth="1"/>
    <col min="9" max="9" width="17.83203125" customWidth="1"/>
    <col min="10" max="10" width="21.6640625" bestFit="1" customWidth="1"/>
  </cols>
  <sheetData>
    <row r="1" spans="1:11" x14ac:dyDescent="0.2">
      <c r="A1" t="s">
        <v>2106</v>
      </c>
      <c r="B1" t="s">
        <v>2107</v>
      </c>
      <c r="D1" s="1" t="s">
        <v>4</v>
      </c>
      <c r="E1" s="1" t="s">
        <v>5</v>
      </c>
      <c r="H1" s="12" t="s">
        <v>2113</v>
      </c>
      <c r="J1" s="12" t="s">
        <v>2114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H2" t="s">
        <v>2108</v>
      </c>
      <c r="I2">
        <f>AVERAGE(B2:B566)</f>
        <v>851.14690265486729</v>
      </c>
      <c r="J2" t="s">
        <v>2108</v>
      </c>
      <c r="K2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H3" t="s">
        <v>2109</v>
      </c>
      <c r="I3">
        <f>MEDIAN(B1:B566)</f>
        <v>201</v>
      </c>
      <c r="J3" t="s">
        <v>2109</v>
      </c>
      <c r="K3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H4" t="s">
        <v>2110</v>
      </c>
      <c r="I4">
        <f>MIN(B2:B566)</f>
        <v>16</v>
      </c>
      <c r="J4" t="s">
        <v>2110</v>
      </c>
      <c r="K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H5" t="s">
        <v>2111</v>
      </c>
      <c r="I5">
        <f>MAX(B2:B566)</f>
        <v>7295</v>
      </c>
      <c r="J5" t="s">
        <v>2111</v>
      </c>
      <c r="K5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H6" t="s">
        <v>2112</v>
      </c>
      <c r="I6">
        <f>VAR(B2:B566)</f>
        <v>1606216.5936295739</v>
      </c>
      <c r="J6" t="s">
        <v>2112</v>
      </c>
      <c r="K6">
        <f>_xlfn.VAR.S(E2:E365)</f>
        <v>924113.45496927318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H7" t="s">
        <v>2115</v>
      </c>
      <c r="I7">
        <f>STDEV(B2:B566)</f>
        <v>1267.366006183523</v>
      </c>
      <c r="J7" t="s">
        <v>2115</v>
      </c>
      <c r="K7">
        <f>STDEV(E2:E365)</f>
        <v>961.30819978260524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5" priority="5" operator="containsText" text="canceled">
      <formula>NOT(ISERROR(SEARCH("canceled",A2)))</formula>
    </cfRule>
    <cfRule type="containsText" dxfId="14" priority="6" operator="containsText" text="live">
      <formula>NOT(ISERROR(SEARCH("live",A2)))</formula>
    </cfRule>
    <cfRule type="containsText" dxfId="13" priority="7" operator="containsText" text="successful">
      <formula>NOT(ISERROR(SEARCH("successful",A2)))</formula>
    </cfRule>
    <cfRule type="containsText" dxfId="12" priority="8" operator="containsText" text="failed">
      <formula>NOT(ISERROR(SEARCH("failed",A2)))</formula>
    </cfRule>
  </conditionalFormatting>
  <conditionalFormatting sqref="D1:D365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C6EC-3F2C-2149-BD87-9D51F4694099}">
  <sheetPr codeName="Sheet2"/>
  <dimension ref="A1:H13"/>
  <sheetViews>
    <sheetView workbookViewId="0">
      <selection activeCell="D14" sqref="D1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2080</v>
      </c>
      <c r="E1" t="s">
        <v>2076</v>
      </c>
      <c r="F1" t="s">
        <v>2077</v>
      </c>
      <c r="G1" t="s">
        <v>2078</v>
      </c>
      <c r="H1" t="s">
        <v>2079</v>
      </c>
    </row>
    <row r="2" spans="1:8" x14ac:dyDescent="0.2">
      <c r="A2" t="s">
        <v>2081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2082</v>
      </c>
      <c r="B3">
        <f>COUNTIFS(Crowdfunding!$G:$G, "successful", Crowdfunding!$D:$D, "&gt;=1000", Crowdfunding!$D:$D, "&lt;4999")</f>
        <v>191</v>
      </c>
      <c r="C3">
        <f>COUNTIFS(Crowdfunding!$G:$G, "failed", Crowdfunding!$D:$D, "&gt;=1000", Crowdfunding!$D:$D, "&lt;4999")</f>
        <v>38</v>
      </c>
      <c r="D3">
        <f>COUNTIFS(Crowdfunding!$G:$G, "canceled", Crowdfunding!$D:$D, "&gt;=1000", Crowdfunding!$D:$D, "&lt;4999")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2083</v>
      </c>
      <c r="B4">
        <f>COUNTIFS(Crowdfunding!$G:$G, "successful", Crowdfunding!$D:$D, "&gt;=5000", Crowdfunding!$D:$D, "&lt;9999")</f>
        <v>164</v>
      </c>
      <c r="C4">
        <f>COUNTIFS(Crowdfunding!$G:$G, "failed", Crowdfunding!$D:$D, "&gt;=5000", Crowdfunding!$D:$D, "&lt;9999")</f>
        <v>126</v>
      </c>
      <c r="D4">
        <f>COUNTIFS(Crowdfunding!$G:$G, "canceled", Crowdfunding!$D:$D, "&gt;=5000", Crowdfunding!$D:$D, 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2084</v>
      </c>
      <c r="B5">
        <f>COUNTIFS(Crowdfunding!$G:$G, "successful", Crowdfunding!$D:$D, "&gt;=10000", Crowdfunding!$D:$D, "&lt;14999")</f>
        <v>4</v>
      </c>
      <c r="C5">
        <f>COUNTIFS(Crowdfunding!$G:$G, "failed", Crowdfunding!$D:$D, "&gt;=10000", Crowdfunding!$D:$D, "&lt;14999")</f>
        <v>5</v>
      </c>
      <c r="D5">
        <f>COUNTIFS(Crowdfunding!$G:$G, "canceled", Crowdfunding!$D:$D, "&gt;=10000", Crowdfunding!$D:$D, 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2085</v>
      </c>
      <c r="B6">
        <f>COUNTIFS(Crowdfunding!$G:$G, "successful", Crowdfunding!$D:$D, "&gt;=15000", Crowdfunding!$D:$D, "&lt;19999")</f>
        <v>10</v>
      </c>
      <c r="C6">
        <f>COUNTIFS(Crowdfunding!$G:$G, "failed", Crowdfunding!$D:$D, "&gt;=15000", Crowdfunding!$D:$D, "&lt;19999")</f>
        <v>0</v>
      </c>
      <c r="D6">
        <f>COUNTIFS(Crowdfunding!$G:$G, "canceled", Crowdfunding!$D:$D, "&gt;=15000", Crowdfunding!$D:$D,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2086</v>
      </c>
      <c r="B7">
        <f>COUNTIFS(Crowdfunding!$G:$G, "successful", Crowdfunding!$D:$D, "&gt;=20000", Crowdfunding!$D:$D, "&lt;24999")</f>
        <v>7</v>
      </c>
      <c r="C7" s="11">
        <f>COUNTIFS(Crowdfunding!$G:$G, "failed", Crowdfunding!$D:$D, "&gt;=20000", Crowdfunding!$D:$D, "&lt;24999")</f>
        <v>0</v>
      </c>
      <c r="D7">
        <f>COUNTIFS(Crowdfunding!$G:$G, "canceled", Crowdfunding!$D:$D, "&gt;=20000", Crowdfunding!$D:$D, 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2087</v>
      </c>
      <c r="B8">
        <f>COUNTIFS(Crowdfunding!$G:$G, "successful", Crowdfunding!$D:$D, "&gt;=25000", Crowdfunding!$D:$D, "&lt;29999")</f>
        <v>11</v>
      </c>
      <c r="C8" s="13">
        <f>COUNTIFS(Crowdfunding!$G:$G, "failed", Crowdfunding!$D:$D, "&gt;=25000", Crowdfunding!$D:$D, "&lt;29999")</f>
        <v>3</v>
      </c>
      <c r="D8">
        <f>COUNTIFS(Crowdfunding!$G:$G, "canceled", Crowdfunding!$D:$D, "&gt;=25000", Crowdfunding!$D:$D, 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2088</v>
      </c>
      <c r="B9">
        <f>COUNTIFS(Crowdfunding!$G:$G, "successful", Crowdfunding!$D:$D, "&gt;=30000", Crowdfunding!$D:$D, "&lt;34999")</f>
        <v>7</v>
      </c>
      <c r="C9">
        <f>COUNTIFS(Crowdfunding!$G:$G, "Failed", Crowdfunding!$D:$D, "&gt;=30000", Crowdfunding!$D:$D, "&lt;34999")</f>
        <v>0</v>
      </c>
      <c r="D9">
        <f>COUNTIFS(Crowdfunding!$G:$G, "canceled", Crowdfunding!$D:$D, "&gt;=30000", Crowdfunding!$D:$D,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2089</v>
      </c>
      <c r="B10">
        <f>COUNTIFS(Crowdfunding!$G:$G, "successful", Crowdfunding!$D:$D, "&gt;=35000", Crowdfunding!$D:$D, "&lt;39999")</f>
        <v>8</v>
      </c>
      <c r="C10">
        <f>COUNTIFS(Crowdfunding!$G:$G, "failed", Crowdfunding!$D:$D, "&gt;=35000", Crowdfunding!$D:$D, "&lt;39999")</f>
        <v>3</v>
      </c>
      <c r="D10">
        <f>COUNTIFS(Crowdfunding!$G:$G, "canceled", Crowdfunding!$D:$D, "&gt;=35000", Crowdfunding!$D:$D, 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2090</v>
      </c>
      <c r="B11">
        <f>COUNTIFS(Crowdfunding!$G:$G, "successful", Crowdfunding!$D:$D, "&gt;=40000", Crowdfunding!$D:$D, "&lt;44999")</f>
        <v>11</v>
      </c>
      <c r="C11">
        <f>COUNTIFS(Crowdfunding!$G:$G, "failed", Crowdfunding!$D:$D, "&gt;=40000", Crowdfunding!$D:$D, "&lt;44999")</f>
        <v>3</v>
      </c>
      <c r="D11">
        <f>COUNTIFS(Crowdfunding!$G:$G, "Canceled", Crowdfunding!$D:$D, "&gt;=40000", Crowdfunding!$D:$D,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2091</v>
      </c>
      <c r="B12">
        <f>COUNTIFS(Crowdfunding!$G:$G, "successful", Crowdfunding!$D:$D, "&gt;=45000", Crowdfunding!$D:$D, "&lt;49999")</f>
        <v>8</v>
      </c>
      <c r="C12">
        <f>COUNTIFS(Crowdfunding!$G:$G, "failed", Crowdfunding!$D:$D, "&gt;=45000", Crowdfunding!$D:$D, "&lt;49999")</f>
        <v>3</v>
      </c>
      <c r="D12">
        <f>COUNTIFS(Crowdfunding!$G:$G, "Canceled", Crowdfunding!$D:$D, "&gt;=45000", Crowdfunding!$D:$D, 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2092</v>
      </c>
      <c r="B13">
        <f>COUNTIFS(Crowdfunding!$G:$G,"successful",Crowdfunding!$D:$D,"&gt;=50000")</f>
        <v>114</v>
      </c>
      <c r="C13">
        <f>COUNTIFS(Crowdfunding!$G:$G, "failed", Crowdfunding!$D:$D, "&gt;50000")</f>
        <v>163</v>
      </c>
      <c r="D13">
        <f>COUNTIFS(Crowdfunding!$G:$G, "canceled", Crowdfunding!$D:$D, 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474A-BC68-3545-B0C0-FFC7537C2321}">
  <sheetPr codeName="Sheet3"/>
  <dimension ref="A1:E18"/>
  <sheetViews>
    <sheetView workbookViewId="0">
      <selection activeCell="E24" sqref="E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2105</v>
      </c>
      <c r="B1" t="s">
        <v>2033</v>
      </c>
    </row>
    <row r="2" spans="1:5" x14ac:dyDescent="0.2">
      <c r="A2" s="6" t="s">
        <v>2031</v>
      </c>
      <c r="B2" t="s">
        <v>2033</v>
      </c>
    </row>
    <row r="4" spans="1:5" x14ac:dyDescent="0.2">
      <c r="A4" s="6" t="s">
        <v>2034</v>
      </c>
      <c r="B4" s="6" t="s">
        <v>2035</v>
      </c>
    </row>
    <row r="5" spans="1:5" x14ac:dyDescent="0.2">
      <c r="A5" s="6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">
      <c r="A6" s="8" t="s">
        <v>2093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8" t="s">
        <v>2094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8" t="s">
        <v>2095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8" t="s">
        <v>2096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8" t="s">
        <v>2097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8" t="s">
        <v>2098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8" t="s">
        <v>2099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8" t="s">
        <v>2100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8" t="s">
        <v>2101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8" t="s">
        <v>2102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8" t="s">
        <v>2103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8" t="s">
        <v>2104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8" t="s">
        <v>2036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1914-6532-2B4A-9858-DFC7F69AA6A7}">
  <sheetPr codeName="Sheet4"/>
  <dimension ref="A2:F15"/>
  <sheetViews>
    <sheetView workbookViewId="0">
      <selection activeCell="A2" sqref="A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6" t="s">
        <v>6</v>
      </c>
      <c r="B2" t="s">
        <v>2033</v>
      </c>
    </row>
    <row r="4" spans="1:6" x14ac:dyDescent="0.2">
      <c r="A4" s="6" t="s">
        <v>2034</v>
      </c>
      <c r="B4" s="6" t="s">
        <v>2035</v>
      </c>
    </row>
    <row r="5" spans="1:6" x14ac:dyDescent="0.2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8" t="s">
        <v>2038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8" t="s">
        <v>2039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8" t="s">
        <v>2040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8" t="s">
        <v>2041</v>
      </c>
      <c r="B9" s="7"/>
      <c r="C9" s="7"/>
      <c r="D9" s="7"/>
      <c r="E9" s="7">
        <v>4</v>
      </c>
      <c r="F9" s="7">
        <v>4</v>
      </c>
    </row>
    <row r="10" spans="1:6" x14ac:dyDescent="0.2">
      <c r="A10" s="8" t="s">
        <v>2042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8" t="s">
        <v>2043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8" t="s">
        <v>2044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8" t="s">
        <v>2045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8" t="s">
        <v>2046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8" t="s">
        <v>2036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C038-F788-2046-9AC9-CB1CCFDF4DD1}">
  <sheetPr codeName="Sheet5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2034</v>
      </c>
      <c r="B4" s="6" t="s">
        <v>2035</v>
      </c>
    </row>
    <row r="5" spans="1:6" x14ac:dyDescent="0.2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8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8" t="s">
        <v>2048</v>
      </c>
      <c r="B7" s="7"/>
      <c r="C7" s="7"/>
      <c r="D7" s="7"/>
      <c r="E7" s="7">
        <v>4</v>
      </c>
      <c r="F7" s="7">
        <v>4</v>
      </c>
    </row>
    <row r="8" spans="1:6" x14ac:dyDescent="0.2">
      <c r="A8" s="8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8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8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8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8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8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8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8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8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8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8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8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8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8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8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8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8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8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8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8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8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8" t="s">
        <v>2070</v>
      </c>
      <c r="B29" s="7"/>
      <c r="C29" s="7"/>
      <c r="D29" s="7"/>
      <c r="E29" s="7">
        <v>3</v>
      </c>
      <c r="F29" s="7">
        <v>3</v>
      </c>
    </row>
    <row r="30" spans="1:6" x14ac:dyDescent="0.2">
      <c r="A30" s="8" t="s">
        <v>2036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 filterMode="1"/>
  <dimension ref="A1:T1001"/>
  <sheetViews>
    <sheetView workbookViewId="0">
      <selection activeCell="G1" sqref="G1:H1000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5" max="5" width="12.6640625" bestFit="1" customWidth="1"/>
    <col min="6" max="6" width="18.83203125" bestFit="1" customWidth="1"/>
    <col min="8" max="8" width="13" bestFit="1" customWidth="1"/>
    <col min="9" max="9" width="24.1640625" bestFit="1" customWidth="1"/>
    <col min="12" max="12" width="16.1640625" bestFit="1" customWidth="1"/>
    <col min="13" max="13" width="26.83203125" bestFit="1" customWidth="1"/>
    <col min="14" max="14" width="26.83203125" customWidth="1"/>
    <col min="15" max="15" width="13.16406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M4</f>
        <v>41595.25</v>
      </c>
      <c r="N2" s="10">
        <f>DATE(1970, 1, 1) + (O2 / 86400)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DATE(1970, 1, 1) + (L3 / 86400)</f>
        <v>41870.208333333336</v>
      </c>
      <c r="N3" s="9">
        <f t="shared" ref="N3:N66" si="3">DATE(1970, 1, 1) + (O3 / 86400)</f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MID(R3, FIND("/", R3) + 1, LEN(R3))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 s="9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 s="9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 s="9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 s="9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 s="9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 s="9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 s="9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 s="9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 s="9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 s="9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 s="9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 s="9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 s="9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 s="9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 s="9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 s="9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 s="9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 s="9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 s="9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 s="9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 s="9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 s="9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 s="9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 s="9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 s="9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 s="9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 s="9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 s="9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 s="9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 s="9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 s="9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 s="9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 s="9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 s="9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 s="9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 s="9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 s="9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 s="9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 s="9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 s="9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 s="9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 s="9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 s="9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 s="9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 s="9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 s="9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 s="9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 s="9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 s="9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 s="9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 s="9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 s="9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 s="9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 s="9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 s="9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 s="9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 s="9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 s="9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 s="9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 s="9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 s="9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 s="9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 s="9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8">DATE(1970, 1, 1) + (L67 / 86400)</f>
        <v>40570.25</v>
      </c>
      <c r="N67" s="9">
        <f t="shared" ref="N67:N130" si="9">DATE(1970, 1, 1) + (O67 / 86400)</f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MID(R67, FIND("/", R67) + 1, 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 s="9">
        <f t="shared" si="9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 s="9">
        <f t="shared" si="9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 s="9">
        <f t="shared" si="9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 s="9">
        <f t="shared" si="9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 s="9">
        <f t="shared" si="9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 s="9">
        <f t="shared" si="9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 s="9">
        <f t="shared" si="9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 s="9">
        <f t="shared" si="9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 s="9">
        <f t="shared" si="9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 s="9">
        <f t="shared" si="9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 s="9">
        <f t="shared" si="9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 s="9">
        <f t="shared" si="9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 s="9">
        <f t="shared" si="9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 s="9">
        <f t="shared" si="9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 s="9">
        <f t="shared" si="9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 s="9">
        <f t="shared" si="9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 s="9">
        <f t="shared" si="9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 s="9">
        <f t="shared" si="9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 s="9">
        <f t="shared" si="9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 s="9">
        <f t="shared" si="9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 s="9">
        <f t="shared" si="9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 s="9">
        <f t="shared" si="9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 s="9">
        <f t="shared" si="9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 s="9">
        <f t="shared" si="9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 s="9">
        <f t="shared" si="9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 s="9">
        <f t="shared" si="9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 s="9">
        <f t="shared" si="9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 s="9">
        <f t="shared" si="9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 s="9">
        <f t="shared" si="9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 s="9">
        <f t="shared" si="9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 s="9">
        <f t="shared" si="9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 s="9">
        <f t="shared" si="9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 s="9">
        <f t="shared" si="9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 s="9">
        <f t="shared" si="9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 s="9">
        <f t="shared" si="9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 s="9">
        <f t="shared" si="9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 s="9">
        <f t="shared" si="9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 s="9">
        <f t="shared" si="9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 s="9">
        <f t="shared" si="9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 s="9">
        <f t="shared" si="9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 s="9">
        <f t="shared" si="9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 s="9">
        <f t="shared" si="9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 s="9">
        <f t="shared" si="9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 s="9">
        <f t="shared" si="9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 s="9">
        <f t="shared" si="9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 s="9">
        <f t="shared" si="9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 s="9">
        <f t="shared" si="9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 s="9">
        <f t="shared" si="9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 s="9">
        <f t="shared" si="9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 s="9">
        <f t="shared" si="9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 s="9">
        <f t="shared" si="9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 s="9">
        <f t="shared" si="9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 s="9">
        <f t="shared" si="9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 s="9">
        <f t="shared" si="9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 s="9">
        <f t="shared" si="9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 s="9">
        <f t="shared" si="9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 s="9">
        <f t="shared" si="9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 s="9">
        <f t="shared" si="9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 s="9">
        <f t="shared" si="9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 s="9">
        <f t="shared" si="9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 s="9">
        <f t="shared" si="9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 s="9">
        <f t="shared" si="9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 s="9">
        <f t="shared" si="9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DATE(1970, 1, 1) + (L131 / 86400)</f>
        <v>42038.25</v>
      </c>
      <c r="N131" s="9">
        <f t="shared" ref="N131:N194" si="15">DATE(1970, 1, 1) + (O131 / 86400)</f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MID(R131, FIND("/", R131) + 1, LEN(R131))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 s="9">
        <f t="shared" si="15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 s="9">
        <f t="shared" si="15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 s="9">
        <f t="shared" si="15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 s="9">
        <f t="shared" si="15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 s="9">
        <f t="shared" si="15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 s="9">
        <f t="shared" si="15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 s="9">
        <f t="shared" si="15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 s="9">
        <f t="shared" si="15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 s="9">
        <f t="shared" si="15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 s="9">
        <f t="shared" si="15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 s="9">
        <f t="shared" si="15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 s="9">
        <f t="shared" si="15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 s="9">
        <f t="shared" si="15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 s="9">
        <f t="shared" si="15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 s="9">
        <f t="shared" si="15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 s="9">
        <f t="shared" si="15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 s="9">
        <f t="shared" si="15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 s="9">
        <f t="shared" si="15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 s="9">
        <f t="shared" si="15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 s="9">
        <f t="shared" si="15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 s="9">
        <f t="shared" si="15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 s="9">
        <f t="shared" si="15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 s="9">
        <f t="shared" si="15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 s="9">
        <f t="shared" si="15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 s="9">
        <f t="shared" si="15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 s="9">
        <f t="shared" si="15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 s="9">
        <f t="shared" si="15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 s="9">
        <f t="shared" si="15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 s="9">
        <f t="shared" si="15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 s="9">
        <f t="shared" si="15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 s="9">
        <f t="shared" si="15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 s="9">
        <f t="shared" si="15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 s="9">
        <f t="shared" si="15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 s="9">
        <f t="shared" si="15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 s="9">
        <f t="shared" si="15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 s="9">
        <f t="shared" si="15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 s="9">
        <f t="shared" si="15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 s="9">
        <f t="shared" si="15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 s="9">
        <f t="shared" si="15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 s="9">
        <f t="shared" si="15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 s="9">
        <f t="shared" si="15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 s="9">
        <f t="shared" si="15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 s="9">
        <f t="shared" si="15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 s="9">
        <f t="shared" si="15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 s="9">
        <f t="shared" si="15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 s="9">
        <f t="shared" si="15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 s="9">
        <f t="shared" si="15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 s="9">
        <f t="shared" si="15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 s="9">
        <f t="shared" si="15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 s="9">
        <f t="shared" si="15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 s="9">
        <f t="shared" si="15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 s="9">
        <f t="shared" si="15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 s="9">
        <f t="shared" si="15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 s="9">
        <f t="shared" si="15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 s="9">
        <f t="shared" si="15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 s="9">
        <f t="shared" si="15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 s="9">
        <f t="shared" si="15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 s="9">
        <f t="shared" si="15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 s="9">
        <f t="shared" si="15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 s="9">
        <f t="shared" si="15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 s="9">
        <f t="shared" si="15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 s="9">
        <f t="shared" si="15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 s="9">
        <f t="shared" si="15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DATE(1970, 1, 1) + (L195 / 86400)</f>
        <v>43198.208333333328</v>
      </c>
      <c r="N195" s="9">
        <f t="shared" ref="N195:N258" si="21">DATE(1970, 1, 1) + (O195 / 86400)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MID(R195, FIND("/", R195) + 1, LEN(R195))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 s="9">
        <f t="shared" si="21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 s="9">
        <f t="shared" si="21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 s="9">
        <f t="shared" si="21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 s="9">
        <f t="shared" si="21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 s="9">
        <f t="shared" si="21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 s="9">
        <f t="shared" si="21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 s="9">
        <f t="shared" si="21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 s="9">
        <f t="shared" si="21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 s="9">
        <f t="shared" si="21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 s="9">
        <f t="shared" si="21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 s="9">
        <f t="shared" si="21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 s="9">
        <f t="shared" si="21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 s="9">
        <f t="shared" si="21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 s="9">
        <f t="shared" si="21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 s="9">
        <f t="shared" si="21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 s="9">
        <f t="shared" si="21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 s="9">
        <f t="shared" si="21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 s="9">
        <f t="shared" si="21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 s="9">
        <f t="shared" si="21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 s="9">
        <f t="shared" si="21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 s="9">
        <f t="shared" si="21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 s="9">
        <f t="shared" si="21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 s="9">
        <f t="shared" si="21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 s="9">
        <f t="shared" si="21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 s="9">
        <f t="shared" si="21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 s="9">
        <f t="shared" si="21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 s="9">
        <f t="shared" si="21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 s="9">
        <f t="shared" si="21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 s="9">
        <f t="shared" si="21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 s="9">
        <f t="shared" si="21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 s="9">
        <f t="shared" si="21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 s="9">
        <f t="shared" si="21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 s="9">
        <f t="shared" si="21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 s="9">
        <f t="shared" si="21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 s="9">
        <f t="shared" si="21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 s="9">
        <f t="shared" si="21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 s="9">
        <f t="shared" si="21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 s="9">
        <f t="shared" si="21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 s="9">
        <f t="shared" si="21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 s="9">
        <f t="shared" si="21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 s="9">
        <f t="shared" si="21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 s="9">
        <f t="shared" si="21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 s="9">
        <f t="shared" si="21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 s="9">
        <f t="shared" si="21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 s="9">
        <f t="shared" si="21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 s="9">
        <f t="shared" si="21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 s="9">
        <f t="shared" si="21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 s="9">
        <f t="shared" si="21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 s="9">
        <f t="shared" si="21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 s="9">
        <f t="shared" si="21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 s="9">
        <f t="shared" si="21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 s="9">
        <f t="shared" si="21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 s="9">
        <f t="shared" si="21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 s="9">
        <f t="shared" si="21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 s="9">
        <f t="shared" si="21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 s="9">
        <f t="shared" si="21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 s="9">
        <f t="shared" si="21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 s="9">
        <f t="shared" si="21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 s="9">
        <f t="shared" si="21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 s="9">
        <f t="shared" si="21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 s="9">
        <f t="shared" si="21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 s="9">
        <f t="shared" si="21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 s="9">
        <f t="shared" si="21"/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DATE(1970, 1, 1) + (L259 / 86400)</f>
        <v>41338.25</v>
      </c>
      <c r="N259" s="9">
        <f t="shared" ref="N259:N322" si="27">DATE(1970, 1, 1) + (O259 / 86400)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MID(R259, FIND("/", R259) + 1, LEN(R259))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 s="9">
        <f t="shared" si="27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 s="9">
        <f t="shared" si="27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 s="9">
        <f t="shared" si="2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 s="9">
        <f t="shared" si="2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 s="9">
        <f t="shared" si="2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 s="9">
        <f t="shared" si="27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 s="9">
        <f t="shared" si="27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 s="9">
        <f t="shared" si="27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 s="9">
        <f t="shared" si="27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 s="9">
        <f t="shared" si="27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 s="9">
        <f t="shared" si="27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 s="9">
        <f t="shared" si="27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 s="9">
        <f t="shared" si="27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 s="9">
        <f t="shared" si="27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 s="9">
        <f t="shared" si="2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 s="9">
        <f t="shared" si="2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 s="9">
        <f t="shared" si="27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 s="9">
        <f t="shared" si="2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 s="9">
        <f t="shared" si="2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 s="9">
        <f t="shared" si="2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 s="9">
        <f t="shared" si="27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 s="9">
        <f t="shared" si="2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 s="9">
        <f t="shared" si="27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 s="9">
        <f t="shared" si="2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 s="9">
        <f t="shared" si="27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 s="9">
        <f t="shared" si="2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 s="9">
        <f t="shared" si="2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 s="9">
        <f t="shared" si="2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 s="9">
        <f t="shared" si="27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 s="9">
        <f t="shared" si="2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 s="9">
        <f t="shared" si="2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 s="9">
        <f t="shared" si="2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 s="9">
        <f t="shared" si="2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 s="9">
        <f t="shared" si="2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 s="9">
        <f t="shared" si="2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 s="9">
        <f t="shared" si="2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 s="9">
        <f t="shared" si="27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 s="9">
        <f t="shared" si="27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 s="9">
        <f t="shared" si="27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 s="9">
        <f t="shared" si="27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 s="9">
        <f t="shared" si="2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 s="9">
        <f t="shared" si="2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 s="9">
        <f t="shared" si="2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 s="9">
        <f t="shared" si="2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 s="9">
        <f t="shared" si="2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 s="9">
        <f t="shared" si="27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 s="9">
        <f t="shared" si="2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 s="9">
        <f t="shared" si="2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 s="9">
        <f t="shared" si="2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 s="9">
        <f t="shared" si="2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 s="9">
        <f t="shared" si="2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 s="9">
        <f t="shared" si="2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 s="9">
        <f t="shared" si="2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 s="9">
        <f t="shared" si="27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 s="9">
        <f t="shared" si="2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 s="9">
        <f t="shared" si="27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 s="9">
        <f t="shared" si="2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 s="9">
        <f t="shared" si="2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 s="9">
        <f t="shared" si="27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 s="9">
        <f t="shared" si="2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 s="9">
        <f t="shared" si="27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 s="9">
        <f t="shared" si="2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 s="9">
        <f t="shared" si="27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DATE(1970, 1, 1) + (L323 / 86400)</f>
        <v>40634.208333333336</v>
      </c>
      <c r="N323" s="9">
        <f t="shared" ref="N323:N386" si="33">DATE(1970, 1, 1) + (O323 / 86400)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MID(R323, FIND("/", R323) + 1, LEN(R323))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 s="9">
        <f t="shared" si="33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 s="9">
        <f t="shared" si="3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 s="9">
        <f t="shared" si="3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 s="9">
        <f t="shared" si="3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 s="9">
        <f t="shared" si="33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 s="9">
        <f t="shared" si="3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 s="9">
        <f t="shared" si="33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 s="9">
        <f t="shared" si="33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 s="9">
        <f t="shared" si="33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 s="9">
        <f t="shared" si="33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 s="9">
        <f t="shared" si="3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 s="9">
        <f t="shared" si="33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 s="9">
        <f t="shared" si="33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 s="9">
        <f t="shared" si="33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 s="9">
        <f t="shared" si="33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 s="9">
        <f t="shared" si="33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 s="9">
        <f t="shared" si="3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 s="9">
        <f t="shared" si="3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 s="9">
        <f t="shared" si="33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 s="9">
        <f t="shared" si="3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 s="9">
        <f t="shared" si="3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 s="9">
        <f t="shared" si="33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 s="9">
        <f t="shared" si="33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 s="9">
        <f t="shared" si="3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 s="9">
        <f t="shared" si="3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 s="9">
        <f t="shared" si="33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 s="9">
        <f t="shared" si="33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 s="9">
        <f t="shared" si="3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 s="9">
        <f t="shared" si="3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 s="9">
        <f t="shared" si="3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 s="9">
        <f t="shared" si="33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 s="9">
        <f t="shared" si="3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 s="9">
        <f t="shared" si="3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 s="9">
        <f t="shared" si="33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 s="9">
        <f t="shared" si="33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 s="9">
        <f t="shared" si="3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 s="9">
        <f t="shared" si="3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 s="9">
        <f t="shared" si="3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 s="9">
        <f t="shared" si="33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 s="9">
        <f t="shared" si="3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 s="9">
        <f t="shared" si="33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 s="9">
        <f t="shared" si="33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 s="9">
        <f t="shared" si="3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 s="9">
        <f t="shared" si="33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 s="9">
        <f t="shared" si="33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 s="9">
        <f t="shared" si="33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 s="9">
        <f t="shared" si="3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 s="9">
        <f t="shared" si="3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 s="9">
        <f t="shared" si="3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 s="9">
        <f t="shared" si="3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 s="9">
        <f t="shared" si="33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 s="9">
        <f t="shared" si="3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 s="9">
        <f t="shared" si="33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 s="9">
        <f t="shared" si="33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 s="9">
        <f t="shared" si="3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 s="9">
        <f t="shared" si="33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 s="9">
        <f t="shared" si="3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 s="9">
        <f t="shared" si="33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 s="9">
        <f t="shared" si="3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 s="9">
        <f t="shared" si="3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 s="9">
        <f t="shared" si="3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 s="9">
        <f t="shared" si="33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 s="9">
        <f t="shared" si="33"/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DATE(1970, 1, 1) + (L387 / 86400)</f>
        <v>43553.208333333328</v>
      </c>
      <c r="N387" s="9">
        <f t="shared" ref="N387:N450" si="39">DATE(1970, 1, 1) + (O387 / 86400)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MID(R387, FIND("/", R387) + 1, 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 s="9">
        <f t="shared" si="39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 s="9">
        <f t="shared" si="39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 s="9">
        <f t="shared" si="39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 s="9">
        <f t="shared" si="39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 s="9">
        <f t="shared" si="39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 s="9">
        <f t="shared" si="39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 s="9">
        <f t="shared" si="39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 s="9">
        <f t="shared" si="39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 s="9">
        <f t="shared" si="39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 s="9">
        <f t="shared" si="39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 s="9">
        <f t="shared" si="39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 s="9">
        <f t="shared" si="39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 s="9">
        <f t="shared" si="39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 s="9">
        <f t="shared" si="39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 s="9">
        <f t="shared" si="39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 s="9">
        <f t="shared" si="39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 s="9">
        <f t="shared" si="39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 s="9">
        <f t="shared" si="39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 s="9">
        <f t="shared" si="39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 s="9">
        <f t="shared" si="39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 s="9">
        <f t="shared" si="39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 s="9">
        <f t="shared" si="39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 s="9">
        <f t="shared" si="39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 s="9">
        <f t="shared" si="39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 s="9">
        <f t="shared" si="39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 s="9">
        <f t="shared" si="39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 s="9">
        <f t="shared" si="39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 s="9">
        <f t="shared" si="39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 s="9">
        <f t="shared" si="39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 s="9">
        <f t="shared" si="39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 s="9">
        <f t="shared" si="39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 s="9">
        <f t="shared" si="39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 s="9">
        <f t="shared" si="39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 s="9">
        <f t="shared" si="39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 s="9">
        <f t="shared" si="39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 s="9">
        <f t="shared" si="39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 s="9">
        <f t="shared" si="39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 s="9">
        <f t="shared" si="39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 s="9">
        <f t="shared" si="39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 s="9">
        <f t="shared" si="39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 s="9">
        <f t="shared" si="39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 s="9">
        <f t="shared" si="39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 s="9">
        <f t="shared" si="39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 s="9">
        <f t="shared" si="39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 s="9">
        <f t="shared" si="39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 s="9">
        <f t="shared" si="39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 s="9">
        <f t="shared" si="39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 s="9">
        <f t="shared" si="39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 s="9">
        <f t="shared" si="39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 s="9">
        <f t="shared" si="39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 s="9">
        <f t="shared" si="39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 s="9">
        <f t="shared" si="39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 s="9">
        <f t="shared" si="39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 s="9">
        <f t="shared" si="39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 s="9">
        <f t="shared" si="39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 s="9">
        <f t="shared" si="39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 s="9">
        <f t="shared" si="39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 s="9">
        <f t="shared" si="39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 s="9">
        <f t="shared" si="39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 s="9">
        <f t="shared" si="39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 s="9">
        <f t="shared" si="39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 s="9">
        <f t="shared" si="39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 s="9">
        <f t="shared" si="39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DATE(1970, 1, 1) + (L451 / 86400)</f>
        <v>43530.25</v>
      </c>
      <c r="N451" s="9">
        <f t="shared" ref="N451:N514" si="45">DATE(1970, 1, 1) + (O451 / 86400)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MID(R451, FIND("/", R451) + 1, 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 s="9">
        <f t="shared" si="45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 s="9">
        <f t="shared" si="45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 s="9">
        <f t="shared" si="45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 s="9">
        <f t="shared" si="45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 s="9">
        <f t="shared" si="45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 s="9">
        <f t="shared" si="45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 s="9">
        <f t="shared" si="45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 s="9">
        <f t="shared" si="45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 s="9">
        <f t="shared" si="45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 s="9">
        <f t="shared" si="45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 s="9">
        <f t="shared" si="45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 s="9">
        <f t="shared" si="45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 s="9">
        <f t="shared" si="45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 s="9">
        <f t="shared" si="45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 s="9">
        <f t="shared" si="45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 s="9">
        <f t="shared" si="45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 s="9">
        <f t="shared" si="45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 s="9">
        <f t="shared" si="45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 s="9">
        <f t="shared" si="45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 s="9">
        <f t="shared" si="45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 s="9">
        <f t="shared" si="45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 s="9">
        <f t="shared" si="45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 s="9">
        <f t="shared" si="45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 s="9">
        <f t="shared" si="45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 s="9">
        <f t="shared" si="45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 s="9">
        <f t="shared" si="45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 s="9">
        <f t="shared" si="45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 s="9">
        <f t="shared" si="45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 s="9">
        <f t="shared" si="45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 s="9">
        <f t="shared" si="45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 s="9">
        <f t="shared" si="45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 s="9">
        <f t="shared" si="45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 s="9">
        <f t="shared" si="45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 s="9">
        <f t="shared" si="45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 s="9">
        <f t="shared" si="45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 s="9">
        <f t="shared" si="45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 s="9">
        <f t="shared" si="45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 s="9">
        <f t="shared" si="45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 s="9">
        <f t="shared" si="45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 s="9">
        <f t="shared" si="45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 s="9">
        <f t="shared" si="45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 s="9">
        <f t="shared" si="45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 s="9">
        <f t="shared" si="45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 s="9">
        <f t="shared" si="45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 s="9">
        <f t="shared" si="45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 s="9">
        <f t="shared" si="45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 s="9">
        <f t="shared" si="45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 s="9">
        <f t="shared" si="45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 s="9">
        <f t="shared" si="45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 s="9">
        <f t="shared" si="45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 s="9">
        <f t="shared" si="45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 s="9">
        <f t="shared" si="45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 s="9">
        <f t="shared" si="45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 s="9">
        <f t="shared" si="45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 s="9">
        <f t="shared" si="45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 s="9">
        <f t="shared" si="45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 s="9">
        <f t="shared" si="45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 s="9">
        <f t="shared" si="45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 s="9">
        <f t="shared" si="45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 s="9">
        <f t="shared" si="45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 s="9">
        <f t="shared" si="45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 s="9">
        <f t="shared" si="45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 s="9">
        <f t="shared" si="45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DATE(1970, 1, 1) + (L515 / 86400)</f>
        <v>40430.208333333336</v>
      </c>
      <c r="N515" s="9">
        <f t="shared" ref="N515:N578" si="51">DATE(1970, 1, 1) + (O515 / 86400)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MID(R515, FIND("/", R515) + 1, LEN(R515))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 s="9">
        <f t="shared" si="51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 s="9">
        <f t="shared" si="51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 s="9">
        <f t="shared" si="51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 s="9">
        <f t="shared" si="51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 s="9">
        <f t="shared" si="51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 s="9">
        <f t="shared" si="51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 s="9">
        <f t="shared" si="51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 s="9">
        <f t="shared" si="51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 s="9">
        <f t="shared" si="51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 s="9">
        <f t="shared" si="51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 s="9">
        <f t="shared" si="51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 s="9">
        <f t="shared" si="51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 s="9">
        <f t="shared" si="51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 s="9">
        <f t="shared" si="51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 s="9">
        <f t="shared" si="51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 s="9">
        <f t="shared" si="51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 s="9">
        <f t="shared" si="51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 s="9">
        <f t="shared" si="51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 s="9">
        <f t="shared" si="51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 s="9">
        <f t="shared" si="51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 s="9">
        <f t="shared" si="51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 s="9">
        <f t="shared" si="51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 s="9">
        <f t="shared" si="51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 s="9">
        <f t="shared" si="51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 s="9">
        <f t="shared" si="51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 s="9">
        <f t="shared" si="51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 s="9">
        <f t="shared" si="51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 s="9">
        <f t="shared" si="51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 s="9">
        <f t="shared" si="51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 s="9">
        <f t="shared" si="51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 s="9">
        <f t="shared" si="51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 s="9">
        <f t="shared" si="51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 s="9">
        <f t="shared" si="51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 s="9">
        <f t="shared" si="51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 s="9">
        <f t="shared" si="51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 s="9">
        <f t="shared" si="51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 s="9">
        <f t="shared" si="51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 s="9">
        <f t="shared" si="51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 s="9">
        <f t="shared" si="51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 s="9">
        <f t="shared" si="51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 s="9">
        <f t="shared" si="51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 s="9">
        <f t="shared" si="51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 s="9">
        <f t="shared" si="51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 s="9">
        <f t="shared" si="51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 s="9">
        <f t="shared" si="51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 s="9">
        <f t="shared" si="51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 s="9">
        <f t="shared" si="51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 s="9">
        <f t="shared" si="51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 s="9">
        <f t="shared" si="51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 s="9">
        <f t="shared" si="51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 s="9">
        <f t="shared" si="51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 s="9">
        <f t="shared" si="51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 s="9">
        <f t="shared" si="51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 s="9">
        <f t="shared" si="51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 s="9">
        <f t="shared" si="51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 s="9">
        <f t="shared" si="51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 s="9">
        <f t="shared" si="51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 s="9">
        <f t="shared" si="51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 s="9">
        <f t="shared" si="51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 s="9">
        <f t="shared" si="51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 s="9">
        <f t="shared" si="51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 s="9">
        <f t="shared" si="51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 s="9">
        <f t="shared" si="51"/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DATE(1970, 1, 1) + (L579 / 86400)</f>
        <v>40613.25</v>
      </c>
      <c r="N579" s="9">
        <f t="shared" ref="N579:N642" si="57">DATE(1970, 1, 1) + (O579 / 86400)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MID(R579, FIND("/", R579) + 1, 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 s="9">
        <f t="shared" si="57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 s="9">
        <f t="shared" si="5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 s="9">
        <f t="shared" si="57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 s="9">
        <f t="shared" si="5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 s="9">
        <f t="shared" si="5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 s="9">
        <f t="shared" si="57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 s="9">
        <f t="shared" si="5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 s="9">
        <f t="shared" si="5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 s="9">
        <f t="shared" si="57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 s="9">
        <f t="shared" si="5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 s="9">
        <f t="shared" si="5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 s="9">
        <f t="shared" si="5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 s="9">
        <f t="shared" si="57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 s="9">
        <f t="shared" si="5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 s="9">
        <f t="shared" si="5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 s="9">
        <f t="shared" si="5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 s="9">
        <f t="shared" si="5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 s="9">
        <f t="shared" si="5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 s="9">
        <f t="shared" si="57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 s="9">
        <f t="shared" si="57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 s="9">
        <f t="shared" si="5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 s="9">
        <f t="shared" si="57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 s="9">
        <f t="shared" si="5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 s="9">
        <f t="shared" si="5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 s="9">
        <f t="shared" si="5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 s="9">
        <f t="shared" si="5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 s="9">
        <f t="shared" si="57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 s="9">
        <f t="shared" si="57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 s="9">
        <f t="shared" si="5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 s="9">
        <f t="shared" si="5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 s="9">
        <f t="shared" si="57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 s="9">
        <f t="shared" si="57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 s="9">
        <f t="shared" si="57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 s="9">
        <f t="shared" si="5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 s="9">
        <f t="shared" si="57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 s="9">
        <f t="shared" si="5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 s="9">
        <f t="shared" si="57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 s="9">
        <f t="shared" si="5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 s="9">
        <f t="shared" si="5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 s="9">
        <f t="shared" si="5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 s="9">
        <f t="shared" si="5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 s="9">
        <f t="shared" si="5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 s="9">
        <f t="shared" si="5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 s="9">
        <f t="shared" si="5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 s="9">
        <f t="shared" si="5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 s="9">
        <f t="shared" si="5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 s="9">
        <f t="shared" si="57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 s="9">
        <f t="shared" si="57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 s="9">
        <f t="shared" si="5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 s="9">
        <f t="shared" si="5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 s="9">
        <f t="shared" si="5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 s="9">
        <f t="shared" si="5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 s="9">
        <f t="shared" si="5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 s="9">
        <f t="shared" si="5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 s="9">
        <f t="shared" si="57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 s="9">
        <f t="shared" si="57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 s="9">
        <f t="shared" si="5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 s="9">
        <f t="shared" si="5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 s="9">
        <f t="shared" si="57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 s="9">
        <f t="shared" si="57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 s="9">
        <f t="shared" si="5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 s="9">
        <f t="shared" si="5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 s="9">
        <f t="shared" si="57"/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DATE(1970, 1, 1) + (L643 / 86400)</f>
        <v>42786.25</v>
      </c>
      <c r="N643" s="9">
        <f t="shared" ref="N643:N706" si="63">DATE(1970, 1, 1) + (O643 / 86400)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MID(R643, FIND("/", R643) + 1, LEN(R643))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 s="9">
        <f t="shared" si="63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 s="9">
        <f t="shared" si="6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 s="9">
        <f t="shared" si="63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 s="9">
        <f t="shared" si="6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 s="9">
        <f t="shared" si="6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 s="9">
        <f t="shared" si="6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 s="9">
        <f t="shared" si="6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 s="9">
        <f t="shared" si="6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 s="9">
        <f t="shared" si="6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 s="9">
        <f t="shared" si="63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 s="9">
        <f t="shared" si="6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 s="9">
        <f t="shared" si="6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 s="9">
        <f t="shared" si="6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 s="9">
        <f t="shared" si="6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 s="9">
        <f t="shared" si="63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 s="9">
        <f t="shared" si="63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 s="9">
        <f t="shared" si="6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 s="9">
        <f t="shared" si="63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 s="9">
        <f t="shared" si="6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 s="9">
        <f t="shared" si="6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 s="9">
        <f t="shared" si="63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 s="9">
        <f t="shared" si="6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 s="9">
        <f t="shared" si="63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 s="9">
        <f t="shared" si="6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 s="9">
        <f t="shared" si="6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 s="9">
        <f t="shared" si="6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 s="9">
        <f t="shared" si="6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 s="9">
        <f t="shared" si="6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 s="9">
        <f t="shared" si="63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 s="9">
        <f t="shared" si="6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 s="9">
        <f t="shared" si="6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 s="9">
        <f t="shared" si="6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 s="9">
        <f t="shared" si="6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 s="9">
        <f t="shared" si="6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 s="9">
        <f t="shared" si="6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 s="9">
        <f t="shared" si="6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 s="9">
        <f t="shared" si="63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 s="9">
        <f t="shared" si="6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 s="9">
        <f t="shared" si="63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 s="9">
        <f t="shared" si="63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 s="9">
        <f t="shared" si="63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 s="9">
        <f t="shared" si="6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 s="9">
        <f t="shared" si="6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 s="9">
        <f t="shared" si="6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 s="9">
        <f t="shared" si="6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 s="9">
        <f t="shared" si="6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 s="9">
        <f t="shared" si="63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 s="9">
        <f t="shared" si="63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 s="9">
        <f t="shared" si="63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 s="9">
        <f t="shared" si="6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 s="9">
        <f t="shared" si="6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 s="9">
        <f t="shared" si="6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 s="9">
        <f t="shared" si="63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 s="9">
        <f t="shared" si="63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 s="9">
        <f t="shared" si="6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 s="9">
        <f t="shared" si="6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 s="9">
        <f t="shared" si="63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 s="9">
        <f t="shared" si="6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 s="9">
        <f t="shared" si="63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 s="9">
        <f t="shared" si="6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 s="9">
        <f t="shared" si="6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 s="9">
        <f t="shared" si="6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 s="9">
        <f t="shared" si="6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DATE(1970, 1, 1) + (L707 / 86400)</f>
        <v>41619.25</v>
      </c>
      <c r="N707" s="9">
        <f t="shared" ref="N707:N770" si="69">DATE(1970, 1, 1) + (O707 / 86400)</f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MID(R707, FIND("/", R707) + 1, LEN(R707))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 s="9">
        <f t="shared" si="69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 s="9">
        <f t="shared" si="69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 s="9">
        <f t="shared" si="69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 s="9">
        <f t="shared" si="69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 s="9">
        <f t="shared" si="69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 s="9">
        <f t="shared" si="69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 s="9">
        <f t="shared" si="69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 s="9">
        <f t="shared" si="69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 s="9">
        <f t="shared" si="69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 s="9">
        <f t="shared" si="69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 s="9">
        <f t="shared" si="69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 s="9">
        <f t="shared" si="69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 s="9">
        <f t="shared" si="69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 s="9">
        <f t="shared" si="69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 s="9">
        <f t="shared" si="69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 s="9">
        <f t="shared" si="69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 s="9">
        <f t="shared" si="69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 s="9">
        <f t="shared" si="69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 s="9">
        <f t="shared" si="69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 s="9">
        <f t="shared" si="69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 s="9">
        <f t="shared" si="69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 s="9">
        <f t="shared" si="69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 s="9">
        <f t="shared" si="69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 s="9">
        <f t="shared" si="69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 s="9">
        <f t="shared" si="69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 s="9">
        <f t="shared" si="69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 s="9">
        <f t="shared" si="69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 s="9">
        <f t="shared" si="69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 s="9">
        <f t="shared" si="69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 s="9">
        <f t="shared" si="69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 s="9">
        <f t="shared" si="69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 s="9">
        <f t="shared" si="69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 s="9">
        <f t="shared" si="69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 s="9">
        <f t="shared" si="69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 s="9">
        <f t="shared" si="69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 s="9">
        <f t="shared" si="69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 s="9">
        <f t="shared" si="69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 s="9">
        <f t="shared" si="69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 s="9">
        <f t="shared" si="69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 s="9">
        <f t="shared" si="69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 s="9">
        <f t="shared" si="69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 s="9">
        <f t="shared" si="69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 s="9">
        <f t="shared" si="69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 s="9">
        <f t="shared" si="69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 s="9">
        <f t="shared" si="69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 s="9">
        <f t="shared" si="69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 s="9">
        <f t="shared" si="69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 s="9">
        <f t="shared" si="69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 s="9">
        <f t="shared" si="69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 s="9">
        <f t="shared" si="69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 s="9">
        <f t="shared" si="69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 s="9">
        <f t="shared" si="69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 s="9">
        <f t="shared" si="69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 s="9">
        <f t="shared" si="69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 s="9">
        <f t="shared" si="69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 s="9">
        <f t="shared" si="69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 s="9">
        <f t="shared" si="69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 s="9">
        <f t="shared" si="69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 s="9">
        <f t="shared" si="69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 s="9">
        <f t="shared" si="69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 s="9">
        <f t="shared" si="69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 s="9">
        <f t="shared" si="69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 s="9">
        <f t="shared" si="69"/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DATE(1970, 1, 1) + (L771 / 86400)</f>
        <v>41501.208333333336</v>
      </c>
      <c r="N771" s="9">
        <f t="shared" ref="N771:N834" si="75">DATE(1970, 1, 1) + (O771 / 86400)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MID(R771, FIND("/", R771) + 1, LEN(R771))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 s="9">
        <f t="shared" si="75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 s="9">
        <f t="shared" si="75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 s="9">
        <f t="shared" si="75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 s="9">
        <f t="shared" si="75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 s="9">
        <f t="shared" si="75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 s="9">
        <f t="shared" si="75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 s="9">
        <f t="shared" si="75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 s="9">
        <f t="shared" si="75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 s="9">
        <f t="shared" si="75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 s="9">
        <f t="shared" si="75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 s="9">
        <f t="shared" si="75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 s="9">
        <f t="shared" si="75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 s="9">
        <f t="shared" si="75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 s="9">
        <f t="shared" si="75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 s="9">
        <f t="shared" si="75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 s="9">
        <f t="shared" si="75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 s="9">
        <f t="shared" si="75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 s="9">
        <f t="shared" si="75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 s="9">
        <f t="shared" si="75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 s="9">
        <f t="shared" si="75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 s="9">
        <f t="shared" si="75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 s="9">
        <f t="shared" si="75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 s="9">
        <f t="shared" si="75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 s="9">
        <f t="shared" si="75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 s="9">
        <f t="shared" si="75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 s="9">
        <f t="shared" si="75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 s="9">
        <f t="shared" si="75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 s="9">
        <f t="shared" si="75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 s="9">
        <f t="shared" si="75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 s="9">
        <f t="shared" si="75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 s="9">
        <f t="shared" si="75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 s="9">
        <f t="shared" si="75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 s="9">
        <f t="shared" si="75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 s="9">
        <f t="shared" si="75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 s="9">
        <f t="shared" si="75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 s="9">
        <f t="shared" si="75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 s="9">
        <f t="shared" si="75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 s="9">
        <f t="shared" si="75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 s="9">
        <f t="shared" si="75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 s="9">
        <f t="shared" si="75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 s="9">
        <f t="shared" si="75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 s="9">
        <f t="shared" si="75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 s="9">
        <f t="shared" si="75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 s="9">
        <f t="shared" si="75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 s="9">
        <f t="shared" si="75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 s="9">
        <f t="shared" si="75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 s="9">
        <f t="shared" si="75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 s="9">
        <f t="shared" si="75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 s="9">
        <f t="shared" si="75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 s="9">
        <f t="shared" si="75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 s="9">
        <f t="shared" si="75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 s="9">
        <f t="shared" si="75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 s="9">
        <f t="shared" si="75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 s="9">
        <f t="shared" si="75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 s="9">
        <f t="shared" si="75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 s="9">
        <f t="shared" si="75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 s="9">
        <f t="shared" si="75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 s="9">
        <f t="shared" si="75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 s="9">
        <f t="shared" si="75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 s="9">
        <f t="shared" si="75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 s="9">
        <f t="shared" si="75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 s="9">
        <f t="shared" si="75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 s="9">
        <f t="shared" si="75"/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DATE(1970, 1, 1) + (L835 / 86400)</f>
        <v>40588.25</v>
      </c>
      <c r="N835" s="9">
        <f t="shared" ref="N835:N898" si="81">DATE(1970, 1, 1) + (O835 / 86400)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MID(R835, FIND("/", R835) + 1, LEN(R835))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 s="9">
        <f t="shared" si="81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 s="9">
        <f t="shared" si="81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 s="9">
        <f t="shared" si="81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 s="9">
        <f t="shared" si="81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 s="9">
        <f t="shared" si="81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 s="9">
        <f t="shared" si="81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 s="9">
        <f t="shared" si="81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 s="9">
        <f t="shared" si="81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 s="9">
        <f t="shared" si="81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 s="9">
        <f t="shared" si="81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 s="9">
        <f t="shared" si="81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 s="9">
        <f t="shared" si="81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 s="9">
        <f t="shared" si="81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 s="9">
        <f t="shared" si="81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 s="9">
        <f t="shared" si="81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 s="9">
        <f t="shared" si="81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 s="9">
        <f t="shared" si="81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 s="9">
        <f t="shared" si="81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 s="9">
        <f t="shared" si="81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 s="9">
        <f t="shared" si="81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 s="9">
        <f t="shared" si="81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 s="9">
        <f t="shared" si="81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 s="9">
        <f t="shared" si="81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 s="9">
        <f t="shared" si="81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 s="9">
        <f t="shared" si="81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 s="9">
        <f t="shared" si="81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 s="9">
        <f t="shared" si="81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 s="9">
        <f t="shared" si="81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 s="9">
        <f t="shared" si="81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 s="9">
        <f t="shared" si="81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 s="9">
        <f t="shared" si="81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 s="9">
        <f t="shared" si="81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 s="9">
        <f t="shared" si="81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 s="9">
        <f t="shared" si="81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 s="9">
        <f t="shared" si="81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 s="9">
        <f t="shared" si="81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 s="9">
        <f t="shared" si="81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 s="9">
        <f t="shared" si="81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 s="9">
        <f t="shared" si="81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 s="9">
        <f t="shared" si="81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 s="9">
        <f t="shared" si="81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 s="9">
        <f t="shared" si="81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 s="9">
        <f t="shared" si="81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 s="9">
        <f t="shared" si="81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 s="9">
        <f t="shared" si="81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 s="9">
        <f t="shared" si="81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 s="9">
        <f t="shared" si="81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 s="9">
        <f t="shared" si="81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 s="9">
        <f t="shared" si="81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 s="9">
        <f t="shared" si="81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 s="9">
        <f t="shared" si="81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 s="9">
        <f t="shared" si="81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 s="9">
        <f t="shared" si="81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 s="9">
        <f t="shared" si="81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 s="9">
        <f t="shared" si="81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 s="9">
        <f t="shared" si="81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 s="9">
        <f t="shared" si="81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 s="9">
        <f t="shared" si="81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 s="9">
        <f t="shared" si="81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 s="9">
        <f t="shared" si="81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 s="9">
        <f t="shared" si="81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 s="9">
        <f t="shared" si="81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 s="9">
        <f t="shared" si="81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DATE(1970, 1, 1) + (L899 / 86400)</f>
        <v>43583.208333333328</v>
      </c>
      <c r="N899" s="9">
        <f t="shared" ref="N899:N962" si="87">DATE(1970, 1, 1) + (O899 / 86400)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MID(R899, FIND("/", R899) + 1, 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 s="9">
        <f t="shared" si="87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 s="9">
        <f t="shared" si="8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 s="9">
        <f t="shared" si="8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 s="9">
        <f t="shared" si="8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 s="9">
        <f t="shared" si="87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 s="9">
        <f t="shared" si="8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 s="9">
        <f t="shared" si="8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 s="9">
        <f t="shared" si="8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 s="9">
        <f t="shared" si="8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 s="9">
        <f t="shared" si="8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 s="9">
        <f t="shared" si="8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 s="9">
        <f t="shared" si="8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 s="9">
        <f t="shared" si="87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 s="9">
        <f t="shared" si="8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 s="9">
        <f t="shared" si="8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 s="9">
        <f t="shared" si="8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 s="9">
        <f t="shared" si="8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 s="9">
        <f t="shared" si="8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 s="9">
        <f t="shared" si="87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 s="9">
        <f t="shared" si="8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 s="9">
        <f t="shared" si="8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 s="9">
        <f t="shared" si="87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 s="9">
        <f t="shared" si="87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 s="9">
        <f t="shared" si="87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 s="9">
        <f t="shared" si="87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 s="9">
        <f t="shared" si="8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 s="9">
        <f t="shared" si="87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 s="9">
        <f t="shared" si="8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 s="9">
        <f t="shared" si="8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 s="9">
        <f t="shared" si="8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 s="9">
        <f t="shared" si="87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 s="9">
        <f t="shared" si="8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 s="9">
        <f t="shared" si="87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 s="9">
        <f t="shared" si="8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 s="9">
        <f t="shared" si="8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 s="9">
        <f t="shared" si="8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 s="9">
        <f t="shared" si="87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 s="9">
        <f t="shared" si="8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 s="9">
        <f t="shared" si="8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 s="9">
        <f t="shared" si="87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 s="9">
        <f t="shared" si="8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 s="9">
        <f t="shared" si="8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 s="9">
        <f t="shared" si="87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 s="9">
        <f t="shared" si="87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 s="9">
        <f t="shared" si="87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 s="9">
        <f t="shared" si="8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 s="9">
        <f t="shared" si="87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 s="9">
        <f t="shared" si="8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 s="9">
        <f t="shared" si="8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 s="9">
        <f t="shared" si="8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 s="9">
        <f t="shared" si="87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 s="9">
        <f t="shared" si="8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 s="9">
        <f t="shared" si="8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 s="9">
        <f t="shared" si="87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 s="9">
        <f t="shared" si="8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 s="9">
        <f t="shared" si="87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 s="9">
        <f t="shared" si="8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 s="9">
        <f t="shared" si="87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 s="9">
        <f t="shared" si="87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 s="9">
        <f t="shared" si="87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 s="9">
        <f t="shared" si="8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 s="9">
        <f t="shared" si="8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 s="9">
        <f t="shared" si="87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DATE(1970, 1, 1) + (L963 / 86400)</f>
        <v>40591.25</v>
      </c>
      <c r="N963" s="9">
        <f t="shared" ref="N963:N1001" si="93">DATE(1970, 1, 1) + (O963 / 86400)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MID(R963, FIND("/", R963) + 1, LEN(R963))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 s="9">
        <f t="shared" si="93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 s="9">
        <f t="shared" si="93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 s="9">
        <f t="shared" si="9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 s="9">
        <f t="shared" si="93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 s="9">
        <f t="shared" si="9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 s="9">
        <f t="shared" si="9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 s="9">
        <f t="shared" si="93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 s="9">
        <f t="shared" si="93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 s="9">
        <f t="shared" si="9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 s="9">
        <f t="shared" si="9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 s="9">
        <f t="shared" si="9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 s="9">
        <f t="shared" si="93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 s="9">
        <f t="shared" si="9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 s="9">
        <f t="shared" si="93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 s="9">
        <f t="shared" si="93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 s="9">
        <f t="shared" si="93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 s="9">
        <f t="shared" si="93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 s="9">
        <f t="shared" si="9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 s="9">
        <f t="shared" si="93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 s="9">
        <f t="shared" si="93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 s="9">
        <f t="shared" si="9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 s="9">
        <f t="shared" si="9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 s="9">
        <f t="shared" si="9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 s="9">
        <f t="shared" si="93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 s="9">
        <f t="shared" si="9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 s="9">
        <f t="shared" si="9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 s="9">
        <f t="shared" si="93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 s="9">
        <f t="shared" si="9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 s="9">
        <f t="shared" si="9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 s="9">
        <f t="shared" si="9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 s="9">
        <f t="shared" si="9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 s="9">
        <f t="shared" si="93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 s="9">
        <f t="shared" si="9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 s="9">
        <f t="shared" si="93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 s="9">
        <f t="shared" si="93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 s="9">
        <f t="shared" si="93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 s="9">
        <f t="shared" si="9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 s="9">
        <f t="shared" si="9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Backer Assessment</vt:lpstr>
      <vt:lpstr>Goal Analysis</vt:lpstr>
      <vt:lpstr>Outcome by Date</vt:lpstr>
      <vt:lpstr>Pivot - Category</vt:lpstr>
      <vt:lpstr>Pivot - Subcategory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Maia Sepiashvili</cp:lastModifiedBy>
  <dcterms:created xsi:type="dcterms:W3CDTF">2021-09-29T18:52:28Z</dcterms:created>
  <dcterms:modified xsi:type="dcterms:W3CDTF">2023-11-02T22:34:08Z</dcterms:modified>
</cp:coreProperties>
</file>