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7380" windowHeight="4815" activeTab="5"/>
  </bookViews>
  <sheets>
    <sheet name="Overview" sheetId="1" r:id="rId1"/>
    <sheet name="Categories Report_0" sheetId="5" r:id="rId2"/>
    <sheet name="Categories Report" sheetId="4" r:id="rId3"/>
    <sheet name="Sheet1" sheetId="2" r:id="rId4"/>
    <sheet name="Sheet2" sheetId="3" r:id="rId5"/>
    <sheet name="Sheet3" sheetId="6" r:id="rId6"/>
  </sheets>
  <calcPr calcId="124519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K30" i="6"/>
  <c r="I30"/>
  <c r="G30"/>
  <c r="E30"/>
  <c r="C30"/>
  <c r="K29"/>
  <c r="I29"/>
  <c r="G29"/>
  <c r="E29"/>
  <c r="C29"/>
  <c r="K28"/>
  <c r="I28"/>
  <c r="G28"/>
  <c r="E28"/>
  <c r="C28"/>
  <c r="K27"/>
  <c r="I27"/>
  <c r="G27"/>
  <c r="E27"/>
  <c r="C27"/>
  <c r="K26"/>
  <c r="I26"/>
  <c r="G26"/>
  <c r="E26"/>
  <c r="C26"/>
  <c r="M25"/>
  <c r="M26"/>
  <c r="M27"/>
  <c r="M28"/>
  <c r="M29"/>
  <c r="M30"/>
  <c r="M24"/>
  <c r="K25"/>
  <c r="I25"/>
  <c r="G25"/>
  <c r="E25"/>
  <c r="C25"/>
  <c r="J30"/>
  <c r="H30"/>
  <c r="F30"/>
  <c r="D30"/>
  <c r="B30"/>
  <c r="J29"/>
  <c r="H29"/>
  <c r="F29"/>
  <c r="D29"/>
  <c r="B29"/>
  <c r="J28"/>
  <c r="H28"/>
  <c r="F28"/>
  <c r="D28"/>
  <c r="B28"/>
  <c r="C31"/>
  <c r="E31"/>
  <c r="G31"/>
  <c r="I31"/>
  <c r="K31"/>
  <c r="L29"/>
  <c r="L24"/>
  <c r="J27"/>
  <c r="H27"/>
  <c r="F27"/>
  <c r="D27"/>
  <c r="B27"/>
  <c r="L27" s="1"/>
  <c r="J26"/>
  <c r="H26"/>
  <c r="F26"/>
  <c r="D26"/>
  <c r="B26"/>
  <c r="L26" s="1"/>
  <c r="J25"/>
  <c r="J31" s="1"/>
  <c r="H25"/>
  <c r="H31" s="1"/>
  <c r="F25"/>
  <c r="F31" s="1"/>
  <c r="D25"/>
  <c r="B25"/>
  <c r="B31" s="1"/>
  <c r="G5"/>
  <c r="G6"/>
  <c r="G7"/>
  <c r="G8"/>
  <c r="G9"/>
  <c r="G10"/>
  <c r="F10"/>
  <c r="F9"/>
  <c r="F8"/>
  <c r="F7"/>
  <c r="F6"/>
  <c r="F5"/>
  <c r="E10"/>
  <c r="E9"/>
  <c r="E8"/>
  <c r="E7"/>
  <c r="E6"/>
  <c r="E5"/>
  <c r="D9"/>
  <c r="D8"/>
  <c r="D7"/>
  <c r="D6"/>
  <c r="D5"/>
  <c r="C10"/>
  <c r="C9"/>
  <c r="C8"/>
  <c r="C7"/>
  <c r="C6"/>
  <c r="C5"/>
  <c r="C4"/>
  <c r="B4"/>
  <c r="B10"/>
  <c r="B9"/>
  <c r="B8"/>
  <c r="B7"/>
  <c r="B6"/>
  <c r="B5"/>
  <c r="F101" i="2"/>
  <c r="F99"/>
  <c r="F98"/>
  <c r="F97"/>
  <c r="H95"/>
  <c r="H94"/>
  <c r="H93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F90"/>
  <c r="F94" s="1"/>
  <c r="F95"/>
  <c r="F93"/>
  <c r="F87"/>
  <c r="F86"/>
  <c r="F85"/>
  <c r="F84"/>
  <c r="F83"/>
  <c r="H81"/>
  <c r="H80"/>
  <c r="H79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F76"/>
  <c r="F80" s="1"/>
  <c r="F81"/>
  <c r="F79"/>
  <c r="F73"/>
  <c r="F72"/>
  <c r="F71"/>
  <c r="F70"/>
  <c r="F69"/>
  <c r="H67"/>
  <c r="H66"/>
  <c r="H65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F62"/>
  <c r="F67"/>
  <c r="F65"/>
  <c r="F66"/>
  <c r="F59"/>
  <c r="F58"/>
  <c r="F57"/>
  <c r="F56"/>
  <c r="F55"/>
  <c r="F45"/>
  <c r="F44"/>
  <c r="F43"/>
  <c r="F42"/>
  <c r="F41"/>
  <c r="H53"/>
  <c r="H52"/>
  <c r="H51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F48"/>
  <c r="F52" s="1"/>
  <c r="F53"/>
  <c r="F51"/>
  <c r="H39"/>
  <c r="H38"/>
  <c r="H37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F34"/>
  <c r="F39"/>
  <c r="F37"/>
  <c r="F38"/>
  <c r="F31"/>
  <c r="F30"/>
  <c r="F29"/>
  <c r="F28"/>
  <c r="F27"/>
  <c r="H25"/>
  <c r="H24"/>
  <c r="H23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F20"/>
  <c r="F25"/>
  <c r="F23"/>
  <c r="A193" i="5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92" i="4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BC2" i="1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L25" i="6" l="1"/>
  <c r="D31"/>
  <c r="L30"/>
  <c r="L28"/>
  <c r="F24" i="2"/>
  <c r="B14"/>
  <c r="C14" s="1"/>
  <c r="B13"/>
  <c r="C13" s="1"/>
  <c r="B12"/>
  <c r="C12" s="1"/>
  <c r="B11"/>
  <c r="C11" s="1"/>
  <c r="B10"/>
  <c r="C10" s="1"/>
  <c r="B9"/>
  <c r="B5"/>
  <c r="B4"/>
  <c r="B3"/>
  <c r="B16" l="1"/>
  <c r="C9"/>
</calcChain>
</file>

<file path=xl/sharedStrings.xml><?xml version="1.0" encoding="utf-8"?>
<sst xmlns="http://schemas.openxmlformats.org/spreadsheetml/2006/main" count="1214" uniqueCount="230">
  <si>
    <t>Name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</si>
  <si>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</si>
  <si>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</si>
  <si>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</si>
  <si>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</si>
  <si>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</si>
  <si>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</si>
  <si>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</si>
  <si>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</si>
  <si>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</si>
  <si>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</si>
  <si>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</si>
  <si>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</si>
  <si>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</si>
  <si>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</si>
  <si>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</si>
  <si>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</si>
  <si>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</si>
  <si>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</si>
  <si>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</si>
  <si>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</si>
  <si>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</si>
  <si>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</si>
  <si>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</si>
  <si>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</si>
  <si>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</si>
  <si>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</si>
  <si>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</si>
  <si>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</si>
  <si>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</si>
  <si>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</si>
  <si>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</si>
  <si>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</si>
  <si>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</si>
  <si>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</si>
  <si>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</si>
  <si>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</si>
  <si>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</si>
  <si>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</si>
  <si>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</si>
  <si>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</si>
  <si>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</si>
  <si>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</si>
  <si>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</si>
  <si>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</si>
  <si>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</si>
  <si>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</si>
  <si>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</si>
  <si>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</si>
  <si>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</si>
  <si>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</si>
  <si>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</si>
  <si>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eman elsayed mahmoud ebrahim abd erazik</t>
  </si>
  <si>
    <t>ahmed saad elsebai hamed</t>
  </si>
  <si>
    <t>ebrahim Qotb ebrahim</t>
  </si>
  <si>
    <t>Ahmed Wagdy Shafik</t>
  </si>
  <si>
    <t>Ahmed Mohamed Maher</t>
  </si>
  <si>
    <t>ahmed esam ahmed elsharkawy elsharkawy</t>
  </si>
  <si>
    <t>ahmed mahmoud abd elmoteleb ageez</t>
  </si>
  <si>
    <t>ahmed abd el moteleb el baz ahmed el baz</t>
  </si>
  <si>
    <t>eslam ebrahim lotfy lotfy</t>
  </si>
  <si>
    <t>ahmed mokhtar</t>
  </si>
  <si>
    <t>Ahmed mohammed El-Emam El-Emam</t>
  </si>
  <si>
    <t>Ahmed Mohsen Mohamed El-Zehery</t>
  </si>
  <si>
    <t>Nada Adel Nabeeh Nada Adel Nabeeh</t>
  </si>
  <si>
    <t>Ahmed Wahid</t>
  </si>
  <si>
    <t>sara sara rezk hassab elnaby</t>
  </si>
  <si>
    <t>samah samy mohamed samah samy mohamed</t>
  </si>
  <si>
    <t>Rana Agamy</t>
  </si>
  <si>
    <t>rawia gad mohammed khedr rawia</t>
  </si>
  <si>
    <t>ahmed mahmoud mohamed ahmed</t>
  </si>
  <si>
    <t>sara magid hegazi</t>
  </si>
  <si>
    <t>Enas Helmy Ahmed  Abd El-mageed Wafa</t>
  </si>
  <si>
    <t>khlood awad</t>
  </si>
  <si>
    <t>soheir khaled</t>
  </si>
  <si>
    <t>Manal Ibrahim El-said Abu-Zeid Abu-Zeid</t>
  </si>
  <si>
    <t>ra2fat hamdeen ra2fat mesalem ra2fat hamdeen ra2fat mesalem</t>
  </si>
  <si>
    <t>amal mohamed elbauomy</t>
  </si>
  <si>
    <t>zeinab osama</t>
  </si>
  <si>
    <t>doaa haleem</t>
  </si>
  <si>
    <t>dina adel elsherbeny</t>
  </si>
  <si>
    <t>ebraheim tawfik ebraeim abu elmatey</t>
  </si>
  <si>
    <t>hamdy el-sheikh</t>
  </si>
  <si>
    <t>shimaa gaber eldsh</t>
  </si>
  <si>
    <t>Ahmed Hamdi Elshapasy Naiad</t>
  </si>
  <si>
    <t>bassma elsayed elbialy</t>
  </si>
  <si>
    <t>dalia mahmoud ebrahim ramadan</t>
  </si>
  <si>
    <t>hamdi ahmed abd el hamed hamed</t>
  </si>
  <si>
    <t>basem kamel mahmoud ashour</t>
  </si>
  <si>
    <t>ayman mohamed elmersawy</t>
  </si>
  <si>
    <t>tamer anwer tawfik</t>
  </si>
  <si>
    <t>ahmed khattaby</t>
  </si>
  <si>
    <t>Mohamed Gamal Hatata</t>
  </si>
  <si>
    <t>ebrahim  elmalah</t>
  </si>
  <si>
    <t>ayatallah gamal</t>
  </si>
  <si>
    <t>khaled mohammed elseidy</t>
  </si>
  <si>
    <t>ahmed elsa3d 3abd elgalil elshobaky elshobaky</t>
  </si>
  <si>
    <t>Statistical Analysis</t>
  </si>
  <si>
    <t>Total=</t>
  </si>
  <si>
    <t>Time Average=</t>
  </si>
  <si>
    <t>Marks Average =</t>
  </si>
  <si>
    <t>Group 1</t>
  </si>
  <si>
    <t>Group 2</t>
  </si>
  <si>
    <t>Group 3</t>
  </si>
  <si>
    <t>Group 4</t>
  </si>
  <si>
    <t>Group 5</t>
  </si>
  <si>
    <t>Group 6</t>
  </si>
  <si>
    <t>Group 0</t>
  </si>
  <si>
    <t xml:space="preserve">Lab </t>
  </si>
  <si>
    <t>Online</t>
  </si>
  <si>
    <t>Group</t>
  </si>
  <si>
    <t>Statistical Comparison between Quiz 1 Lab &amp; Quiz 1 Online</t>
  </si>
  <si>
    <t>Group Percentage</t>
  </si>
  <si>
    <t>Time Distribution</t>
  </si>
  <si>
    <t>Lab</t>
  </si>
  <si>
    <t>Students' Distribution for Different Groups of Quiz 1</t>
  </si>
  <si>
    <t>Time Consumption in Solving Quiz 1</t>
  </si>
  <si>
    <t>Comparison between Supervised (Lab) Students Time Consumption Trend in solving the exam and Online Students</t>
  </si>
  <si>
    <t>Marks Comparison</t>
  </si>
  <si>
    <t>Grade</t>
  </si>
  <si>
    <t>Time</t>
  </si>
  <si>
    <t>Category</t>
  </si>
  <si>
    <t>1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</si>
  <si>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</si>
  <si>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</si>
  <si>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</si>
  <si>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</si>
  <si>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1</t>
  </si>
  <si>
    <t>Very High:&gt;= 45.316297952</t>
  </si>
  <si>
    <t>_36</t>
  </si>
  <si>
    <t>0</t>
  </si>
  <si>
    <t>1</t>
  </si>
  <si>
    <t>Very High:&gt;= 39</t>
  </si>
  <si>
    <t>High:31.7286348384 - 45.316297952</t>
  </si>
  <si>
    <t>_45</t>
  </si>
  <si>
    <t>_23</t>
  </si>
  <si>
    <t>_13</t>
  </si>
  <si>
    <t>_21</t>
  </si>
  <si>
    <t>_40</t>
  </si>
  <si>
    <t>_7</t>
  </si>
  <si>
    <t>_14</t>
  </si>
  <si>
    <t>_10</t>
  </si>
  <si>
    <t>_5</t>
  </si>
  <si>
    <t>_12</t>
  </si>
  <si>
    <t>_6</t>
  </si>
  <si>
    <t>_18</t>
  </si>
  <si>
    <t>High:34 - 39</t>
  </si>
  <si>
    <t>_46</t>
  </si>
  <si>
    <t>_30</t>
  </si>
  <si>
    <t>Very Low:&lt; 26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</si>
  <si>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</si>
  <si>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</si>
  <si>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</si>
  <si>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</si>
  <si>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</si>
  <si>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</si>
  <si>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</si>
  <si>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</si>
  <si>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</si>
  <si>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</si>
  <si>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</si>
  <si>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</si>
  <si>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</si>
  <si>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_1</t>
  </si>
  <si>
    <t>_2</t>
  </si>
  <si>
    <t>_3</t>
  </si>
  <si>
    <t>_4</t>
  </si>
  <si>
    <t>_8</t>
  </si>
  <si>
    <t>_9</t>
  </si>
  <si>
    <t>_11</t>
  </si>
  <si>
    <t>_15</t>
  </si>
  <si>
    <t>_16</t>
  </si>
  <si>
    <t>_17</t>
  </si>
  <si>
    <t>_19</t>
  </si>
  <si>
    <t>_20</t>
  </si>
  <si>
    <t>_22</t>
  </si>
  <si>
    <t>_24</t>
  </si>
  <si>
    <t>_25</t>
  </si>
  <si>
    <t>_26</t>
  </si>
  <si>
    <t>_27</t>
  </si>
  <si>
    <t>_28</t>
  </si>
  <si>
    <t>_29</t>
  </si>
  <si>
    <t>_31</t>
  </si>
  <si>
    <t>_32</t>
  </si>
  <si>
    <t>_33</t>
  </si>
  <si>
    <t>_34</t>
  </si>
  <si>
    <t>_35</t>
  </si>
  <si>
    <t>_37</t>
  </si>
  <si>
    <t>_38</t>
  </si>
  <si>
    <t>_39</t>
  </si>
  <si>
    <t>_41</t>
  </si>
  <si>
    <t>_42</t>
  </si>
  <si>
    <t>_43</t>
  </si>
  <si>
    <t>_44</t>
  </si>
  <si>
    <t>_47</t>
  </si>
  <si>
    <t>_48</t>
  </si>
  <si>
    <t>_49</t>
  </si>
  <si>
    <t>_50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</si>
  <si>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</si>
  <si>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</si>
  <si>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</si>
  <si>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</si>
  <si>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</si>
  <si>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</si>
  <si>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</si>
  <si>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</si>
  <si>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 xml:space="preserve">No. of Correct Answers = </t>
  </si>
  <si>
    <t>Total Answers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</si>
  <si>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</si>
  <si>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</si>
  <si>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</si>
  <si>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</si>
  <si>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</si>
  <si>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</si>
  <si>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</si>
  <si>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</si>
  <si>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Groups Comparison</t>
  </si>
  <si>
    <t>Easy</t>
  </si>
  <si>
    <t>Easy Lab</t>
  </si>
  <si>
    <r>
      <t>Med.</t>
    </r>
    <r>
      <rPr>
        <sz val="11.5"/>
        <color rgb="FF000000"/>
        <rFont val="Times New Roman"/>
        <family val="1"/>
      </rPr>
      <t xml:space="preserve"> Online</t>
    </r>
  </si>
  <si>
    <t>Med. Lab</t>
  </si>
  <si>
    <r>
      <t>Hard</t>
    </r>
    <r>
      <rPr>
        <sz val="11.5"/>
        <color rgb="FF000000"/>
        <rFont val="Times New Roman"/>
        <family val="1"/>
      </rPr>
      <t xml:space="preserve"> Online</t>
    </r>
  </si>
  <si>
    <t>Hard Lab</t>
  </si>
  <si>
    <t>322/490</t>
  </si>
  <si>
    <t>&lt;= 10</t>
  </si>
  <si>
    <t>&gt; 10 &amp; &lt;= 20</t>
  </si>
  <si>
    <t>&gt; 20 &amp; &lt;= 30</t>
  </si>
  <si>
    <t>&gt; 30 &amp; &lt;= 40</t>
  </si>
  <si>
    <t>&gt; 40 &amp; &lt;= 50</t>
  </si>
  <si>
    <t>Total</t>
  </si>
</sst>
</file>

<file path=xl/styles.xml><?xml version="1.0" encoding="utf-8"?>
<styleSheet xmlns="http://schemas.openxmlformats.org/spreadsheetml/2006/main">
  <numFmts count="1">
    <numFmt numFmtId="164" formatCode="0.0%"/>
  </numFmts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.5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7" fillId="0" borderId="4" applyNumberFormat="0" applyFill="0" applyAlignment="0" applyProtection="0"/>
    <xf numFmtId="0" fontId="8" fillId="4" borderId="2" applyNumberFormat="0" applyAlignment="0" applyProtection="0"/>
    <xf numFmtId="0" fontId="6" fillId="5" borderId="5" applyNumberFormat="0" applyFont="0" applyAlignment="0" applyProtection="0"/>
  </cellStyleXfs>
  <cellXfs count="50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1" xfId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0" fontId="1" fillId="0" borderId="0" xfId="0" applyFont="1" applyProtection="1">
      <protection locked="0"/>
    </xf>
    <xf numFmtId="0" fontId="4" fillId="2" borderId="2" xfId="2" applyProtection="1">
      <protection locked="0"/>
    </xf>
    <xf numFmtId="0" fontId="5" fillId="3" borderId="3" xfId="0" applyFont="1" applyFill="1" applyBorder="1" applyProtection="1">
      <protection locked="0"/>
    </xf>
    <xf numFmtId="0" fontId="5" fillId="0" borderId="3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8" fillId="4" borderId="2" xfId="4" applyAlignment="1" applyProtection="1">
      <protection locked="0"/>
    </xf>
    <xf numFmtId="0" fontId="0" fillId="0" borderId="0" xfId="0" applyAlignment="1" applyProtection="1">
      <protection locked="0"/>
    </xf>
    <xf numFmtId="0" fontId="0" fillId="5" borderId="5" xfId="5" applyFont="1" applyAlignment="1" applyProtection="1">
      <protection locked="0"/>
    </xf>
    <xf numFmtId="0" fontId="7" fillId="0" borderId="4" xfId="3" applyAlignment="1" applyProtection="1">
      <protection locked="0"/>
    </xf>
    <xf numFmtId="49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10" fillId="0" borderId="3" xfId="0" applyFont="1" applyBorder="1"/>
    <xf numFmtId="0" fontId="10" fillId="3" borderId="14" xfId="0" applyFont="1" applyFill="1" applyBorder="1"/>
    <xf numFmtId="0" fontId="10" fillId="0" borderId="14" xfId="0" applyFont="1" applyBorder="1"/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2" fillId="7" borderId="18" xfId="0" applyFont="1" applyFill="1" applyBorder="1" applyAlignment="1" applyProtection="1">
      <alignment horizontal="center" vertical="top" wrapText="1"/>
      <protection locked="0"/>
    </xf>
    <xf numFmtId="0" fontId="13" fillId="7" borderId="17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horizontal="justify" vertical="top" wrapText="1"/>
      <protection locked="0"/>
    </xf>
    <xf numFmtId="16" fontId="0" fillId="0" borderId="0" xfId="0" applyNumberFormat="1" applyProtection="1">
      <protection locked="0"/>
    </xf>
    <xf numFmtId="0" fontId="11" fillId="7" borderId="20" xfId="0" applyFont="1" applyFill="1" applyBorder="1" applyAlignment="1" applyProtection="1">
      <alignment horizontal="justify" vertical="top" wrapText="1"/>
      <protection locked="0"/>
    </xf>
    <xf numFmtId="164" fontId="12" fillId="8" borderId="17" xfId="0" applyNumberFormat="1" applyFont="1" applyFill="1" applyBorder="1" applyAlignment="1" applyProtection="1">
      <alignment horizontal="justify" vertical="top" wrapText="1"/>
      <protection locked="0"/>
    </xf>
    <xf numFmtId="164" fontId="12" fillId="9" borderId="17" xfId="0" applyNumberFormat="1" applyFont="1" applyFill="1" applyBorder="1" applyAlignment="1" applyProtection="1">
      <alignment horizontal="justify" vertical="top" wrapText="1"/>
      <protection locked="0"/>
    </xf>
    <xf numFmtId="0" fontId="0" fillId="5" borderId="10" xfId="5" applyFont="1" applyBorder="1" applyAlignment="1" applyProtection="1">
      <alignment horizontal="left" shrinkToFit="1"/>
      <protection locked="0"/>
    </xf>
    <xf numFmtId="0" fontId="0" fillId="5" borderId="11" xfId="5" applyFont="1" applyBorder="1" applyAlignment="1" applyProtection="1">
      <alignment horizontal="left" shrinkToFit="1"/>
      <protection locked="0"/>
    </xf>
    <xf numFmtId="0" fontId="0" fillId="5" borderId="12" xfId="5" applyFont="1" applyBorder="1" applyAlignment="1" applyProtection="1">
      <alignment horizontal="left" shrinkToFit="1"/>
      <protection locked="0"/>
    </xf>
    <xf numFmtId="0" fontId="3" fillId="0" borderId="1" xfId="1" applyAlignment="1" applyProtection="1">
      <alignment horizontal="left" shrinkToFit="1"/>
      <protection locked="0"/>
    </xf>
    <xf numFmtId="0" fontId="0" fillId="5" borderId="6" xfId="5" applyFont="1" applyBorder="1" applyAlignment="1" applyProtection="1">
      <alignment horizontal="left" shrinkToFit="1"/>
      <protection locked="0"/>
    </xf>
    <xf numFmtId="0" fontId="0" fillId="5" borderId="7" xfId="5" applyFont="1" applyBorder="1" applyAlignment="1" applyProtection="1">
      <alignment horizontal="left" shrinkToFit="1"/>
      <protection locked="0"/>
    </xf>
    <xf numFmtId="0" fontId="0" fillId="5" borderId="8" xfId="5" applyFont="1" applyBorder="1" applyAlignment="1" applyProtection="1">
      <alignment horizontal="left" shrinkToFit="1"/>
      <protection locked="0"/>
    </xf>
    <xf numFmtId="0" fontId="7" fillId="0" borderId="4" xfId="3" applyAlignment="1" applyProtection="1">
      <alignment horizontal="center" shrinkToFit="1"/>
      <protection locked="0"/>
    </xf>
    <xf numFmtId="0" fontId="0" fillId="5" borderId="13" xfId="5" applyFont="1" applyBorder="1" applyAlignment="1" applyProtection="1">
      <alignment horizontal="left" shrinkToFit="1"/>
      <protection locked="0"/>
    </xf>
    <xf numFmtId="0" fontId="0" fillId="5" borderId="9" xfId="5" applyFont="1" applyBorder="1" applyAlignment="1" applyProtection="1">
      <alignment horizontal="left" shrinkToFit="1"/>
      <protection locked="0"/>
    </xf>
    <xf numFmtId="0" fontId="11" fillId="0" borderId="16" xfId="0" applyFont="1" applyBorder="1" applyAlignment="1" applyProtection="1">
      <alignment horizontal="justify" vertical="top" wrapText="1"/>
      <protection locked="0"/>
    </xf>
    <xf numFmtId="0" fontId="11" fillId="0" borderId="21" xfId="0" applyFont="1" applyBorder="1" applyAlignment="1" applyProtection="1">
      <alignment horizontal="justify" vertical="top" wrapText="1"/>
      <protection locked="0"/>
    </xf>
    <xf numFmtId="0" fontId="12" fillId="7" borderId="15" xfId="0" applyFont="1" applyFill="1" applyBorder="1" applyAlignment="1" applyProtection="1">
      <alignment horizontal="center" vertical="top" wrapText="1"/>
      <protection locked="0"/>
    </xf>
    <xf numFmtId="0" fontId="12" fillId="7" borderId="21" xfId="0" applyFont="1" applyFill="1" applyBorder="1" applyAlignment="1" applyProtection="1">
      <alignment horizontal="center" vertical="top" wrapText="1"/>
      <protection locked="0"/>
    </xf>
    <xf numFmtId="0" fontId="11" fillId="0" borderId="22" xfId="0" applyFont="1" applyBorder="1" applyAlignment="1" applyProtection="1">
      <alignment horizontal="justify" vertical="top" wrapText="1"/>
      <protection locked="0"/>
    </xf>
    <xf numFmtId="0" fontId="12" fillId="7" borderId="17" xfId="0" applyFont="1" applyFill="1" applyBorder="1" applyAlignment="1" applyProtection="1">
      <alignment horizontal="center" vertical="top" wrapText="1"/>
      <protection locked="0"/>
    </xf>
    <xf numFmtId="0" fontId="0" fillId="0" borderId="0" xfId="0"/>
  </cellXfs>
  <cellStyles count="6">
    <cellStyle name="Calculation" xfId="2" builtinId="22"/>
    <cellStyle name="Heading 1" xfId="1" builtinId="16"/>
    <cellStyle name="Heading 3" xfId="3" builtinId="18"/>
    <cellStyle name="Input" xfId="4" builtinId="20"/>
    <cellStyle name="Normal" xfId="0" builtinId="0"/>
    <cellStyle name="Note" xfId="5" builtinId="10"/>
  </cellStyles>
  <dxfs count="34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255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[SD_OOAD_-_Quiz_1.xlsx]Categories Report_0!PivotTable7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Report_0'!$B$306:$B$307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Report_0'!$B$308:$B$316</c:f>
              <c:numCache>
                <c:formatCode>General</c:formatCode>
                <c:ptCount val="6"/>
                <c:pt idx="0">
                  <c:v>19</c:v>
                </c:pt>
                <c:pt idx="3">
                  <c:v>19</c:v>
                </c:pt>
              </c:numCache>
            </c:numRef>
          </c:val>
        </c:ser>
        <c:ser>
          <c:idx val="1"/>
          <c:order val="1"/>
          <c:tx>
            <c:strRef>
              <c:f>'Categories Report_0'!$C$306:$C$307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Report_0'!$C$308:$C$316</c:f>
              <c:numCache>
                <c:formatCode>General</c:formatCode>
                <c:ptCount val="6"/>
                <c:pt idx="1">
                  <c:v>7.5083927819343304</c:v>
                </c:pt>
                <c:pt idx="2">
                  <c:v>2.8226476096451099</c:v>
                </c:pt>
                <c:pt idx="4">
                  <c:v>7.5083927819343304</c:v>
                </c:pt>
                <c:pt idx="5">
                  <c:v>2.8226476096451099</c:v>
                </c:pt>
              </c:numCache>
            </c:numRef>
          </c:val>
        </c:ser>
        <c:ser>
          <c:idx val="2"/>
          <c:order val="2"/>
          <c:tx>
            <c:strRef>
              <c:f>'Categories Report_0'!$D$306:$D$307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Report_0'!$D$308:$D$316</c:f>
              <c:numCache>
                <c:formatCode>General</c:formatCode>
                <c:ptCount val="6"/>
                <c:pt idx="1">
                  <c:v>13.611474551998</c:v>
                </c:pt>
                <c:pt idx="2">
                  <c:v>17.793255477819802</c:v>
                </c:pt>
                <c:pt idx="4">
                  <c:v>13.611474551998</c:v>
                </c:pt>
                <c:pt idx="5">
                  <c:v>17.793255477819802</c:v>
                </c:pt>
              </c:numCache>
            </c:numRef>
          </c:val>
        </c:ser>
        <c:ser>
          <c:idx val="3"/>
          <c:order val="3"/>
          <c:tx>
            <c:strRef>
              <c:f>'Categories Report_0'!$E$306:$E$307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Report_0'!$E$308:$E$316</c:f>
              <c:numCache>
                <c:formatCode>General</c:formatCode>
                <c:ptCount val="6"/>
                <c:pt idx="0">
                  <c:v>27</c:v>
                </c:pt>
                <c:pt idx="3">
                  <c:v>27</c:v>
                </c:pt>
              </c:numCache>
            </c:numRef>
          </c:val>
        </c:ser>
        <c:ser>
          <c:idx val="4"/>
          <c:order val="4"/>
          <c:tx>
            <c:strRef>
              <c:f>'Categories Report_0'!$F$306:$F$307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Report_0'!$F$308:$F$316</c:f>
              <c:numCache>
                <c:formatCode>General</c:formatCode>
                <c:ptCount val="6"/>
                <c:pt idx="1">
                  <c:v>14.232225225266699</c:v>
                </c:pt>
                <c:pt idx="2">
                  <c:v>11.355092142790401</c:v>
                </c:pt>
                <c:pt idx="4">
                  <c:v>14.232225225266699</c:v>
                </c:pt>
                <c:pt idx="5">
                  <c:v>11.355092142790401</c:v>
                </c:pt>
              </c:numCache>
            </c:numRef>
          </c:val>
        </c:ser>
        <c:ser>
          <c:idx val="5"/>
          <c:order val="5"/>
          <c:tx>
            <c:strRef>
              <c:f>'Categories Report_0'!$G$306:$G$307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Report_0'!$G$308:$G$316</c:f>
              <c:numCache>
                <c:formatCode>General</c:formatCode>
                <c:ptCount val="6"/>
                <c:pt idx="1">
                  <c:v>2.2790777605418699</c:v>
                </c:pt>
                <c:pt idx="2">
                  <c:v>0.280643411730505</c:v>
                </c:pt>
                <c:pt idx="4">
                  <c:v>2.2790777605418699</c:v>
                </c:pt>
                <c:pt idx="5">
                  <c:v>0.280643411730505</c:v>
                </c:pt>
              </c:numCache>
            </c:numRef>
          </c:val>
        </c:ser>
        <c:ser>
          <c:idx val="6"/>
          <c:order val="6"/>
          <c:tx>
            <c:strRef>
              <c:f>'Categories Report_0'!$H$306:$H$307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Report_0'!$A$308:$A$316</c:f>
              <c:multiLvlStrCache>
                <c:ptCount val="6"/>
                <c:lvl>
                  <c:pt idx="0">
                    <c:v>Gender</c:v>
                  </c:pt>
                  <c:pt idx="1">
                    <c:v>Grade</c:v>
                  </c:pt>
                  <c:pt idx="2">
                    <c:v>Time</c:v>
                  </c:pt>
                  <c:pt idx="3">
                    <c:v>Gender</c:v>
                  </c:pt>
                  <c:pt idx="4">
                    <c:v>Grade</c:v>
                  </c:pt>
                  <c:pt idx="5">
                    <c:v>Time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</c:lvl>
              </c:multiLvlStrCache>
            </c:multiLvlStrRef>
          </c:cat>
          <c:val>
            <c:numRef>
              <c:f>'Categories Report_0'!$H$308:$H$316</c:f>
              <c:numCache>
                <c:formatCode>General</c:formatCode>
                <c:ptCount val="6"/>
                <c:pt idx="1">
                  <c:v>8.3688296802590596</c:v>
                </c:pt>
                <c:pt idx="2">
                  <c:v>13.748361358014201</c:v>
                </c:pt>
                <c:pt idx="4">
                  <c:v>8.3688296802590596</c:v>
                </c:pt>
                <c:pt idx="5">
                  <c:v>13.748361358014201</c:v>
                </c:pt>
              </c:numCache>
            </c:numRef>
          </c:val>
        </c:ser>
        <c:overlap val="100"/>
        <c:axId val="180857856"/>
        <c:axId val="180880128"/>
      </c:barChart>
      <c:catAx>
        <c:axId val="180857856"/>
        <c:scaling>
          <c:orientation val="minMax"/>
        </c:scaling>
        <c:axPos val="b"/>
        <c:tickLblPos val="nextTo"/>
        <c:crossAx val="180880128"/>
        <c:crosses val="autoZero"/>
        <c:auto val="1"/>
        <c:lblAlgn val="ctr"/>
        <c:lblOffset val="100"/>
      </c:catAx>
      <c:valAx>
        <c:axId val="180880128"/>
        <c:scaling>
          <c:orientation val="minMax"/>
        </c:scaling>
        <c:axPos val="l"/>
        <c:majorGridlines/>
        <c:numFmt formatCode="0%" sourceLinked="1"/>
        <c:tickLblPos val="nextTo"/>
        <c:crossAx val="180857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[SD_OOAD_-_Quiz_1.xlsx]Categories Report!PivotTable1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Report'!$B$303:$B$304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Report'!$B$305:$B$311</c:f>
              <c:numCache>
                <c:formatCode>General</c:formatCode>
                <c:ptCount val="4"/>
                <c:pt idx="0">
                  <c:v>7.5083927819343304</c:v>
                </c:pt>
                <c:pt idx="1">
                  <c:v>2.8226476096451099</c:v>
                </c:pt>
                <c:pt idx="2">
                  <c:v>7.5083927819343304</c:v>
                </c:pt>
                <c:pt idx="3">
                  <c:v>2.8226476096451099</c:v>
                </c:pt>
              </c:numCache>
            </c:numRef>
          </c:val>
        </c:ser>
        <c:ser>
          <c:idx val="1"/>
          <c:order val="1"/>
          <c:tx>
            <c:strRef>
              <c:f>'Categories Report'!$C$303:$C$304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Report'!$C$305:$C$311</c:f>
              <c:numCache>
                <c:formatCode>General</c:formatCode>
                <c:ptCount val="4"/>
                <c:pt idx="0">
                  <c:v>13.611474551998</c:v>
                </c:pt>
                <c:pt idx="1">
                  <c:v>17.793255477819802</c:v>
                </c:pt>
                <c:pt idx="2">
                  <c:v>13.611474551998</c:v>
                </c:pt>
                <c:pt idx="3">
                  <c:v>17.793255477819802</c:v>
                </c:pt>
              </c:numCache>
            </c:numRef>
          </c:val>
        </c:ser>
        <c:ser>
          <c:idx val="2"/>
          <c:order val="2"/>
          <c:tx>
            <c:strRef>
              <c:f>'Categories Report'!$D$303:$D$304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Report'!$D$305:$D$311</c:f>
              <c:numCache>
                <c:formatCode>General</c:formatCode>
                <c:ptCount val="4"/>
                <c:pt idx="0">
                  <c:v>14.232225225266699</c:v>
                </c:pt>
                <c:pt idx="1">
                  <c:v>11.355092142790401</c:v>
                </c:pt>
                <c:pt idx="2">
                  <c:v>14.232225225266699</c:v>
                </c:pt>
                <c:pt idx="3">
                  <c:v>11.355092142790401</c:v>
                </c:pt>
              </c:numCache>
            </c:numRef>
          </c:val>
        </c:ser>
        <c:ser>
          <c:idx val="3"/>
          <c:order val="3"/>
          <c:tx>
            <c:strRef>
              <c:f>'Categories Report'!$E$303:$E$304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Report'!$E$305:$E$311</c:f>
              <c:numCache>
                <c:formatCode>General</c:formatCode>
                <c:ptCount val="4"/>
                <c:pt idx="0">
                  <c:v>2.2790777605418699</c:v>
                </c:pt>
                <c:pt idx="1">
                  <c:v>0.280643411730505</c:v>
                </c:pt>
                <c:pt idx="2">
                  <c:v>2.2790777605418699</c:v>
                </c:pt>
                <c:pt idx="3">
                  <c:v>0.280643411730505</c:v>
                </c:pt>
              </c:numCache>
            </c:numRef>
          </c:val>
        </c:ser>
        <c:ser>
          <c:idx val="4"/>
          <c:order val="4"/>
          <c:tx>
            <c:strRef>
              <c:f>'Categories Report'!$F$303:$F$304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Report'!$A$305:$A$311</c:f>
              <c:multiLvlStrCache>
                <c:ptCount val="4"/>
                <c:lvl>
                  <c:pt idx="0">
                    <c:v>Grade</c:v>
                  </c:pt>
                  <c:pt idx="1">
                    <c:v>Time</c:v>
                  </c:pt>
                  <c:pt idx="2">
                    <c:v>Grade</c:v>
                  </c:pt>
                  <c:pt idx="3">
                    <c:v>Time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</c:lvl>
              </c:multiLvlStrCache>
            </c:multiLvlStrRef>
          </c:cat>
          <c:val>
            <c:numRef>
              <c:f>'Categories Report'!$F$305:$F$311</c:f>
              <c:numCache>
                <c:formatCode>General</c:formatCode>
                <c:ptCount val="4"/>
                <c:pt idx="0">
                  <c:v>8.3688296802590596</c:v>
                </c:pt>
                <c:pt idx="1">
                  <c:v>13.748361358014201</c:v>
                </c:pt>
                <c:pt idx="2">
                  <c:v>8.3688296802590596</c:v>
                </c:pt>
                <c:pt idx="3">
                  <c:v>13.748361358014201</c:v>
                </c:pt>
              </c:numCache>
            </c:numRef>
          </c:val>
        </c:ser>
        <c:overlap val="100"/>
        <c:axId val="181084928"/>
        <c:axId val="181086464"/>
      </c:barChart>
      <c:catAx>
        <c:axId val="181084928"/>
        <c:scaling>
          <c:orientation val="minMax"/>
        </c:scaling>
        <c:axPos val="b"/>
        <c:tickLblPos val="nextTo"/>
        <c:crossAx val="181086464"/>
        <c:crosses val="autoZero"/>
        <c:auto val="1"/>
        <c:lblAlgn val="ctr"/>
        <c:lblOffset val="100"/>
      </c:catAx>
      <c:valAx>
        <c:axId val="181086464"/>
        <c:scaling>
          <c:orientation val="minMax"/>
        </c:scaling>
        <c:axPos val="l"/>
        <c:majorGridlines/>
        <c:numFmt formatCode="0%" sourceLinked="1"/>
        <c:tickLblPos val="nextTo"/>
        <c:crossAx val="181084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Lab 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Sheet2!$B$5:$B$11</c:f>
              <c:numCache>
                <c:formatCode>0.0%</c:formatCode>
                <c:ptCount val="7"/>
                <c:pt idx="0">
                  <c:v>0</c:v>
                </c:pt>
                <c:pt idx="1">
                  <c:v>0.21739130434782608</c:v>
                </c:pt>
                <c:pt idx="2">
                  <c:v>0.58695652173913049</c:v>
                </c:pt>
                <c:pt idx="3">
                  <c:v>0.10869565217391304</c:v>
                </c:pt>
                <c:pt idx="4">
                  <c:v>2.1739130434782608E-2</c:v>
                </c:pt>
                <c:pt idx="5">
                  <c:v>4.3478260869565216E-2</c:v>
                </c:pt>
                <c:pt idx="6">
                  <c:v>2.1739130434782608E-2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Online</c:v>
                </c:pt>
              </c:strCache>
            </c:strRef>
          </c:tx>
          <c:cat>
            <c:strRef>
              <c:f>Sheet2!$A$5:$A$11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Sheet2!$C$5:$C$11</c:f>
              <c:numCache>
                <c:formatCode>0.0%</c:formatCode>
                <c:ptCount val="7"/>
                <c:pt idx="0">
                  <c:v>0.17365269461077845</c:v>
                </c:pt>
                <c:pt idx="1">
                  <c:v>0.1377245508982036</c:v>
                </c:pt>
                <c:pt idx="2">
                  <c:v>0.23952095808383234</c:v>
                </c:pt>
                <c:pt idx="3">
                  <c:v>0.20359281437125748</c:v>
                </c:pt>
                <c:pt idx="4">
                  <c:v>7.7844311377245512E-2</c:v>
                </c:pt>
                <c:pt idx="5">
                  <c:v>8.3832335329341312E-2</c:v>
                </c:pt>
                <c:pt idx="6">
                  <c:v>8.3832335329341312E-2</c:v>
                </c:pt>
              </c:numCache>
            </c:numRef>
          </c:val>
        </c:ser>
        <c:shape val="box"/>
        <c:axId val="181267456"/>
        <c:axId val="181154944"/>
        <c:axId val="0"/>
      </c:bar3DChart>
      <c:catAx>
        <c:axId val="18126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  <c:layout/>
        </c:title>
        <c:tickLblPos val="nextTo"/>
        <c:crossAx val="181154944"/>
        <c:crosses val="autoZero"/>
        <c:auto val="1"/>
        <c:lblAlgn val="ctr"/>
        <c:lblOffset val="100"/>
      </c:catAx>
      <c:valAx>
        <c:axId val="18115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Group's Percentage</a:t>
                </a:r>
                <a:endParaRPr lang="en-US"/>
              </a:p>
            </c:rich>
          </c:tx>
          <c:layout/>
        </c:title>
        <c:numFmt formatCode="0.0%" sourceLinked="1"/>
        <c:tickLblPos val="nextTo"/>
        <c:crossAx val="181267456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Sheet2!$A$22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Sheet2!$A$23:$A$160</c:f>
              <c:numCache>
                <c:formatCode>General</c:formatCode>
                <c:ptCount val="138"/>
                <c:pt idx="0">
                  <c:v>1.18</c:v>
                </c:pt>
                <c:pt idx="1">
                  <c:v>3.27</c:v>
                </c:pt>
                <c:pt idx="2">
                  <c:v>5.3</c:v>
                </c:pt>
                <c:pt idx="3">
                  <c:v>6.1</c:v>
                </c:pt>
                <c:pt idx="4">
                  <c:v>6.42</c:v>
                </c:pt>
                <c:pt idx="5">
                  <c:v>6.5</c:v>
                </c:pt>
                <c:pt idx="6">
                  <c:v>7.26</c:v>
                </c:pt>
                <c:pt idx="7">
                  <c:v>7.4</c:v>
                </c:pt>
                <c:pt idx="8">
                  <c:v>8.5</c:v>
                </c:pt>
                <c:pt idx="9">
                  <c:v>9.27</c:v>
                </c:pt>
                <c:pt idx="10">
                  <c:v>10.119999999999999</c:v>
                </c:pt>
                <c:pt idx="11">
                  <c:v>10.220000000000001</c:v>
                </c:pt>
                <c:pt idx="12">
                  <c:v>10.42</c:v>
                </c:pt>
                <c:pt idx="13">
                  <c:v>11.32</c:v>
                </c:pt>
                <c:pt idx="14">
                  <c:v>11.43</c:v>
                </c:pt>
                <c:pt idx="15">
                  <c:v>12.18</c:v>
                </c:pt>
                <c:pt idx="16">
                  <c:v>12.33</c:v>
                </c:pt>
                <c:pt idx="17">
                  <c:v>12.44</c:v>
                </c:pt>
                <c:pt idx="18">
                  <c:v>13.1</c:v>
                </c:pt>
                <c:pt idx="19">
                  <c:v>13.44</c:v>
                </c:pt>
                <c:pt idx="20">
                  <c:v>13.44</c:v>
                </c:pt>
                <c:pt idx="21">
                  <c:v>13.47</c:v>
                </c:pt>
                <c:pt idx="22">
                  <c:v>14.21</c:v>
                </c:pt>
                <c:pt idx="23">
                  <c:v>15.32</c:v>
                </c:pt>
                <c:pt idx="24">
                  <c:v>16</c:v>
                </c:pt>
                <c:pt idx="25">
                  <c:v>16.29</c:v>
                </c:pt>
                <c:pt idx="26">
                  <c:v>16.420000000000002</c:v>
                </c:pt>
                <c:pt idx="27">
                  <c:v>17.170000000000002</c:v>
                </c:pt>
                <c:pt idx="28">
                  <c:v>17.2</c:v>
                </c:pt>
                <c:pt idx="29">
                  <c:v>17.36</c:v>
                </c:pt>
                <c:pt idx="30">
                  <c:v>18.190000000000001</c:v>
                </c:pt>
                <c:pt idx="31">
                  <c:v>18.23</c:v>
                </c:pt>
                <c:pt idx="32">
                  <c:v>18.47</c:v>
                </c:pt>
                <c:pt idx="33">
                  <c:v>18.53</c:v>
                </c:pt>
                <c:pt idx="34">
                  <c:v>18.57</c:v>
                </c:pt>
                <c:pt idx="35">
                  <c:v>19.16</c:v>
                </c:pt>
                <c:pt idx="36">
                  <c:v>19.350000000000001</c:v>
                </c:pt>
                <c:pt idx="37">
                  <c:v>21.56</c:v>
                </c:pt>
                <c:pt idx="38">
                  <c:v>23.17</c:v>
                </c:pt>
                <c:pt idx="39">
                  <c:v>26.15</c:v>
                </c:pt>
                <c:pt idx="40">
                  <c:v>27.38</c:v>
                </c:pt>
                <c:pt idx="41">
                  <c:v>29.3</c:v>
                </c:pt>
                <c:pt idx="42">
                  <c:v>30.22</c:v>
                </c:pt>
                <c:pt idx="43">
                  <c:v>43.16</c:v>
                </c:pt>
                <c:pt idx="44">
                  <c:v>47.29</c:v>
                </c:pt>
                <c:pt idx="45">
                  <c:v>57.24</c:v>
                </c:pt>
              </c:numCache>
            </c:numRef>
          </c:val>
        </c:ser>
        <c:ser>
          <c:idx val="1"/>
          <c:order val="1"/>
          <c:tx>
            <c:strRef>
              <c:f>Sheet2!$B$22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Sheet2!$B$23:$B$160</c:f>
              <c:numCache>
                <c:formatCode>General</c:formatCode>
                <c:ptCount val="138"/>
                <c:pt idx="0">
                  <c:v>1.38</c:v>
                </c:pt>
                <c:pt idx="1">
                  <c:v>1.47</c:v>
                </c:pt>
                <c:pt idx="2">
                  <c:v>2.21</c:v>
                </c:pt>
                <c:pt idx="3">
                  <c:v>2.2599999999999998</c:v>
                </c:pt>
                <c:pt idx="4">
                  <c:v>2.4300000000000002</c:v>
                </c:pt>
                <c:pt idx="5">
                  <c:v>3.3</c:v>
                </c:pt>
                <c:pt idx="6">
                  <c:v>3.45</c:v>
                </c:pt>
                <c:pt idx="7">
                  <c:v>3.51</c:v>
                </c:pt>
                <c:pt idx="8">
                  <c:v>4.33</c:v>
                </c:pt>
                <c:pt idx="9">
                  <c:v>4.8</c:v>
                </c:pt>
                <c:pt idx="10">
                  <c:v>4.9000000000000004</c:v>
                </c:pt>
                <c:pt idx="11">
                  <c:v>5.22</c:v>
                </c:pt>
                <c:pt idx="12">
                  <c:v>5.34</c:v>
                </c:pt>
                <c:pt idx="13">
                  <c:v>5.46</c:v>
                </c:pt>
                <c:pt idx="14">
                  <c:v>6.1</c:v>
                </c:pt>
                <c:pt idx="15">
                  <c:v>6.32</c:v>
                </c:pt>
                <c:pt idx="16">
                  <c:v>6.37</c:v>
                </c:pt>
                <c:pt idx="17">
                  <c:v>6.37</c:v>
                </c:pt>
                <c:pt idx="18">
                  <c:v>6.58</c:v>
                </c:pt>
                <c:pt idx="19">
                  <c:v>7.54</c:v>
                </c:pt>
                <c:pt idx="20">
                  <c:v>8.2200000000000006</c:v>
                </c:pt>
                <c:pt idx="21">
                  <c:v>8.51</c:v>
                </c:pt>
                <c:pt idx="22">
                  <c:v>9.1</c:v>
                </c:pt>
                <c:pt idx="23">
                  <c:v>10.3</c:v>
                </c:pt>
                <c:pt idx="24">
                  <c:v>10.36</c:v>
                </c:pt>
                <c:pt idx="25">
                  <c:v>10.42</c:v>
                </c:pt>
                <c:pt idx="26">
                  <c:v>10.43</c:v>
                </c:pt>
                <c:pt idx="27">
                  <c:v>10.47</c:v>
                </c:pt>
                <c:pt idx="28">
                  <c:v>10.54</c:v>
                </c:pt>
                <c:pt idx="29">
                  <c:v>11.15</c:v>
                </c:pt>
                <c:pt idx="30">
                  <c:v>11.2</c:v>
                </c:pt>
                <c:pt idx="31">
                  <c:v>12.35</c:v>
                </c:pt>
                <c:pt idx="32">
                  <c:v>13.1</c:v>
                </c:pt>
                <c:pt idx="33">
                  <c:v>13.34</c:v>
                </c:pt>
                <c:pt idx="34">
                  <c:v>13.57</c:v>
                </c:pt>
                <c:pt idx="35">
                  <c:v>14.14</c:v>
                </c:pt>
                <c:pt idx="36">
                  <c:v>14.21</c:v>
                </c:pt>
                <c:pt idx="37">
                  <c:v>14.36</c:v>
                </c:pt>
                <c:pt idx="38">
                  <c:v>14.59</c:v>
                </c:pt>
                <c:pt idx="39">
                  <c:v>14.59</c:v>
                </c:pt>
                <c:pt idx="40">
                  <c:v>15.21</c:v>
                </c:pt>
                <c:pt idx="41">
                  <c:v>15.25</c:v>
                </c:pt>
                <c:pt idx="42">
                  <c:v>15.39</c:v>
                </c:pt>
                <c:pt idx="43">
                  <c:v>15.47</c:v>
                </c:pt>
                <c:pt idx="44">
                  <c:v>16.14</c:v>
                </c:pt>
                <c:pt idx="45">
                  <c:v>16.399999999999999</c:v>
                </c:pt>
                <c:pt idx="46">
                  <c:v>16.45</c:v>
                </c:pt>
                <c:pt idx="47">
                  <c:v>16.510000000000002</c:v>
                </c:pt>
                <c:pt idx="48">
                  <c:v>16.559999999999999</c:v>
                </c:pt>
                <c:pt idx="49">
                  <c:v>17.420000000000002</c:v>
                </c:pt>
                <c:pt idx="50">
                  <c:v>17.440000000000001</c:v>
                </c:pt>
                <c:pt idx="51">
                  <c:v>17.47</c:v>
                </c:pt>
                <c:pt idx="52">
                  <c:v>17.52</c:v>
                </c:pt>
                <c:pt idx="53">
                  <c:v>17.55</c:v>
                </c:pt>
                <c:pt idx="54">
                  <c:v>17.59</c:v>
                </c:pt>
                <c:pt idx="55">
                  <c:v>18.23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18.45</c:v>
                </c:pt>
                <c:pt idx="59">
                  <c:v>18.54</c:v>
                </c:pt>
                <c:pt idx="60">
                  <c:v>19.22</c:v>
                </c:pt>
                <c:pt idx="61">
                  <c:v>19.23</c:v>
                </c:pt>
                <c:pt idx="62">
                  <c:v>19.8</c:v>
                </c:pt>
                <c:pt idx="63">
                  <c:v>20.260000000000002</c:v>
                </c:pt>
                <c:pt idx="64">
                  <c:v>20.329999999999998</c:v>
                </c:pt>
                <c:pt idx="65">
                  <c:v>20.399999999999999</c:v>
                </c:pt>
                <c:pt idx="66">
                  <c:v>21.12</c:v>
                </c:pt>
                <c:pt idx="67">
                  <c:v>21.34</c:v>
                </c:pt>
                <c:pt idx="68">
                  <c:v>21.6</c:v>
                </c:pt>
                <c:pt idx="69">
                  <c:v>22.15</c:v>
                </c:pt>
                <c:pt idx="70">
                  <c:v>22.18</c:v>
                </c:pt>
                <c:pt idx="71">
                  <c:v>22.5</c:v>
                </c:pt>
                <c:pt idx="72">
                  <c:v>22.54</c:v>
                </c:pt>
                <c:pt idx="73">
                  <c:v>23.1</c:v>
                </c:pt>
                <c:pt idx="74">
                  <c:v>23.14</c:v>
                </c:pt>
                <c:pt idx="75">
                  <c:v>23.56</c:v>
                </c:pt>
                <c:pt idx="76">
                  <c:v>24.29</c:v>
                </c:pt>
                <c:pt idx="77">
                  <c:v>24.43</c:v>
                </c:pt>
                <c:pt idx="78">
                  <c:v>24.55</c:v>
                </c:pt>
                <c:pt idx="79">
                  <c:v>25.2</c:v>
                </c:pt>
                <c:pt idx="80">
                  <c:v>25.25</c:v>
                </c:pt>
                <c:pt idx="81">
                  <c:v>25.31</c:v>
                </c:pt>
                <c:pt idx="82">
                  <c:v>25.49</c:v>
                </c:pt>
                <c:pt idx="83">
                  <c:v>26.13</c:v>
                </c:pt>
                <c:pt idx="84">
                  <c:v>26.15</c:v>
                </c:pt>
                <c:pt idx="85">
                  <c:v>26.22</c:v>
                </c:pt>
                <c:pt idx="86">
                  <c:v>26.23</c:v>
                </c:pt>
                <c:pt idx="87">
                  <c:v>26.23</c:v>
                </c:pt>
                <c:pt idx="88">
                  <c:v>27.1</c:v>
                </c:pt>
                <c:pt idx="89">
                  <c:v>27.3</c:v>
                </c:pt>
                <c:pt idx="90">
                  <c:v>28.14</c:v>
                </c:pt>
                <c:pt idx="91">
                  <c:v>29</c:v>
                </c:pt>
                <c:pt idx="92">
                  <c:v>29</c:v>
                </c:pt>
                <c:pt idx="93">
                  <c:v>29.17</c:v>
                </c:pt>
                <c:pt idx="94">
                  <c:v>29.52</c:v>
                </c:pt>
                <c:pt idx="95">
                  <c:v>29.52</c:v>
                </c:pt>
                <c:pt idx="96">
                  <c:v>29.8</c:v>
                </c:pt>
                <c:pt idx="97">
                  <c:v>30.2</c:v>
                </c:pt>
                <c:pt idx="98">
                  <c:v>30.42</c:v>
                </c:pt>
                <c:pt idx="99">
                  <c:v>31.1</c:v>
                </c:pt>
                <c:pt idx="100">
                  <c:v>31.26</c:v>
                </c:pt>
                <c:pt idx="101">
                  <c:v>31.4</c:v>
                </c:pt>
                <c:pt idx="102">
                  <c:v>33.58</c:v>
                </c:pt>
                <c:pt idx="103">
                  <c:v>34.1</c:v>
                </c:pt>
                <c:pt idx="104">
                  <c:v>34.44</c:v>
                </c:pt>
                <c:pt idx="105">
                  <c:v>35.11</c:v>
                </c:pt>
                <c:pt idx="106">
                  <c:v>35.590000000000003</c:v>
                </c:pt>
                <c:pt idx="107">
                  <c:v>36.36</c:v>
                </c:pt>
                <c:pt idx="108">
                  <c:v>37.299999999999997</c:v>
                </c:pt>
                <c:pt idx="109">
                  <c:v>37.6</c:v>
                </c:pt>
                <c:pt idx="110">
                  <c:v>40.1</c:v>
                </c:pt>
                <c:pt idx="111">
                  <c:v>40.31</c:v>
                </c:pt>
                <c:pt idx="112">
                  <c:v>40.43</c:v>
                </c:pt>
                <c:pt idx="113">
                  <c:v>42.5</c:v>
                </c:pt>
                <c:pt idx="114">
                  <c:v>43.25</c:v>
                </c:pt>
                <c:pt idx="115">
                  <c:v>44.35</c:v>
                </c:pt>
                <c:pt idx="116">
                  <c:v>44.49</c:v>
                </c:pt>
                <c:pt idx="117">
                  <c:v>46.42</c:v>
                </c:pt>
                <c:pt idx="118">
                  <c:v>47.13</c:v>
                </c:pt>
                <c:pt idx="119">
                  <c:v>47.21</c:v>
                </c:pt>
                <c:pt idx="120">
                  <c:v>47.3</c:v>
                </c:pt>
                <c:pt idx="121">
                  <c:v>48.19</c:v>
                </c:pt>
                <c:pt idx="122">
                  <c:v>48.59</c:v>
                </c:pt>
                <c:pt idx="123">
                  <c:v>49.7</c:v>
                </c:pt>
                <c:pt idx="124">
                  <c:v>51.1</c:v>
                </c:pt>
                <c:pt idx="125">
                  <c:v>52.16</c:v>
                </c:pt>
                <c:pt idx="126">
                  <c:v>53.25</c:v>
                </c:pt>
                <c:pt idx="127">
                  <c:v>53.3</c:v>
                </c:pt>
                <c:pt idx="128">
                  <c:v>53.51</c:v>
                </c:pt>
                <c:pt idx="129">
                  <c:v>54.3</c:v>
                </c:pt>
                <c:pt idx="130">
                  <c:v>54.46</c:v>
                </c:pt>
                <c:pt idx="131">
                  <c:v>55.37</c:v>
                </c:pt>
                <c:pt idx="132">
                  <c:v>57.21</c:v>
                </c:pt>
                <c:pt idx="133">
                  <c:v>59.17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</c:numCache>
            </c:numRef>
          </c:val>
        </c:ser>
        <c:marker val="1"/>
        <c:axId val="181184000"/>
        <c:axId val="181185920"/>
      </c:lineChart>
      <c:catAx>
        <c:axId val="18118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1185920"/>
        <c:crosses val="autoZero"/>
        <c:auto val="1"/>
        <c:lblAlgn val="ctr"/>
        <c:lblOffset val="100"/>
      </c:catAx>
      <c:valAx>
        <c:axId val="18118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1811840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Sheet2!$A$164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val>
            <c:numRef>
              <c:f>Sheet2!$A$165:$A$302</c:f>
              <c:numCache>
                <c:formatCode>General</c:formatCode>
                <c:ptCount val="138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35</c:v>
                </c:pt>
                <c:pt idx="40">
                  <c:v>35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44</c:v>
                </c:pt>
              </c:numCache>
            </c:numRef>
          </c:val>
        </c:ser>
        <c:ser>
          <c:idx val="1"/>
          <c:order val="1"/>
          <c:tx>
            <c:strRef>
              <c:f>Sheet2!$B$164</c:f>
              <c:strCache>
                <c:ptCount val="1"/>
                <c:pt idx="0">
                  <c:v>Online</c:v>
                </c:pt>
              </c:strCache>
            </c:strRef>
          </c:tx>
          <c:marker>
            <c:symbol val="none"/>
          </c:marker>
          <c:val>
            <c:numRef>
              <c:f>Sheet2!$B$165:$B$302</c:f>
              <c:numCache>
                <c:formatCode>General</c:formatCode>
                <c:ptCount val="138"/>
                <c:pt idx="0">
                  <c:v>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39</c:v>
                </c:pt>
                <c:pt idx="59">
                  <c:v>39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</c:numCache>
            </c:numRef>
          </c:val>
        </c:ser>
        <c:marker val="1"/>
        <c:axId val="181288960"/>
        <c:axId val="181290880"/>
      </c:lineChart>
      <c:catAx>
        <c:axId val="18128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1290880"/>
        <c:crosses val="autoZero"/>
        <c:auto val="1"/>
        <c:lblAlgn val="ctr"/>
        <c:lblOffset val="100"/>
      </c:catAx>
      <c:valAx>
        <c:axId val="18129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81288960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Sheet2!$A$308</c:f>
              <c:strCache>
                <c:ptCount val="1"/>
                <c:pt idx="0">
                  <c:v>Lab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Sheet2!$A$309:$A$446</c:f>
              <c:numCache>
                <c:formatCode>General</c:formatCode>
                <c:ptCount val="138"/>
                <c:pt idx="0">
                  <c:v>44</c:v>
                </c:pt>
                <c:pt idx="1">
                  <c:v>26</c:v>
                </c:pt>
                <c:pt idx="2">
                  <c:v>42</c:v>
                </c:pt>
                <c:pt idx="3">
                  <c:v>31</c:v>
                </c:pt>
                <c:pt idx="4">
                  <c:v>32</c:v>
                </c:pt>
                <c:pt idx="5">
                  <c:v>22</c:v>
                </c:pt>
                <c:pt idx="6">
                  <c:v>41</c:v>
                </c:pt>
                <c:pt idx="7">
                  <c:v>25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26</c:v>
                </c:pt>
                <c:pt idx="12">
                  <c:v>30</c:v>
                </c:pt>
                <c:pt idx="13">
                  <c:v>28</c:v>
                </c:pt>
                <c:pt idx="14">
                  <c:v>33</c:v>
                </c:pt>
                <c:pt idx="15">
                  <c:v>25</c:v>
                </c:pt>
                <c:pt idx="16">
                  <c:v>32</c:v>
                </c:pt>
                <c:pt idx="17">
                  <c:v>26</c:v>
                </c:pt>
                <c:pt idx="18">
                  <c:v>22</c:v>
                </c:pt>
                <c:pt idx="19">
                  <c:v>31</c:v>
                </c:pt>
                <c:pt idx="20">
                  <c:v>35</c:v>
                </c:pt>
                <c:pt idx="21">
                  <c:v>32</c:v>
                </c:pt>
                <c:pt idx="22">
                  <c:v>28</c:v>
                </c:pt>
                <c:pt idx="23">
                  <c:v>29</c:v>
                </c:pt>
                <c:pt idx="24">
                  <c:v>27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40</c:v>
                </c:pt>
                <c:pt idx="29">
                  <c:v>35</c:v>
                </c:pt>
                <c:pt idx="30">
                  <c:v>31</c:v>
                </c:pt>
              </c:numCache>
            </c:numRef>
          </c:yVal>
        </c:ser>
        <c:ser>
          <c:idx val="1"/>
          <c:order val="1"/>
          <c:tx>
            <c:strRef>
              <c:f>Sheet2!$B$308</c:f>
              <c:strCache>
                <c:ptCount val="1"/>
                <c:pt idx="0">
                  <c:v>Online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Sheet2!$B$309:$B$446</c:f>
              <c:numCache>
                <c:formatCode>General</c:formatCode>
                <c:ptCount val="138"/>
                <c:pt idx="0">
                  <c:v>33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47</c:v>
                </c:pt>
                <c:pt idx="9">
                  <c:v>47</c:v>
                </c:pt>
                <c:pt idx="10">
                  <c:v>25</c:v>
                </c:pt>
                <c:pt idx="11">
                  <c:v>35</c:v>
                </c:pt>
                <c:pt idx="12">
                  <c:v>20</c:v>
                </c:pt>
                <c:pt idx="13">
                  <c:v>44</c:v>
                </c:pt>
                <c:pt idx="14">
                  <c:v>44</c:v>
                </c:pt>
                <c:pt idx="15">
                  <c:v>37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41</c:v>
                </c:pt>
                <c:pt idx="20">
                  <c:v>25</c:v>
                </c:pt>
                <c:pt idx="21">
                  <c:v>40</c:v>
                </c:pt>
                <c:pt idx="22">
                  <c:v>44</c:v>
                </c:pt>
                <c:pt idx="23">
                  <c:v>32</c:v>
                </c:pt>
                <c:pt idx="24">
                  <c:v>27</c:v>
                </c:pt>
                <c:pt idx="25">
                  <c:v>47</c:v>
                </c:pt>
                <c:pt idx="26">
                  <c:v>48</c:v>
                </c:pt>
                <c:pt idx="27">
                  <c:v>29</c:v>
                </c:pt>
                <c:pt idx="28">
                  <c:v>49</c:v>
                </c:pt>
                <c:pt idx="29">
                  <c:v>46</c:v>
                </c:pt>
                <c:pt idx="30">
                  <c:v>46</c:v>
                </c:pt>
                <c:pt idx="31">
                  <c:v>27</c:v>
                </c:pt>
                <c:pt idx="32">
                  <c:v>24</c:v>
                </c:pt>
                <c:pt idx="33">
                  <c:v>36</c:v>
                </c:pt>
                <c:pt idx="34">
                  <c:v>25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45</c:v>
                </c:pt>
                <c:pt idx="39">
                  <c:v>23</c:v>
                </c:pt>
                <c:pt idx="40">
                  <c:v>49</c:v>
                </c:pt>
                <c:pt idx="41">
                  <c:v>39</c:v>
                </c:pt>
                <c:pt idx="42">
                  <c:v>44</c:v>
                </c:pt>
                <c:pt idx="43">
                  <c:v>34</c:v>
                </c:pt>
                <c:pt idx="44">
                  <c:v>49</c:v>
                </c:pt>
                <c:pt idx="45">
                  <c:v>49</c:v>
                </c:pt>
                <c:pt idx="46">
                  <c:v>44</c:v>
                </c:pt>
                <c:pt idx="47">
                  <c:v>46</c:v>
                </c:pt>
                <c:pt idx="48">
                  <c:v>44</c:v>
                </c:pt>
                <c:pt idx="49">
                  <c:v>50</c:v>
                </c:pt>
                <c:pt idx="50">
                  <c:v>30</c:v>
                </c:pt>
                <c:pt idx="51">
                  <c:v>49</c:v>
                </c:pt>
                <c:pt idx="52">
                  <c:v>49</c:v>
                </c:pt>
                <c:pt idx="53">
                  <c:v>41</c:v>
                </c:pt>
                <c:pt idx="54">
                  <c:v>49</c:v>
                </c:pt>
                <c:pt idx="55">
                  <c:v>50</c:v>
                </c:pt>
                <c:pt idx="56">
                  <c:v>27</c:v>
                </c:pt>
                <c:pt idx="57">
                  <c:v>50</c:v>
                </c:pt>
                <c:pt idx="58">
                  <c:v>45</c:v>
                </c:pt>
                <c:pt idx="59">
                  <c:v>40</c:v>
                </c:pt>
                <c:pt idx="60">
                  <c:v>48</c:v>
                </c:pt>
                <c:pt idx="61">
                  <c:v>48</c:v>
                </c:pt>
                <c:pt idx="62">
                  <c:v>43</c:v>
                </c:pt>
                <c:pt idx="63">
                  <c:v>43</c:v>
                </c:pt>
                <c:pt idx="64">
                  <c:v>41</c:v>
                </c:pt>
                <c:pt idx="65">
                  <c:v>49</c:v>
                </c:pt>
                <c:pt idx="66">
                  <c:v>50</c:v>
                </c:pt>
                <c:pt idx="67">
                  <c:v>49</c:v>
                </c:pt>
                <c:pt idx="68">
                  <c:v>47</c:v>
                </c:pt>
                <c:pt idx="69">
                  <c:v>49</c:v>
                </c:pt>
                <c:pt idx="70">
                  <c:v>49</c:v>
                </c:pt>
                <c:pt idx="71">
                  <c:v>47</c:v>
                </c:pt>
                <c:pt idx="72">
                  <c:v>47</c:v>
                </c:pt>
                <c:pt idx="73">
                  <c:v>37</c:v>
                </c:pt>
                <c:pt idx="74">
                  <c:v>37</c:v>
                </c:pt>
                <c:pt idx="75">
                  <c:v>49</c:v>
                </c:pt>
                <c:pt idx="76">
                  <c:v>49</c:v>
                </c:pt>
                <c:pt idx="77">
                  <c:v>33</c:v>
                </c:pt>
                <c:pt idx="78">
                  <c:v>49</c:v>
                </c:pt>
                <c:pt idx="79">
                  <c:v>40</c:v>
                </c:pt>
                <c:pt idx="80">
                  <c:v>48</c:v>
                </c:pt>
                <c:pt idx="81">
                  <c:v>49</c:v>
                </c:pt>
                <c:pt idx="82">
                  <c:v>41</c:v>
                </c:pt>
                <c:pt idx="83">
                  <c:v>39</c:v>
                </c:pt>
                <c:pt idx="84">
                  <c:v>47</c:v>
                </c:pt>
                <c:pt idx="85">
                  <c:v>28</c:v>
                </c:pt>
                <c:pt idx="86">
                  <c:v>43</c:v>
                </c:pt>
                <c:pt idx="87">
                  <c:v>49</c:v>
                </c:pt>
                <c:pt idx="88">
                  <c:v>34</c:v>
                </c:pt>
                <c:pt idx="89">
                  <c:v>49</c:v>
                </c:pt>
                <c:pt idx="90">
                  <c:v>36</c:v>
                </c:pt>
                <c:pt idx="91">
                  <c:v>45</c:v>
                </c:pt>
                <c:pt idx="92">
                  <c:v>44</c:v>
                </c:pt>
                <c:pt idx="93">
                  <c:v>28</c:v>
                </c:pt>
                <c:pt idx="94">
                  <c:v>32</c:v>
                </c:pt>
                <c:pt idx="95">
                  <c:v>38</c:v>
                </c:pt>
                <c:pt idx="96">
                  <c:v>49</c:v>
                </c:pt>
                <c:pt idx="97">
                  <c:v>43</c:v>
                </c:pt>
                <c:pt idx="98">
                  <c:v>40</c:v>
                </c:pt>
                <c:pt idx="99">
                  <c:v>34</c:v>
                </c:pt>
                <c:pt idx="100">
                  <c:v>49</c:v>
                </c:pt>
                <c:pt idx="101">
                  <c:v>45</c:v>
                </c:pt>
                <c:pt idx="102">
                  <c:v>32</c:v>
                </c:pt>
                <c:pt idx="103">
                  <c:v>47</c:v>
                </c:pt>
                <c:pt idx="104">
                  <c:v>37</c:v>
                </c:pt>
                <c:pt idx="105">
                  <c:v>46</c:v>
                </c:pt>
                <c:pt idx="106">
                  <c:v>47</c:v>
                </c:pt>
                <c:pt idx="107">
                  <c:v>36</c:v>
                </c:pt>
                <c:pt idx="108">
                  <c:v>42</c:v>
                </c:pt>
                <c:pt idx="109">
                  <c:v>33</c:v>
                </c:pt>
                <c:pt idx="110">
                  <c:v>50</c:v>
                </c:pt>
                <c:pt idx="111">
                  <c:v>48</c:v>
                </c:pt>
                <c:pt idx="112">
                  <c:v>34</c:v>
                </c:pt>
                <c:pt idx="113">
                  <c:v>44</c:v>
                </c:pt>
                <c:pt idx="114">
                  <c:v>43</c:v>
                </c:pt>
                <c:pt idx="115">
                  <c:v>42</c:v>
                </c:pt>
                <c:pt idx="116">
                  <c:v>47</c:v>
                </c:pt>
                <c:pt idx="117">
                  <c:v>48</c:v>
                </c:pt>
                <c:pt idx="118">
                  <c:v>43</c:v>
                </c:pt>
                <c:pt idx="119">
                  <c:v>29</c:v>
                </c:pt>
                <c:pt idx="120">
                  <c:v>30</c:v>
                </c:pt>
                <c:pt idx="121">
                  <c:v>27</c:v>
                </c:pt>
                <c:pt idx="122">
                  <c:v>36</c:v>
                </c:pt>
                <c:pt idx="123">
                  <c:v>38</c:v>
                </c:pt>
                <c:pt idx="124">
                  <c:v>26</c:v>
                </c:pt>
                <c:pt idx="125">
                  <c:v>36</c:v>
                </c:pt>
                <c:pt idx="126">
                  <c:v>32</c:v>
                </c:pt>
                <c:pt idx="127">
                  <c:v>40</c:v>
                </c:pt>
                <c:pt idx="128">
                  <c:v>38</c:v>
                </c:pt>
                <c:pt idx="129">
                  <c:v>33</c:v>
                </c:pt>
                <c:pt idx="130">
                  <c:v>30</c:v>
                </c:pt>
                <c:pt idx="131">
                  <c:v>38</c:v>
                </c:pt>
                <c:pt idx="132">
                  <c:v>47</c:v>
                </c:pt>
                <c:pt idx="133">
                  <c:v>28</c:v>
                </c:pt>
                <c:pt idx="134">
                  <c:v>33</c:v>
                </c:pt>
                <c:pt idx="135">
                  <c:v>20</c:v>
                </c:pt>
                <c:pt idx="136">
                  <c:v>30</c:v>
                </c:pt>
                <c:pt idx="137">
                  <c:v>6</c:v>
                </c:pt>
              </c:numCache>
            </c:numRef>
          </c:yVal>
        </c:ser>
        <c:axId val="181328128"/>
        <c:axId val="181342592"/>
      </c:scatterChart>
      <c:valAx>
        <c:axId val="18132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181342592"/>
        <c:crosses val="autoZero"/>
        <c:crossBetween val="midCat"/>
      </c:valAx>
      <c:valAx>
        <c:axId val="181342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18132812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Sheet3!$B$2:$B$3</c:f>
              <c:strCache>
                <c:ptCount val="1"/>
                <c:pt idx="0">
                  <c:v>Easy Online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Sheet3!$B$4:$B$10</c:f>
              <c:numCache>
                <c:formatCode>0.0%</c:formatCode>
                <c:ptCount val="7"/>
                <c:pt idx="0">
                  <c:v>0</c:v>
                </c:pt>
                <c:pt idx="1">
                  <c:v>0.73043478260869565</c:v>
                </c:pt>
                <c:pt idx="2">
                  <c:v>0.67500000000000004</c:v>
                </c:pt>
                <c:pt idx="3">
                  <c:v>0.7</c:v>
                </c:pt>
                <c:pt idx="4">
                  <c:v>0.72307692307692306</c:v>
                </c:pt>
                <c:pt idx="5">
                  <c:v>0.72857142857142854</c:v>
                </c:pt>
                <c:pt idx="6">
                  <c:v>0.55714285714285716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Easy Lab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Sheet3!$C$4:$C$10</c:f>
              <c:numCache>
                <c:formatCode>0.0%</c:formatCode>
                <c:ptCount val="7"/>
                <c:pt idx="0">
                  <c:v>0</c:v>
                </c:pt>
                <c:pt idx="1">
                  <c:v>0.56666666666666665</c:v>
                </c:pt>
                <c:pt idx="2">
                  <c:v>0.46913580246913578</c:v>
                </c:pt>
                <c:pt idx="3">
                  <c:v>0.53333333333333333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Med. Online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Sheet3!$D$4:$D$10</c:f>
              <c:numCache>
                <c:formatCode>0.0%</c:formatCode>
                <c:ptCount val="7"/>
                <c:pt idx="0">
                  <c:v>0</c:v>
                </c:pt>
                <c:pt idx="1">
                  <c:v>0.67453416149068324</c:v>
                </c:pt>
                <c:pt idx="2">
                  <c:v>0.82785714285714285</c:v>
                </c:pt>
                <c:pt idx="3">
                  <c:v>0.86806722689075633</c:v>
                </c:pt>
                <c:pt idx="4">
                  <c:v>0.8351648351648352</c:v>
                </c:pt>
                <c:pt idx="5">
                  <c:v>0.83061224489795915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Med. Lab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Sheet3!$E$4:$E$10</c:f>
              <c:numCache>
                <c:formatCode>0.0%</c:formatCode>
                <c:ptCount val="7"/>
                <c:pt idx="0">
                  <c:v>0</c:v>
                </c:pt>
                <c:pt idx="1">
                  <c:v>0.65734265734265729</c:v>
                </c:pt>
                <c:pt idx="2">
                  <c:v>0.58689458689458684</c:v>
                </c:pt>
                <c:pt idx="3">
                  <c:v>0.53846153846153844</c:v>
                </c:pt>
                <c:pt idx="4">
                  <c:v>0.66666666666666663</c:v>
                </c:pt>
                <c:pt idx="5">
                  <c:v>0.71794871794871795</c:v>
                </c:pt>
                <c:pt idx="6">
                  <c:v>0.58974358974358976</c:v>
                </c:pt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1"/>
                <c:pt idx="0">
                  <c:v>Hard Online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Sheet3!$F$4:$F$10</c:f>
              <c:numCache>
                <c:formatCode>0.0%</c:formatCode>
                <c:ptCount val="7"/>
                <c:pt idx="0">
                  <c:v>0</c:v>
                </c:pt>
                <c:pt idx="1">
                  <c:v>0.61304347826086958</c:v>
                </c:pt>
                <c:pt idx="2">
                  <c:v>0.17</c:v>
                </c:pt>
                <c:pt idx="3">
                  <c:v>0.17352941176470588</c:v>
                </c:pt>
                <c:pt idx="4">
                  <c:v>0.16153846153846155</c:v>
                </c:pt>
                <c:pt idx="5">
                  <c:v>0.17142857142857143</c:v>
                </c:pt>
                <c:pt idx="6">
                  <c:v>0.1</c:v>
                </c:pt>
              </c:numCache>
            </c:numRef>
          </c:val>
        </c:ser>
        <c:ser>
          <c:idx val="5"/>
          <c:order val="5"/>
          <c:tx>
            <c:strRef>
              <c:f>Sheet3!$G$2:$G$3</c:f>
              <c:strCache>
                <c:ptCount val="1"/>
                <c:pt idx="0">
                  <c:v>Hard Lab</c:v>
                </c:pt>
              </c:strCache>
            </c:strRef>
          </c:tx>
          <c:cat>
            <c:strRef>
              <c:f>Sheet3!$A$4:$A$10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Sheet3!$G$4:$G$10</c:f>
              <c:numCache>
                <c:formatCode>0.0%</c:formatCode>
                <c:ptCount val="7"/>
                <c:pt idx="0">
                  <c:v>0</c:v>
                </c:pt>
                <c:pt idx="1">
                  <c:v>0.67045454545454541</c:v>
                </c:pt>
                <c:pt idx="2">
                  <c:v>0.79629629629629628</c:v>
                </c:pt>
                <c:pt idx="3">
                  <c:v>0.72499999999999998</c:v>
                </c:pt>
                <c:pt idx="4">
                  <c:v>0.75</c:v>
                </c:pt>
                <c:pt idx="5">
                  <c:v>0.9375</c:v>
                </c:pt>
                <c:pt idx="6">
                  <c:v>0.75</c:v>
                </c:pt>
              </c:numCache>
            </c:numRef>
          </c:val>
        </c:ser>
        <c:shape val="box"/>
        <c:axId val="181433088"/>
        <c:axId val="181435008"/>
        <c:axId val="0"/>
      </c:bar3DChart>
      <c:catAx>
        <c:axId val="18143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Group Title</a:t>
                </a:r>
              </a:p>
            </c:rich>
          </c:tx>
          <c:layout/>
        </c:title>
        <c:tickLblPos val="nextTo"/>
        <c:crossAx val="181435008"/>
        <c:crosses val="autoZero"/>
        <c:auto val="1"/>
        <c:lblAlgn val="ctr"/>
        <c:lblOffset val="100"/>
      </c:catAx>
      <c:valAx>
        <c:axId val="18143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Correct Answers /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layout/>
        </c:title>
        <c:numFmt formatCode="0.0%" sourceLinked="1"/>
        <c:tickLblPos val="nextTo"/>
        <c:crossAx val="18143308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Sheet3!$A$24</c:f>
              <c:strCache>
                <c:ptCount val="1"/>
                <c:pt idx="0">
                  <c:v>Group 0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Sheet3!$B$24:$K$24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Group 1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Sheet3!$B$25:$K$25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4.3478260869565216E-2</c:v>
                </c:pt>
                <c:pt idx="3">
                  <c:v>0</c:v>
                </c:pt>
                <c:pt idx="4">
                  <c:v>0.43478260869565216</c:v>
                </c:pt>
                <c:pt idx="5">
                  <c:v>0.9</c:v>
                </c:pt>
                <c:pt idx="6">
                  <c:v>0.21739130434782608</c:v>
                </c:pt>
                <c:pt idx="7">
                  <c:v>0.1</c:v>
                </c:pt>
                <c:pt idx="8">
                  <c:v>0.30434782608695654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Sheet3!$A$26</c:f>
              <c:strCache>
                <c:ptCount val="1"/>
                <c:pt idx="0">
                  <c:v>Group 2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Sheet3!$B$26:$K$26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0.55555555555555558</c:v>
                </c:pt>
                <c:pt idx="6">
                  <c:v>0.125</c:v>
                </c:pt>
                <c:pt idx="7">
                  <c:v>0.33333333333333331</c:v>
                </c:pt>
                <c:pt idx="8">
                  <c:v>0.67500000000000004</c:v>
                </c:pt>
                <c:pt idx="9">
                  <c:v>0.1111111111111111</c:v>
                </c:pt>
              </c:numCache>
            </c:numRef>
          </c:val>
        </c:ser>
        <c:ser>
          <c:idx val="3"/>
          <c:order val="3"/>
          <c:tx>
            <c:strRef>
              <c:f>Sheet3!$A$27</c:f>
              <c:strCache>
                <c:ptCount val="1"/>
                <c:pt idx="0">
                  <c:v>Group 3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Sheet3!$B$27:$K$27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5.8823529411764705E-2</c:v>
                </c:pt>
                <c:pt idx="5">
                  <c:v>1</c:v>
                </c:pt>
                <c:pt idx="6">
                  <c:v>0.26470588235294118</c:v>
                </c:pt>
                <c:pt idx="7">
                  <c:v>0</c:v>
                </c:pt>
                <c:pt idx="8">
                  <c:v>0.67647058823529416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Sheet3!$A$28</c:f>
              <c:strCache>
                <c:ptCount val="1"/>
                <c:pt idx="0">
                  <c:v>Group 4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Sheet3!$B$28:$K$28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0.46153846153846156</c:v>
                </c:pt>
                <c:pt idx="7">
                  <c:v>1</c:v>
                </c:pt>
                <c:pt idx="8">
                  <c:v>0.53846153846153844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Sheet3!$A$29</c:f>
              <c:strCache>
                <c:ptCount val="1"/>
                <c:pt idx="0">
                  <c:v>Group 5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Sheet3!$B$29:$K$29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0.21428571428571427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0.5714285714285714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Sheet3!$A$30</c:f>
              <c:strCache>
                <c:ptCount val="1"/>
                <c:pt idx="0">
                  <c:v>Group 6</c:v>
                </c:pt>
              </c:strCache>
            </c:strRef>
          </c:tx>
          <c:cat>
            <c:multiLvlStrRef>
              <c:f>Sheet3!$B$22:$K$23</c:f>
              <c:multiLvlStrCache>
                <c:ptCount val="10"/>
                <c:lvl>
                  <c:pt idx="0">
                    <c:v>Online</c:v>
                  </c:pt>
                  <c:pt idx="1">
                    <c:v>Lab</c:v>
                  </c:pt>
                  <c:pt idx="2">
                    <c:v>Online</c:v>
                  </c:pt>
                  <c:pt idx="3">
                    <c:v>Lab</c:v>
                  </c:pt>
                  <c:pt idx="4">
                    <c:v>Online</c:v>
                  </c:pt>
                  <c:pt idx="5">
                    <c:v>Lab</c:v>
                  </c:pt>
                  <c:pt idx="6">
                    <c:v>Online</c:v>
                  </c:pt>
                  <c:pt idx="7">
                    <c:v>Lab</c:v>
                  </c:pt>
                  <c:pt idx="8">
                    <c:v>Online</c:v>
                  </c:pt>
                  <c:pt idx="9">
                    <c:v>Lab</c:v>
                  </c:pt>
                </c:lvl>
                <c:lvl>
                  <c:pt idx="0">
                    <c:v>&lt;= 10</c:v>
                  </c:pt>
                  <c:pt idx="2">
                    <c:v>&gt; 10 &amp; &lt;= 20</c:v>
                  </c:pt>
                  <c:pt idx="4">
                    <c:v>&gt; 20 &amp; &lt;= 30</c:v>
                  </c:pt>
                  <c:pt idx="6">
                    <c:v>&gt; 30 &amp; &lt;= 40</c:v>
                  </c:pt>
                  <c:pt idx="8">
                    <c:v>&gt; 40 &amp; &lt;= 50</c:v>
                  </c:pt>
                </c:lvl>
              </c:multiLvlStrCache>
            </c:multiLvlStrRef>
          </c:cat>
          <c:val>
            <c:numRef>
              <c:f>Sheet3!$B$30:$K$30</c:f>
              <c:numCache>
                <c:formatCode>0.0%</c:formatCode>
                <c:ptCount val="10"/>
                <c:pt idx="0">
                  <c:v>7.1428571428571425E-2</c:v>
                </c:pt>
                <c:pt idx="1">
                  <c:v>0</c:v>
                </c:pt>
                <c:pt idx="2">
                  <c:v>7.1428571428571425E-2</c:v>
                </c:pt>
                <c:pt idx="3">
                  <c:v>0</c:v>
                </c:pt>
                <c:pt idx="4">
                  <c:v>0.2857142857142857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7.1428571428571425E-2</c:v>
                </c:pt>
                <c:pt idx="9">
                  <c:v>0</c:v>
                </c:pt>
              </c:numCache>
            </c:numRef>
          </c:val>
        </c:ser>
        <c:shape val="box"/>
        <c:axId val="167594624"/>
        <c:axId val="168011648"/>
        <c:axId val="0"/>
      </c:bar3DChart>
      <c:catAx>
        <c:axId val="167594624"/>
        <c:scaling>
          <c:orientation val="minMax"/>
        </c:scaling>
        <c:axPos val="b"/>
        <c:tickLblPos val="nextTo"/>
        <c:crossAx val="168011648"/>
        <c:crosses val="autoZero"/>
        <c:auto val="1"/>
        <c:lblAlgn val="ctr"/>
        <c:lblOffset val="100"/>
      </c:catAx>
      <c:valAx>
        <c:axId val="16801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within Each Group</a:t>
                </a:r>
              </a:p>
            </c:rich>
          </c:tx>
          <c:layout/>
        </c:title>
        <c:numFmt formatCode="0.0%" sourceLinked="1"/>
        <c:tickLblPos val="nextTo"/>
        <c:crossAx val="1675946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51</xdr:row>
      <xdr:rowOff>3175</xdr:rowOff>
    </xdr:from>
    <xdr:to>
      <xdr:col>9</xdr:col>
      <xdr:colOff>412750</xdr:colOff>
      <xdr:row>78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51</xdr:row>
      <xdr:rowOff>155575</xdr:rowOff>
    </xdr:from>
    <xdr:to>
      <xdr:col>9</xdr:col>
      <xdr:colOff>412750</xdr:colOff>
      <xdr:row>78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14287</xdr:rowOff>
    </xdr:from>
    <xdr:to>
      <xdr:col>15</xdr:col>
      <xdr:colOff>314325</xdr:colOff>
      <xdr:row>17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136</xdr:row>
      <xdr:rowOff>71437</xdr:rowOff>
    </xdr:from>
    <xdr:to>
      <xdr:col>13</xdr:col>
      <xdr:colOff>371475</xdr:colOff>
      <xdr:row>153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289</xdr:row>
      <xdr:rowOff>71437</xdr:rowOff>
    </xdr:from>
    <xdr:to>
      <xdr:col>13</xdr:col>
      <xdr:colOff>371475</xdr:colOff>
      <xdr:row>306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85725</xdr:colOff>
      <xdr:row>435</xdr:row>
      <xdr:rowOff>28575</xdr:rowOff>
    </xdr:from>
    <xdr:to>
      <xdr:col>13</xdr:col>
      <xdr:colOff>390525</xdr:colOff>
      <xdr:row>452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20</xdr:row>
      <xdr:rowOff>133350</xdr:rowOff>
    </xdr:from>
    <xdr:to>
      <xdr:col>20</xdr:col>
      <xdr:colOff>428625</xdr:colOff>
      <xdr:row>33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658053356485" createdVersion="3" refreshedVersion="3" minRefreshableVersion="3" recordCount="220">
  <cacheSource type="worksheet">
    <worksheetSource name="Table3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52">
        <s v="Time"/>
        <s v="Grade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7"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0.280643411730505" maxValue="4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6707175928" createdVersion="3" refreshedVersion="3" minRefreshableVersion="3" recordCount="224">
  <cacheSource type="worksheet">
    <worksheetSource name="Table5"/>
  </cacheSource>
  <cacheFields count="4">
    <cacheField name="Category" numFmtId="0">
      <sharedItems count="2">
        <s v="ALL TABLE DATA"/>
        <s v="Category 1"/>
      </sharedItems>
    </cacheField>
    <cacheField name="Column" numFmtId="0">
      <sharedItems count="53">
        <s v="Gender"/>
        <s v="Time"/>
        <s v="Grade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  <s v="_31"/>
        <s v="_32"/>
        <s v="_33"/>
        <s v="_34"/>
        <s v="_35"/>
        <s v="_36"/>
        <s v="_37"/>
        <s v="_38"/>
        <s v="_39"/>
        <s v="_40"/>
        <s v="_41"/>
        <s v="_42"/>
        <s v="_43"/>
        <s v="_44"/>
        <s v="_45"/>
        <s v="_46"/>
        <s v="_47"/>
        <s v="_48"/>
        <s v="_49"/>
        <s v="_50"/>
      </sharedItems>
    </cacheField>
    <cacheField name="Value" numFmtId="0">
      <sharedItems containsMixedTypes="1" containsNumber="1" containsInteger="1" minValue="0" maxValue="1" count="9">
        <s v="Male"/>
        <s v="Female"/>
        <s v="Very Low"/>
        <s v="Low"/>
        <s v="Medium"/>
        <s v="High"/>
        <s v="Very High"/>
        <n v="0"/>
        <n v="1"/>
      </sharedItems>
    </cacheField>
    <cacheField name="Support" numFmtId="0">
      <sharedItems containsSemiMixedTypes="0" containsString="0" containsNumber="1" minValue="0.280643411730505" maxValue="4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x v="0"/>
    <x v="0"/>
    <x v="0"/>
    <n v="13.748361358014201"/>
  </r>
  <r>
    <x v="0"/>
    <x v="0"/>
    <x v="1"/>
    <n v="17.793255477819802"/>
  </r>
  <r>
    <x v="0"/>
    <x v="0"/>
    <x v="2"/>
    <n v="11.355092142790401"/>
  </r>
  <r>
    <x v="0"/>
    <x v="0"/>
    <x v="3"/>
    <n v="2.8226476096451099"/>
  </r>
  <r>
    <x v="0"/>
    <x v="0"/>
    <x v="4"/>
    <n v="0.280643411730505"/>
  </r>
  <r>
    <x v="0"/>
    <x v="1"/>
    <x v="0"/>
    <n v="8.3688296802590596"/>
  </r>
  <r>
    <x v="0"/>
    <x v="1"/>
    <x v="1"/>
    <n v="13.611474551998"/>
  </r>
  <r>
    <x v="0"/>
    <x v="1"/>
    <x v="2"/>
    <n v="14.232225225266699"/>
  </r>
  <r>
    <x v="0"/>
    <x v="1"/>
    <x v="3"/>
    <n v="7.5083927819343304"/>
  </r>
  <r>
    <x v="0"/>
    <x v="1"/>
    <x v="4"/>
    <n v="2.2790777605418699"/>
  </r>
  <r>
    <x v="0"/>
    <x v="2"/>
    <x v="5"/>
    <n v="36"/>
  </r>
  <r>
    <x v="0"/>
    <x v="2"/>
    <x v="6"/>
    <n v="10"/>
  </r>
  <r>
    <x v="0"/>
    <x v="3"/>
    <x v="6"/>
    <n v="36"/>
  </r>
  <r>
    <x v="0"/>
    <x v="3"/>
    <x v="5"/>
    <n v="10"/>
  </r>
  <r>
    <x v="0"/>
    <x v="4"/>
    <x v="5"/>
    <n v="31"/>
  </r>
  <r>
    <x v="0"/>
    <x v="4"/>
    <x v="6"/>
    <n v="15"/>
  </r>
  <r>
    <x v="0"/>
    <x v="5"/>
    <x v="5"/>
    <n v="29"/>
  </r>
  <r>
    <x v="0"/>
    <x v="5"/>
    <x v="6"/>
    <n v="17"/>
  </r>
  <r>
    <x v="0"/>
    <x v="6"/>
    <x v="6"/>
    <n v="40"/>
  </r>
  <r>
    <x v="0"/>
    <x v="6"/>
    <x v="5"/>
    <n v="6"/>
  </r>
  <r>
    <x v="0"/>
    <x v="7"/>
    <x v="6"/>
    <n v="39"/>
  </r>
  <r>
    <x v="0"/>
    <x v="7"/>
    <x v="5"/>
    <n v="7"/>
  </r>
  <r>
    <x v="0"/>
    <x v="8"/>
    <x v="6"/>
    <n v="41"/>
  </r>
  <r>
    <x v="0"/>
    <x v="8"/>
    <x v="5"/>
    <n v="5"/>
  </r>
  <r>
    <x v="0"/>
    <x v="9"/>
    <x v="5"/>
    <n v="34"/>
  </r>
  <r>
    <x v="0"/>
    <x v="9"/>
    <x v="6"/>
    <n v="12"/>
  </r>
  <r>
    <x v="0"/>
    <x v="10"/>
    <x v="5"/>
    <n v="21"/>
  </r>
  <r>
    <x v="0"/>
    <x v="10"/>
    <x v="6"/>
    <n v="25"/>
  </r>
  <r>
    <x v="0"/>
    <x v="11"/>
    <x v="6"/>
    <n v="40"/>
  </r>
  <r>
    <x v="0"/>
    <x v="11"/>
    <x v="5"/>
    <n v="6"/>
  </r>
  <r>
    <x v="0"/>
    <x v="12"/>
    <x v="5"/>
    <n v="34"/>
  </r>
  <r>
    <x v="0"/>
    <x v="12"/>
    <x v="6"/>
    <n v="12"/>
  </r>
  <r>
    <x v="0"/>
    <x v="13"/>
    <x v="6"/>
    <n v="40"/>
  </r>
  <r>
    <x v="0"/>
    <x v="13"/>
    <x v="5"/>
    <n v="6"/>
  </r>
  <r>
    <x v="0"/>
    <x v="14"/>
    <x v="6"/>
    <n v="42"/>
  </r>
  <r>
    <x v="0"/>
    <x v="14"/>
    <x v="5"/>
    <n v="4"/>
  </r>
  <r>
    <x v="0"/>
    <x v="15"/>
    <x v="6"/>
    <n v="40"/>
  </r>
  <r>
    <x v="0"/>
    <x v="15"/>
    <x v="5"/>
    <n v="6"/>
  </r>
  <r>
    <x v="0"/>
    <x v="16"/>
    <x v="5"/>
    <n v="35"/>
  </r>
  <r>
    <x v="0"/>
    <x v="16"/>
    <x v="6"/>
    <n v="11"/>
  </r>
  <r>
    <x v="0"/>
    <x v="17"/>
    <x v="5"/>
    <n v="24"/>
  </r>
  <r>
    <x v="0"/>
    <x v="17"/>
    <x v="6"/>
    <n v="22"/>
  </r>
  <r>
    <x v="0"/>
    <x v="18"/>
    <x v="5"/>
    <n v="33"/>
  </r>
  <r>
    <x v="0"/>
    <x v="18"/>
    <x v="6"/>
    <n v="13"/>
  </r>
  <r>
    <x v="0"/>
    <x v="19"/>
    <x v="6"/>
    <n v="39"/>
  </r>
  <r>
    <x v="0"/>
    <x v="19"/>
    <x v="5"/>
    <n v="7"/>
  </r>
  <r>
    <x v="0"/>
    <x v="20"/>
    <x v="6"/>
    <n v="31"/>
  </r>
  <r>
    <x v="0"/>
    <x v="20"/>
    <x v="5"/>
    <n v="15"/>
  </r>
  <r>
    <x v="0"/>
    <x v="21"/>
    <x v="5"/>
    <n v="20"/>
  </r>
  <r>
    <x v="0"/>
    <x v="21"/>
    <x v="6"/>
    <n v="26"/>
  </r>
  <r>
    <x v="0"/>
    <x v="22"/>
    <x v="6"/>
    <n v="41"/>
  </r>
  <r>
    <x v="0"/>
    <x v="22"/>
    <x v="5"/>
    <n v="5"/>
  </r>
  <r>
    <x v="0"/>
    <x v="23"/>
    <x v="5"/>
    <n v="31"/>
  </r>
  <r>
    <x v="0"/>
    <x v="23"/>
    <x v="6"/>
    <n v="15"/>
  </r>
  <r>
    <x v="0"/>
    <x v="24"/>
    <x v="6"/>
    <n v="42"/>
  </r>
  <r>
    <x v="0"/>
    <x v="24"/>
    <x v="5"/>
    <n v="4"/>
  </r>
  <r>
    <x v="0"/>
    <x v="25"/>
    <x v="5"/>
    <n v="32"/>
  </r>
  <r>
    <x v="0"/>
    <x v="25"/>
    <x v="6"/>
    <n v="14"/>
  </r>
  <r>
    <x v="0"/>
    <x v="26"/>
    <x v="6"/>
    <n v="32"/>
  </r>
  <r>
    <x v="0"/>
    <x v="26"/>
    <x v="5"/>
    <n v="14"/>
  </r>
  <r>
    <x v="0"/>
    <x v="27"/>
    <x v="5"/>
    <n v="30"/>
  </r>
  <r>
    <x v="0"/>
    <x v="27"/>
    <x v="6"/>
    <n v="16"/>
  </r>
  <r>
    <x v="0"/>
    <x v="28"/>
    <x v="5"/>
    <n v="29"/>
  </r>
  <r>
    <x v="0"/>
    <x v="28"/>
    <x v="6"/>
    <n v="17"/>
  </r>
  <r>
    <x v="0"/>
    <x v="29"/>
    <x v="6"/>
    <n v="30"/>
  </r>
  <r>
    <x v="0"/>
    <x v="29"/>
    <x v="5"/>
    <n v="16"/>
  </r>
  <r>
    <x v="0"/>
    <x v="30"/>
    <x v="5"/>
    <n v="30"/>
  </r>
  <r>
    <x v="0"/>
    <x v="30"/>
    <x v="6"/>
    <n v="16"/>
  </r>
  <r>
    <x v="0"/>
    <x v="31"/>
    <x v="6"/>
    <n v="38"/>
  </r>
  <r>
    <x v="0"/>
    <x v="31"/>
    <x v="5"/>
    <n v="8"/>
  </r>
  <r>
    <x v="0"/>
    <x v="32"/>
    <x v="5"/>
    <n v="26"/>
  </r>
  <r>
    <x v="0"/>
    <x v="32"/>
    <x v="6"/>
    <n v="20"/>
  </r>
  <r>
    <x v="0"/>
    <x v="33"/>
    <x v="6"/>
    <n v="35"/>
  </r>
  <r>
    <x v="0"/>
    <x v="33"/>
    <x v="5"/>
    <n v="11"/>
  </r>
  <r>
    <x v="0"/>
    <x v="34"/>
    <x v="6"/>
    <n v="33"/>
  </r>
  <r>
    <x v="0"/>
    <x v="34"/>
    <x v="5"/>
    <n v="13"/>
  </r>
  <r>
    <x v="0"/>
    <x v="35"/>
    <x v="5"/>
    <n v="28"/>
  </r>
  <r>
    <x v="0"/>
    <x v="35"/>
    <x v="6"/>
    <n v="18"/>
  </r>
  <r>
    <x v="0"/>
    <x v="36"/>
    <x v="6"/>
    <n v="36"/>
  </r>
  <r>
    <x v="0"/>
    <x v="36"/>
    <x v="5"/>
    <n v="10"/>
  </r>
  <r>
    <x v="0"/>
    <x v="37"/>
    <x v="5"/>
    <n v="2"/>
  </r>
  <r>
    <x v="0"/>
    <x v="37"/>
    <x v="6"/>
    <n v="44"/>
  </r>
  <r>
    <x v="0"/>
    <x v="38"/>
    <x v="5"/>
    <n v="22"/>
  </r>
  <r>
    <x v="0"/>
    <x v="38"/>
    <x v="6"/>
    <n v="24"/>
  </r>
  <r>
    <x v="0"/>
    <x v="39"/>
    <x v="6"/>
    <n v="32"/>
  </r>
  <r>
    <x v="0"/>
    <x v="39"/>
    <x v="5"/>
    <n v="14"/>
  </r>
  <r>
    <x v="0"/>
    <x v="40"/>
    <x v="5"/>
    <n v="27"/>
  </r>
  <r>
    <x v="0"/>
    <x v="40"/>
    <x v="6"/>
    <n v="19"/>
  </r>
  <r>
    <x v="0"/>
    <x v="41"/>
    <x v="6"/>
    <n v="41"/>
  </r>
  <r>
    <x v="0"/>
    <x v="41"/>
    <x v="5"/>
    <n v="5"/>
  </r>
  <r>
    <x v="0"/>
    <x v="42"/>
    <x v="6"/>
    <n v="35"/>
  </r>
  <r>
    <x v="0"/>
    <x v="42"/>
    <x v="5"/>
    <n v="11"/>
  </r>
  <r>
    <x v="0"/>
    <x v="43"/>
    <x v="6"/>
    <n v="36"/>
  </r>
  <r>
    <x v="0"/>
    <x v="43"/>
    <x v="5"/>
    <n v="10"/>
  </r>
  <r>
    <x v="0"/>
    <x v="44"/>
    <x v="5"/>
    <n v="33"/>
  </r>
  <r>
    <x v="0"/>
    <x v="44"/>
    <x v="6"/>
    <n v="13"/>
  </r>
  <r>
    <x v="0"/>
    <x v="45"/>
    <x v="6"/>
    <n v="31"/>
  </r>
  <r>
    <x v="0"/>
    <x v="45"/>
    <x v="5"/>
    <n v="15"/>
  </r>
  <r>
    <x v="0"/>
    <x v="46"/>
    <x v="6"/>
    <n v="43"/>
  </r>
  <r>
    <x v="0"/>
    <x v="46"/>
    <x v="5"/>
    <n v="3"/>
  </r>
  <r>
    <x v="0"/>
    <x v="47"/>
    <x v="6"/>
    <n v="38"/>
  </r>
  <r>
    <x v="0"/>
    <x v="47"/>
    <x v="5"/>
    <n v="8"/>
  </r>
  <r>
    <x v="0"/>
    <x v="48"/>
    <x v="5"/>
    <n v="27"/>
  </r>
  <r>
    <x v="0"/>
    <x v="48"/>
    <x v="6"/>
    <n v="19"/>
  </r>
  <r>
    <x v="0"/>
    <x v="49"/>
    <x v="5"/>
    <n v="32"/>
  </r>
  <r>
    <x v="0"/>
    <x v="49"/>
    <x v="6"/>
    <n v="14"/>
  </r>
  <r>
    <x v="0"/>
    <x v="50"/>
    <x v="5"/>
    <n v="28"/>
  </r>
  <r>
    <x v="0"/>
    <x v="50"/>
    <x v="6"/>
    <n v="18"/>
  </r>
  <r>
    <x v="0"/>
    <x v="51"/>
    <x v="5"/>
    <n v="32"/>
  </r>
  <r>
    <x v="0"/>
    <x v="51"/>
    <x v="6"/>
    <n v="14"/>
  </r>
  <r>
    <x v="1"/>
    <x v="0"/>
    <x v="0"/>
    <n v="13.748361358014201"/>
  </r>
  <r>
    <x v="1"/>
    <x v="0"/>
    <x v="1"/>
    <n v="17.793255477819802"/>
  </r>
  <r>
    <x v="1"/>
    <x v="0"/>
    <x v="2"/>
    <n v="11.355092142790401"/>
  </r>
  <r>
    <x v="1"/>
    <x v="0"/>
    <x v="3"/>
    <n v="2.8226476096451099"/>
  </r>
  <r>
    <x v="1"/>
    <x v="0"/>
    <x v="4"/>
    <n v="0.280643411730505"/>
  </r>
  <r>
    <x v="1"/>
    <x v="1"/>
    <x v="0"/>
    <n v="8.3688296802590596"/>
  </r>
  <r>
    <x v="1"/>
    <x v="1"/>
    <x v="1"/>
    <n v="13.611474551998"/>
  </r>
  <r>
    <x v="1"/>
    <x v="1"/>
    <x v="2"/>
    <n v="14.232225225266699"/>
  </r>
  <r>
    <x v="1"/>
    <x v="1"/>
    <x v="3"/>
    <n v="7.5083927819343304"/>
  </r>
  <r>
    <x v="1"/>
    <x v="1"/>
    <x v="4"/>
    <n v="2.2790777605418699"/>
  </r>
  <r>
    <x v="1"/>
    <x v="2"/>
    <x v="5"/>
    <n v="36"/>
  </r>
  <r>
    <x v="1"/>
    <x v="2"/>
    <x v="6"/>
    <n v="10"/>
  </r>
  <r>
    <x v="1"/>
    <x v="3"/>
    <x v="6"/>
    <n v="36"/>
  </r>
  <r>
    <x v="1"/>
    <x v="3"/>
    <x v="5"/>
    <n v="10"/>
  </r>
  <r>
    <x v="1"/>
    <x v="4"/>
    <x v="5"/>
    <n v="31"/>
  </r>
  <r>
    <x v="1"/>
    <x v="4"/>
    <x v="6"/>
    <n v="15"/>
  </r>
  <r>
    <x v="1"/>
    <x v="5"/>
    <x v="5"/>
    <n v="29"/>
  </r>
  <r>
    <x v="1"/>
    <x v="5"/>
    <x v="6"/>
    <n v="17"/>
  </r>
  <r>
    <x v="1"/>
    <x v="6"/>
    <x v="6"/>
    <n v="40"/>
  </r>
  <r>
    <x v="1"/>
    <x v="6"/>
    <x v="5"/>
    <n v="6"/>
  </r>
  <r>
    <x v="1"/>
    <x v="7"/>
    <x v="6"/>
    <n v="39"/>
  </r>
  <r>
    <x v="1"/>
    <x v="7"/>
    <x v="5"/>
    <n v="7"/>
  </r>
  <r>
    <x v="1"/>
    <x v="8"/>
    <x v="6"/>
    <n v="41"/>
  </r>
  <r>
    <x v="1"/>
    <x v="8"/>
    <x v="5"/>
    <n v="5"/>
  </r>
  <r>
    <x v="1"/>
    <x v="9"/>
    <x v="5"/>
    <n v="34"/>
  </r>
  <r>
    <x v="1"/>
    <x v="9"/>
    <x v="6"/>
    <n v="12"/>
  </r>
  <r>
    <x v="1"/>
    <x v="10"/>
    <x v="5"/>
    <n v="21"/>
  </r>
  <r>
    <x v="1"/>
    <x v="10"/>
    <x v="6"/>
    <n v="25"/>
  </r>
  <r>
    <x v="1"/>
    <x v="11"/>
    <x v="6"/>
    <n v="40"/>
  </r>
  <r>
    <x v="1"/>
    <x v="11"/>
    <x v="5"/>
    <n v="6"/>
  </r>
  <r>
    <x v="1"/>
    <x v="12"/>
    <x v="5"/>
    <n v="34"/>
  </r>
  <r>
    <x v="1"/>
    <x v="12"/>
    <x v="6"/>
    <n v="12"/>
  </r>
  <r>
    <x v="1"/>
    <x v="13"/>
    <x v="6"/>
    <n v="40"/>
  </r>
  <r>
    <x v="1"/>
    <x v="13"/>
    <x v="5"/>
    <n v="6"/>
  </r>
  <r>
    <x v="1"/>
    <x v="14"/>
    <x v="6"/>
    <n v="42"/>
  </r>
  <r>
    <x v="1"/>
    <x v="14"/>
    <x v="5"/>
    <n v="4"/>
  </r>
  <r>
    <x v="1"/>
    <x v="15"/>
    <x v="6"/>
    <n v="40"/>
  </r>
  <r>
    <x v="1"/>
    <x v="15"/>
    <x v="5"/>
    <n v="6"/>
  </r>
  <r>
    <x v="1"/>
    <x v="16"/>
    <x v="5"/>
    <n v="35"/>
  </r>
  <r>
    <x v="1"/>
    <x v="16"/>
    <x v="6"/>
    <n v="11"/>
  </r>
  <r>
    <x v="1"/>
    <x v="17"/>
    <x v="5"/>
    <n v="24"/>
  </r>
  <r>
    <x v="1"/>
    <x v="17"/>
    <x v="6"/>
    <n v="22"/>
  </r>
  <r>
    <x v="1"/>
    <x v="18"/>
    <x v="5"/>
    <n v="33"/>
  </r>
  <r>
    <x v="1"/>
    <x v="18"/>
    <x v="6"/>
    <n v="13"/>
  </r>
  <r>
    <x v="1"/>
    <x v="19"/>
    <x v="6"/>
    <n v="39"/>
  </r>
  <r>
    <x v="1"/>
    <x v="19"/>
    <x v="5"/>
    <n v="7"/>
  </r>
  <r>
    <x v="1"/>
    <x v="20"/>
    <x v="6"/>
    <n v="31"/>
  </r>
  <r>
    <x v="1"/>
    <x v="20"/>
    <x v="5"/>
    <n v="15"/>
  </r>
  <r>
    <x v="1"/>
    <x v="21"/>
    <x v="5"/>
    <n v="20"/>
  </r>
  <r>
    <x v="1"/>
    <x v="21"/>
    <x v="6"/>
    <n v="26"/>
  </r>
  <r>
    <x v="1"/>
    <x v="22"/>
    <x v="6"/>
    <n v="41"/>
  </r>
  <r>
    <x v="1"/>
    <x v="22"/>
    <x v="5"/>
    <n v="5"/>
  </r>
  <r>
    <x v="1"/>
    <x v="23"/>
    <x v="5"/>
    <n v="31"/>
  </r>
  <r>
    <x v="1"/>
    <x v="23"/>
    <x v="6"/>
    <n v="15"/>
  </r>
  <r>
    <x v="1"/>
    <x v="24"/>
    <x v="6"/>
    <n v="42"/>
  </r>
  <r>
    <x v="1"/>
    <x v="24"/>
    <x v="5"/>
    <n v="4"/>
  </r>
  <r>
    <x v="1"/>
    <x v="25"/>
    <x v="5"/>
    <n v="32"/>
  </r>
  <r>
    <x v="1"/>
    <x v="25"/>
    <x v="6"/>
    <n v="14"/>
  </r>
  <r>
    <x v="1"/>
    <x v="26"/>
    <x v="6"/>
    <n v="32"/>
  </r>
  <r>
    <x v="1"/>
    <x v="26"/>
    <x v="5"/>
    <n v="14"/>
  </r>
  <r>
    <x v="1"/>
    <x v="27"/>
    <x v="5"/>
    <n v="30"/>
  </r>
  <r>
    <x v="1"/>
    <x v="27"/>
    <x v="6"/>
    <n v="16"/>
  </r>
  <r>
    <x v="1"/>
    <x v="28"/>
    <x v="5"/>
    <n v="29"/>
  </r>
  <r>
    <x v="1"/>
    <x v="28"/>
    <x v="6"/>
    <n v="17"/>
  </r>
  <r>
    <x v="1"/>
    <x v="29"/>
    <x v="6"/>
    <n v="30"/>
  </r>
  <r>
    <x v="1"/>
    <x v="29"/>
    <x v="5"/>
    <n v="16"/>
  </r>
  <r>
    <x v="1"/>
    <x v="30"/>
    <x v="5"/>
    <n v="30"/>
  </r>
  <r>
    <x v="1"/>
    <x v="30"/>
    <x v="6"/>
    <n v="16"/>
  </r>
  <r>
    <x v="1"/>
    <x v="31"/>
    <x v="6"/>
    <n v="38"/>
  </r>
  <r>
    <x v="1"/>
    <x v="31"/>
    <x v="5"/>
    <n v="8"/>
  </r>
  <r>
    <x v="1"/>
    <x v="32"/>
    <x v="5"/>
    <n v="26"/>
  </r>
  <r>
    <x v="1"/>
    <x v="32"/>
    <x v="6"/>
    <n v="20"/>
  </r>
  <r>
    <x v="1"/>
    <x v="33"/>
    <x v="6"/>
    <n v="35"/>
  </r>
  <r>
    <x v="1"/>
    <x v="33"/>
    <x v="5"/>
    <n v="11"/>
  </r>
  <r>
    <x v="1"/>
    <x v="34"/>
    <x v="6"/>
    <n v="33"/>
  </r>
  <r>
    <x v="1"/>
    <x v="34"/>
    <x v="5"/>
    <n v="13"/>
  </r>
  <r>
    <x v="1"/>
    <x v="35"/>
    <x v="5"/>
    <n v="28"/>
  </r>
  <r>
    <x v="1"/>
    <x v="35"/>
    <x v="6"/>
    <n v="18"/>
  </r>
  <r>
    <x v="1"/>
    <x v="36"/>
    <x v="6"/>
    <n v="36"/>
  </r>
  <r>
    <x v="1"/>
    <x v="36"/>
    <x v="5"/>
    <n v="10"/>
  </r>
  <r>
    <x v="1"/>
    <x v="37"/>
    <x v="5"/>
    <n v="2"/>
  </r>
  <r>
    <x v="1"/>
    <x v="37"/>
    <x v="6"/>
    <n v="44"/>
  </r>
  <r>
    <x v="1"/>
    <x v="38"/>
    <x v="5"/>
    <n v="22"/>
  </r>
  <r>
    <x v="1"/>
    <x v="38"/>
    <x v="6"/>
    <n v="24"/>
  </r>
  <r>
    <x v="1"/>
    <x v="39"/>
    <x v="6"/>
    <n v="32"/>
  </r>
  <r>
    <x v="1"/>
    <x v="39"/>
    <x v="5"/>
    <n v="14"/>
  </r>
  <r>
    <x v="1"/>
    <x v="40"/>
    <x v="5"/>
    <n v="27"/>
  </r>
  <r>
    <x v="1"/>
    <x v="40"/>
    <x v="6"/>
    <n v="19"/>
  </r>
  <r>
    <x v="1"/>
    <x v="41"/>
    <x v="6"/>
    <n v="41"/>
  </r>
  <r>
    <x v="1"/>
    <x v="41"/>
    <x v="5"/>
    <n v="5"/>
  </r>
  <r>
    <x v="1"/>
    <x v="42"/>
    <x v="6"/>
    <n v="35"/>
  </r>
  <r>
    <x v="1"/>
    <x v="42"/>
    <x v="5"/>
    <n v="11"/>
  </r>
  <r>
    <x v="1"/>
    <x v="43"/>
    <x v="6"/>
    <n v="36"/>
  </r>
  <r>
    <x v="1"/>
    <x v="43"/>
    <x v="5"/>
    <n v="10"/>
  </r>
  <r>
    <x v="1"/>
    <x v="44"/>
    <x v="5"/>
    <n v="33"/>
  </r>
  <r>
    <x v="1"/>
    <x v="44"/>
    <x v="6"/>
    <n v="13"/>
  </r>
  <r>
    <x v="1"/>
    <x v="45"/>
    <x v="6"/>
    <n v="31"/>
  </r>
  <r>
    <x v="1"/>
    <x v="45"/>
    <x v="5"/>
    <n v="15"/>
  </r>
  <r>
    <x v="1"/>
    <x v="46"/>
    <x v="6"/>
    <n v="43"/>
  </r>
  <r>
    <x v="1"/>
    <x v="46"/>
    <x v="5"/>
    <n v="3"/>
  </r>
  <r>
    <x v="1"/>
    <x v="47"/>
    <x v="6"/>
    <n v="38"/>
  </r>
  <r>
    <x v="1"/>
    <x v="47"/>
    <x v="5"/>
    <n v="8"/>
  </r>
  <r>
    <x v="1"/>
    <x v="48"/>
    <x v="5"/>
    <n v="27"/>
  </r>
  <r>
    <x v="1"/>
    <x v="48"/>
    <x v="6"/>
    <n v="19"/>
  </r>
  <r>
    <x v="1"/>
    <x v="49"/>
    <x v="5"/>
    <n v="32"/>
  </r>
  <r>
    <x v="1"/>
    <x v="49"/>
    <x v="6"/>
    <n v="14"/>
  </r>
  <r>
    <x v="1"/>
    <x v="50"/>
    <x v="5"/>
    <n v="28"/>
  </r>
  <r>
    <x v="1"/>
    <x v="50"/>
    <x v="6"/>
    <n v="18"/>
  </r>
  <r>
    <x v="1"/>
    <x v="51"/>
    <x v="5"/>
    <n v="32"/>
  </r>
  <r>
    <x v="1"/>
    <x v="51"/>
    <x v="6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">
  <r>
    <x v="0"/>
    <x v="0"/>
    <x v="0"/>
    <n v="27"/>
  </r>
  <r>
    <x v="0"/>
    <x v="0"/>
    <x v="1"/>
    <n v="19"/>
  </r>
  <r>
    <x v="0"/>
    <x v="1"/>
    <x v="2"/>
    <n v="13.748361358014201"/>
  </r>
  <r>
    <x v="0"/>
    <x v="1"/>
    <x v="3"/>
    <n v="17.793255477819802"/>
  </r>
  <r>
    <x v="0"/>
    <x v="1"/>
    <x v="4"/>
    <n v="11.355092142790401"/>
  </r>
  <r>
    <x v="0"/>
    <x v="1"/>
    <x v="5"/>
    <n v="2.8226476096451099"/>
  </r>
  <r>
    <x v="0"/>
    <x v="1"/>
    <x v="6"/>
    <n v="0.280643411730505"/>
  </r>
  <r>
    <x v="0"/>
    <x v="2"/>
    <x v="2"/>
    <n v="8.3688296802590596"/>
  </r>
  <r>
    <x v="0"/>
    <x v="2"/>
    <x v="3"/>
    <n v="13.611474551998"/>
  </r>
  <r>
    <x v="0"/>
    <x v="2"/>
    <x v="4"/>
    <n v="14.232225225266699"/>
  </r>
  <r>
    <x v="0"/>
    <x v="2"/>
    <x v="5"/>
    <n v="7.5083927819343304"/>
  </r>
  <r>
    <x v="0"/>
    <x v="2"/>
    <x v="6"/>
    <n v="2.2790777605418699"/>
  </r>
  <r>
    <x v="0"/>
    <x v="3"/>
    <x v="7"/>
    <n v="36"/>
  </r>
  <r>
    <x v="0"/>
    <x v="3"/>
    <x v="8"/>
    <n v="10"/>
  </r>
  <r>
    <x v="0"/>
    <x v="4"/>
    <x v="8"/>
    <n v="36"/>
  </r>
  <r>
    <x v="0"/>
    <x v="4"/>
    <x v="7"/>
    <n v="10"/>
  </r>
  <r>
    <x v="0"/>
    <x v="5"/>
    <x v="7"/>
    <n v="31"/>
  </r>
  <r>
    <x v="0"/>
    <x v="5"/>
    <x v="8"/>
    <n v="15"/>
  </r>
  <r>
    <x v="0"/>
    <x v="6"/>
    <x v="7"/>
    <n v="29"/>
  </r>
  <r>
    <x v="0"/>
    <x v="6"/>
    <x v="8"/>
    <n v="17"/>
  </r>
  <r>
    <x v="0"/>
    <x v="7"/>
    <x v="8"/>
    <n v="40"/>
  </r>
  <r>
    <x v="0"/>
    <x v="7"/>
    <x v="7"/>
    <n v="6"/>
  </r>
  <r>
    <x v="0"/>
    <x v="8"/>
    <x v="8"/>
    <n v="39"/>
  </r>
  <r>
    <x v="0"/>
    <x v="8"/>
    <x v="7"/>
    <n v="7"/>
  </r>
  <r>
    <x v="0"/>
    <x v="9"/>
    <x v="8"/>
    <n v="41"/>
  </r>
  <r>
    <x v="0"/>
    <x v="9"/>
    <x v="7"/>
    <n v="5"/>
  </r>
  <r>
    <x v="0"/>
    <x v="10"/>
    <x v="7"/>
    <n v="34"/>
  </r>
  <r>
    <x v="0"/>
    <x v="10"/>
    <x v="8"/>
    <n v="12"/>
  </r>
  <r>
    <x v="0"/>
    <x v="11"/>
    <x v="7"/>
    <n v="21"/>
  </r>
  <r>
    <x v="0"/>
    <x v="11"/>
    <x v="8"/>
    <n v="25"/>
  </r>
  <r>
    <x v="0"/>
    <x v="12"/>
    <x v="8"/>
    <n v="40"/>
  </r>
  <r>
    <x v="0"/>
    <x v="12"/>
    <x v="7"/>
    <n v="6"/>
  </r>
  <r>
    <x v="0"/>
    <x v="13"/>
    <x v="7"/>
    <n v="34"/>
  </r>
  <r>
    <x v="0"/>
    <x v="13"/>
    <x v="8"/>
    <n v="12"/>
  </r>
  <r>
    <x v="0"/>
    <x v="14"/>
    <x v="8"/>
    <n v="40"/>
  </r>
  <r>
    <x v="0"/>
    <x v="14"/>
    <x v="7"/>
    <n v="6"/>
  </r>
  <r>
    <x v="0"/>
    <x v="15"/>
    <x v="8"/>
    <n v="42"/>
  </r>
  <r>
    <x v="0"/>
    <x v="15"/>
    <x v="7"/>
    <n v="4"/>
  </r>
  <r>
    <x v="0"/>
    <x v="16"/>
    <x v="8"/>
    <n v="40"/>
  </r>
  <r>
    <x v="0"/>
    <x v="16"/>
    <x v="7"/>
    <n v="6"/>
  </r>
  <r>
    <x v="0"/>
    <x v="17"/>
    <x v="7"/>
    <n v="35"/>
  </r>
  <r>
    <x v="0"/>
    <x v="17"/>
    <x v="8"/>
    <n v="11"/>
  </r>
  <r>
    <x v="0"/>
    <x v="18"/>
    <x v="7"/>
    <n v="24"/>
  </r>
  <r>
    <x v="0"/>
    <x v="18"/>
    <x v="8"/>
    <n v="22"/>
  </r>
  <r>
    <x v="0"/>
    <x v="19"/>
    <x v="7"/>
    <n v="33"/>
  </r>
  <r>
    <x v="0"/>
    <x v="19"/>
    <x v="8"/>
    <n v="13"/>
  </r>
  <r>
    <x v="0"/>
    <x v="20"/>
    <x v="8"/>
    <n v="39"/>
  </r>
  <r>
    <x v="0"/>
    <x v="20"/>
    <x v="7"/>
    <n v="7"/>
  </r>
  <r>
    <x v="0"/>
    <x v="21"/>
    <x v="8"/>
    <n v="31"/>
  </r>
  <r>
    <x v="0"/>
    <x v="21"/>
    <x v="7"/>
    <n v="15"/>
  </r>
  <r>
    <x v="0"/>
    <x v="22"/>
    <x v="7"/>
    <n v="20"/>
  </r>
  <r>
    <x v="0"/>
    <x v="22"/>
    <x v="8"/>
    <n v="26"/>
  </r>
  <r>
    <x v="0"/>
    <x v="23"/>
    <x v="8"/>
    <n v="41"/>
  </r>
  <r>
    <x v="0"/>
    <x v="23"/>
    <x v="7"/>
    <n v="5"/>
  </r>
  <r>
    <x v="0"/>
    <x v="24"/>
    <x v="7"/>
    <n v="31"/>
  </r>
  <r>
    <x v="0"/>
    <x v="24"/>
    <x v="8"/>
    <n v="15"/>
  </r>
  <r>
    <x v="0"/>
    <x v="25"/>
    <x v="8"/>
    <n v="42"/>
  </r>
  <r>
    <x v="0"/>
    <x v="25"/>
    <x v="7"/>
    <n v="4"/>
  </r>
  <r>
    <x v="0"/>
    <x v="26"/>
    <x v="7"/>
    <n v="32"/>
  </r>
  <r>
    <x v="0"/>
    <x v="26"/>
    <x v="8"/>
    <n v="14"/>
  </r>
  <r>
    <x v="0"/>
    <x v="27"/>
    <x v="8"/>
    <n v="32"/>
  </r>
  <r>
    <x v="0"/>
    <x v="27"/>
    <x v="7"/>
    <n v="14"/>
  </r>
  <r>
    <x v="0"/>
    <x v="28"/>
    <x v="7"/>
    <n v="30"/>
  </r>
  <r>
    <x v="0"/>
    <x v="28"/>
    <x v="8"/>
    <n v="16"/>
  </r>
  <r>
    <x v="0"/>
    <x v="29"/>
    <x v="7"/>
    <n v="29"/>
  </r>
  <r>
    <x v="0"/>
    <x v="29"/>
    <x v="8"/>
    <n v="17"/>
  </r>
  <r>
    <x v="0"/>
    <x v="30"/>
    <x v="8"/>
    <n v="30"/>
  </r>
  <r>
    <x v="0"/>
    <x v="30"/>
    <x v="7"/>
    <n v="16"/>
  </r>
  <r>
    <x v="0"/>
    <x v="31"/>
    <x v="7"/>
    <n v="30"/>
  </r>
  <r>
    <x v="0"/>
    <x v="31"/>
    <x v="8"/>
    <n v="16"/>
  </r>
  <r>
    <x v="0"/>
    <x v="32"/>
    <x v="8"/>
    <n v="38"/>
  </r>
  <r>
    <x v="0"/>
    <x v="32"/>
    <x v="7"/>
    <n v="8"/>
  </r>
  <r>
    <x v="0"/>
    <x v="33"/>
    <x v="7"/>
    <n v="26"/>
  </r>
  <r>
    <x v="0"/>
    <x v="33"/>
    <x v="8"/>
    <n v="20"/>
  </r>
  <r>
    <x v="0"/>
    <x v="34"/>
    <x v="8"/>
    <n v="35"/>
  </r>
  <r>
    <x v="0"/>
    <x v="34"/>
    <x v="7"/>
    <n v="11"/>
  </r>
  <r>
    <x v="0"/>
    <x v="35"/>
    <x v="8"/>
    <n v="33"/>
  </r>
  <r>
    <x v="0"/>
    <x v="35"/>
    <x v="7"/>
    <n v="13"/>
  </r>
  <r>
    <x v="0"/>
    <x v="36"/>
    <x v="7"/>
    <n v="28"/>
  </r>
  <r>
    <x v="0"/>
    <x v="36"/>
    <x v="8"/>
    <n v="18"/>
  </r>
  <r>
    <x v="0"/>
    <x v="37"/>
    <x v="8"/>
    <n v="36"/>
  </r>
  <r>
    <x v="0"/>
    <x v="37"/>
    <x v="7"/>
    <n v="10"/>
  </r>
  <r>
    <x v="0"/>
    <x v="38"/>
    <x v="7"/>
    <n v="2"/>
  </r>
  <r>
    <x v="0"/>
    <x v="38"/>
    <x v="8"/>
    <n v="44"/>
  </r>
  <r>
    <x v="0"/>
    <x v="39"/>
    <x v="7"/>
    <n v="22"/>
  </r>
  <r>
    <x v="0"/>
    <x v="39"/>
    <x v="8"/>
    <n v="24"/>
  </r>
  <r>
    <x v="0"/>
    <x v="40"/>
    <x v="8"/>
    <n v="32"/>
  </r>
  <r>
    <x v="0"/>
    <x v="40"/>
    <x v="7"/>
    <n v="14"/>
  </r>
  <r>
    <x v="0"/>
    <x v="41"/>
    <x v="7"/>
    <n v="27"/>
  </r>
  <r>
    <x v="0"/>
    <x v="41"/>
    <x v="8"/>
    <n v="19"/>
  </r>
  <r>
    <x v="0"/>
    <x v="42"/>
    <x v="8"/>
    <n v="41"/>
  </r>
  <r>
    <x v="0"/>
    <x v="42"/>
    <x v="7"/>
    <n v="5"/>
  </r>
  <r>
    <x v="0"/>
    <x v="43"/>
    <x v="8"/>
    <n v="35"/>
  </r>
  <r>
    <x v="0"/>
    <x v="43"/>
    <x v="7"/>
    <n v="11"/>
  </r>
  <r>
    <x v="0"/>
    <x v="44"/>
    <x v="8"/>
    <n v="36"/>
  </r>
  <r>
    <x v="0"/>
    <x v="44"/>
    <x v="7"/>
    <n v="10"/>
  </r>
  <r>
    <x v="0"/>
    <x v="45"/>
    <x v="7"/>
    <n v="33"/>
  </r>
  <r>
    <x v="0"/>
    <x v="45"/>
    <x v="8"/>
    <n v="13"/>
  </r>
  <r>
    <x v="0"/>
    <x v="46"/>
    <x v="8"/>
    <n v="31"/>
  </r>
  <r>
    <x v="0"/>
    <x v="46"/>
    <x v="7"/>
    <n v="15"/>
  </r>
  <r>
    <x v="0"/>
    <x v="47"/>
    <x v="8"/>
    <n v="43"/>
  </r>
  <r>
    <x v="0"/>
    <x v="47"/>
    <x v="7"/>
    <n v="3"/>
  </r>
  <r>
    <x v="0"/>
    <x v="48"/>
    <x v="8"/>
    <n v="38"/>
  </r>
  <r>
    <x v="0"/>
    <x v="48"/>
    <x v="7"/>
    <n v="8"/>
  </r>
  <r>
    <x v="0"/>
    <x v="49"/>
    <x v="7"/>
    <n v="27"/>
  </r>
  <r>
    <x v="0"/>
    <x v="49"/>
    <x v="8"/>
    <n v="19"/>
  </r>
  <r>
    <x v="0"/>
    <x v="50"/>
    <x v="7"/>
    <n v="32"/>
  </r>
  <r>
    <x v="0"/>
    <x v="50"/>
    <x v="8"/>
    <n v="14"/>
  </r>
  <r>
    <x v="0"/>
    <x v="51"/>
    <x v="7"/>
    <n v="28"/>
  </r>
  <r>
    <x v="0"/>
    <x v="51"/>
    <x v="8"/>
    <n v="18"/>
  </r>
  <r>
    <x v="0"/>
    <x v="52"/>
    <x v="7"/>
    <n v="32"/>
  </r>
  <r>
    <x v="0"/>
    <x v="52"/>
    <x v="8"/>
    <n v="14"/>
  </r>
  <r>
    <x v="1"/>
    <x v="0"/>
    <x v="0"/>
    <n v="27"/>
  </r>
  <r>
    <x v="1"/>
    <x v="0"/>
    <x v="1"/>
    <n v="19"/>
  </r>
  <r>
    <x v="1"/>
    <x v="1"/>
    <x v="2"/>
    <n v="13.748361358014201"/>
  </r>
  <r>
    <x v="1"/>
    <x v="1"/>
    <x v="3"/>
    <n v="17.793255477819802"/>
  </r>
  <r>
    <x v="1"/>
    <x v="1"/>
    <x v="4"/>
    <n v="11.355092142790401"/>
  </r>
  <r>
    <x v="1"/>
    <x v="1"/>
    <x v="5"/>
    <n v="2.8226476096451099"/>
  </r>
  <r>
    <x v="1"/>
    <x v="1"/>
    <x v="6"/>
    <n v="0.280643411730505"/>
  </r>
  <r>
    <x v="1"/>
    <x v="2"/>
    <x v="2"/>
    <n v="8.3688296802590596"/>
  </r>
  <r>
    <x v="1"/>
    <x v="2"/>
    <x v="3"/>
    <n v="13.611474551998"/>
  </r>
  <r>
    <x v="1"/>
    <x v="2"/>
    <x v="4"/>
    <n v="14.232225225266699"/>
  </r>
  <r>
    <x v="1"/>
    <x v="2"/>
    <x v="5"/>
    <n v="7.5083927819343304"/>
  </r>
  <r>
    <x v="1"/>
    <x v="2"/>
    <x v="6"/>
    <n v="2.2790777605418699"/>
  </r>
  <r>
    <x v="1"/>
    <x v="3"/>
    <x v="7"/>
    <n v="36"/>
  </r>
  <r>
    <x v="1"/>
    <x v="3"/>
    <x v="8"/>
    <n v="10"/>
  </r>
  <r>
    <x v="1"/>
    <x v="4"/>
    <x v="8"/>
    <n v="36"/>
  </r>
  <r>
    <x v="1"/>
    <x v="4"/>
    <x v="7"/>
    <n v="10"/>
  </r>
  <r>
    <x v="1"/>
    <x v="5"/>
    <x v="7"/>
    <n v="31"/>
  </r>
  <r>
    <x v="1"/>
    <x v="5"/>
    <x v="8"/>
    <n v="15"/>
  </r>
  <r>
    <x v="1"/>
    <x v="6"/>
    <x v="7"/>
    <n v="29"/>
  </r>
  <r>
    <x v="1"/>
    <x v="6"/>
    <x v="8"/>
    <n v="17"/>
  </r>
  <r>
    <x v="1"/>
    <x v="7"/>
    <x v="8"/>
    <n v="40"/>
  </r>
  <r>
    <x v="1"/>
    <x v="7"/>
    <x v="7"/>
    <n v="6"/>
  </r>
  <r>
    <x v="1"/>
    <x v="8"/>
    <x v="8"/>
    <n v="39"/>
  </r>
  <r>
    <x v="1"/>
    <x v="8"/>
    <x v="7"/>
    <n v="7"/>
  </r>
  <r>
    <x v="1"/>
    <x v="9"/>
    <x v="8"/>
    <n v="41"/>
  </r>
  <r>
    <x v="1"/>
    <x v="9"/>
    <x v="7"/>
    <n v="5"/>
  </r>
  <r>
    <x v="1"/>
    <x v="10"/>
    <x v="7"/>
    <n v="34"/>
  </r>
  <r>
    <x v="1"/>
    <x v="10"/>
    <x v="8"/>
    <n v="12"/>
  </r>
  <r>
    <x v="1"/>
    <x v="11"/>
    <x v="7"/>
    <n v="21"/>
  </r>
  <r>
    <x v="1"/>
    <x v="11"/>
    <x v="8"/>
    <n v="25"/>
  </r>
  <r>
    <x v="1"/>
    <x v="12"/>
    <x v="8"/>
    <n v="40"/>
  </r>
  <r>
    <x v="1"/>
    <x v="12"/>
    <x v="7"/>
    <n v="6"/>
  </r>
  <r>
    <x v="1"/>
    <x v="13"/>
    <x v="7"/>
    <n v="34"/>
  </r>
  <r>
    <x v="1"/>
    <x v="13"/>
    <x v="8"/>
    <n v="12"/>
  </r>
  <r>
    <x v="1"/>
    <x v="14"/>
    <x v="8"/>
    <n v="40"/>
  </r>
  <r>
    <x v="1"/>
    <x v="14"/>
    <x v="7"/>
    <n v="6"/>
  </r>
  <r>
    <x v="1"/>
    <x v="15"/>
    <x v="8"/>
    <n v="42"/>
  </r>
  <r>
    <x v="1"/>
    <x v="15"/>
    <x v="7"/>
    <n v="4"/>
  </r>
  <r>
    <x v="1"/>
    <x v="16"/>
    <x v="8"/>
    <n v="40"/>
  </r>
  <r>
    <x v="1"/>
    <x v="16"/>
    <x v="7"/>
    <n v="6"/>
  </r>
  <r>
    <x v="1"/>
    <x v="17"/>
    <x v="7"/>
    <n v="35"/>
  </r>
  <r>
    <x v="1"/>
    <x v="17"/>
    <x v="8"/>
    <n v="11"/>
  </r>
  <r>
    <x v="1"/>
    <x v="18"/>
    <x v="7"/>
    <n v="24"/>
  </r>
  <r>
    <x v="1"/>
    <x v="18"/>
    <x v="8"/>
    <n v="22"/>
  </r>
  <r>
    <x v="1"/>
    <x v="19"/>
    <x v="7"/>
    <n v="33"/>
  </r>
  <r>
    <x v="1"/>
    <x v="19"/>
    <x v="8"/>
    <n v="13"/>
  </r>
  <r>
    <x v="1"/>
    <x v="20"/>
    <x v="8"/>
    <n v="39"/>
  </r>
  <r>
    <x v="1"/>
    <x v="20"/>
    <x v="7"/>
    <n v="7"/>
  </r>
  <r>
    <x v="1"/>
    <x v="21"/>
    <x v="8"/>
    <n v="31"/>
  </r>
  <r>
    <x v="1"/>
    <x v="21"/>
    <x v="7"/>
    <n v="15"/>
  </r>
  <r>
    <x v="1"/>
    <x v="22"/>
    <x v="7"/>
    <n v="20"/>
  </r>
  <r>
    <x v="1"/>
    <x v="22"/>
    <x v="8"/>
    <n v="26"/>
  </r>
  <r>
    <x v="1"/>
    <x v="23"/>
    <x v="8"/>
    <n v="41"/>
  </r>
  <r>
    <x v="1"/>
    <x v="23"/>
    <x v="7"/>
    <n v="5"/>
  </r>
  <r>
    <x v="1"/>
    <x v="24"/>
    <x v="7"/>
    <n v="31"/>
  </r>
  <r>
    <x v="1"/>
    <x v="24"/>
    <x v="8"/>
    <n v="15"/>
  </r>
  <r>
    <x v="1"/>
    <x v="25"/>
    <x v="8"/>
    <n v="42"/>
  </r>
  <r>
    <x v="1"/>
    <x v="25"/>
    <x v="7"/>
    <n v="4"/>
  </r>
  <r>
    <x v="1"/>
    <x v="26"/>
    <x v="7"/>
    <n v="32"/>
  </r>
  <r>
    <x v="1"/>
    <x v="26"/>
    <x v="8"/>
    <n v="14"/>
  </r>
  <r>
    <x v="1"/>
    <x v="27"/>
    <x v="8"/>
    <n v="32"/>
  </r>
  <r>
    <x v="1"/>
    <x v="27"/>
    <x v="7"/>
    <n v="14"/>
  </r>
  <r>
    <x v="1"/>
    <x v="28"/>
    <x v="7"/>
    <n v="30"/>
  </r>
  <r>
    <x v="1"/>
    <x v="28"/>
    <x v="8"/>
    <n v="16"/>
  </r>
  <r>
    <x v="1"/>
    <x v="29"/>
    <x v="7"/>
    <n v="29"/>
  </r>
  <r>
    <x v="1"/>
    <x v="29"/>
    <x v="8"/>
    <n v="17"/>
  </r>
  <r>
    <x v="1"/>
    <x v="30"/>
    <x v="8"/>
    <n v="30"/>
  </r>
  <r>
    <x v="1"/>
    <x v="30"/>
    <x v="7"/>
    <n v="16"/>
  </r>
  <r>
    <x v="1"/>
    <x v="31"/>
    <x v="7"/>
    <n v="30"/>
  </r>
  <r>
    <x v="1"/>
    <x v="31"/>
    <x v="8"/>
    <n v="16"/>
  </r>
  <r>
    <x v="1"/>
    <x v="32"/>
    <x v="8"/>
    <n v="38"/>
  </r>
  <r>
    <x v="1"/>
    <x v="32"/>
    <x v="7"/>
    <n v="8"/>
  </r>
  <r>
    <x v="1"/>
    <x v="33"/>
    <x v="7"/>
    <n v="26"/>
  </r>
  <r>
    <x v="1"/>
    <x v="33"/>
    <x v="8"/>
    <n v="20"/>
  </r>
  <r>
    <x v="1"/>
    <x v="34"/>
    <x v="8"/>
    <n v="35"/>
  </r>
  <r>
    <x v="1"/>
    <x v="34"/>
    <x v="7"/>
    <n v="11"/>
  </r>
  <r>
    <x v="1"/>
    <x v="35"/>
    <x v="8"/>
    <n v="33"/>
  </r>
  <r>
    <x v="1"/>
    <x v="35"/>
    <x v="7"/>
    <n v="13"/>
  </r>
  <r>
    <x v="1"/>
    <x v="36"/>
    <x v="7"/>
    <n v="28"/>
  </r>
  <r>
    <x v="1"/>
    <x v="36"/>
    <x v="8"/>
    <n v="18"/>
  </r>
  <r>
    <x v="1"/>
    <x v="37"/>
    <x v="8"/>
    <n v="36"/>
  </r>
  <r>
    <x v="1"/>
    <x v="37"/>
    <x v="7"/>
    <n v="10"/>
  </r>
  <r>
    <x v="1"/>
    <x v="38"/>
    <x v="7"/>
    <n v="2"/>
  </r>
  <r>
    <x v="1"/>
    <x v="38"/>
    <x v="8"/>
    <n v="44"/>
  </r>
  <r>
    <x v="1"/>
    <x v="39"/>
    <x v="7"/>
    <n v="22"/>
  </r>
  <r>
    <x v="1"/>
    <x v="39"/>
    <x v="8"/>
    <n v="24"/>
  </r>
  <r>
    <x v="1"/>
    <x v="40"/>
    <x v="8"/>
    <n v="32"/>
  </r>
  <r>
    <x v="1"/>
    <x v="40"/>
    <x v="7"/>
    <n v="14"/>
  </r>
  <r>
    <x v="1"/>
    <x v="41"/>
    <x v="7"/>
    <n v="27"/>
  </r>
  <r>
    <x v="1"/>
    <x v="41"/>
    <x v="8"/>
    <n v="19"/>
  </r>
  <r>
    <x v="1"/>
    <x v="42"/>
    <x v="8"/>
    <n v="41"/>
  </r>
  <r>
    <x v="1"/>
    <x v="42"/>
    <x v="7"/>
    <n v="5"/>
  </r>
  <r>
    <x v="1"/>
    <x v="43"/>
    <x v="8"/>
    <n v="35"/>
  </r>
  <r>
    <x v="1"/>
    <x v="43"/>
    <x v="7"/>
    <n v="11"/>
  </r>
  <r>
    <x v="1"/>
    <x v="44"/>
    <x v="8"/>
    <n v="36"/>
  </r>
  <r>
    <x v="1"/>
    <x v="44"/>
    <x v="7"/>
    <n v="10"/>
  </r>
  <r>
    <x v="1"/>
    <x v="45"/>
    <x v="7"/>
    <n v="33"/>
  </r>
  <r>
    <x v="1"/>
    <x v="45"/>
    <x v="8"/>
    <n v="13"/>
  </r>
  <r>
    <x v="1"/>
    <x v="46"/>
    <x v="8"/>
    <n v="31"/>
  </r>
  <r>
    <x v="1"/>
    <x v="46"/>
    <x v="7"/>
    <n v="15"/>
  </r>
  <r>
    <x v="1"/>
    <x v="47"/>
    <x v="8"/>
    <n v="43"/>
  </r>
  <r>
    <x v="1"/>
    <x v="47"/>
    <x v="7"/>
    <n v="3"/>
  </r>
  <r>
    <x v="1"/>
    <x v="48"/>
    <x v="8"/>
    <n v="38"/>
  </r>
  <r>
    <x v="1"/>
    <x v="48"/>
    <x v="7"/>
    <n v="8"/>
  </r>
  <r>
    <x v="1"/>
    <x v="49"/>
    <x v="7"/>
    <n v="27"/>
  </r>
  <r>
    <x v="1"/>
    <x v="49"/>
    <x v="8"/>
    <n v="19"/>
  </r>
  <r>
    <x v="1"/>
    <x v="50"/>
    <x v="7"/>
    <n v="32"/>
  </r>
  <r>
    <x v="1"/>
    <x v="50"/>
    <x v="8"/>
    <n v="14"/>
  </r>
  <r>
    <x v="1"/>
    <x v="51"/>
    <x v="7"/>
    <n v="28"/>
  </r>
  <r>
    <x v="1"/>
    <x v="51"/>
    <x v="8"/>
    <n v="18"/>
  </r>
  <r>
    <x v="1"/>
    <x v="52"/>
    <x v="7"/>
    <n v="32"/>
  </r>
  <r>
    <x v="1"/>
    <x v="52"/>
    <x v="8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06:I316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4">
        <item h="1" x="3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4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5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6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7"/>
        <item h="1" x="52"/>
        <item h="1" x="8"/>
        <item h="1" x="9"/>
        <item h="1" x="10"/>
        <item h="1" x="11"/>
        <item x="0"/>
        <item x="2"/>
        <item x="1"/>
        <item t="default"/>
      </items>
    </pivotField>
    <pivotField axis="axisCol" showAll="0">
      <items count="10">
        <item x="7"/>
        <item x="8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 v="50"/>
    </i>
    <i r="1">
      <x v="51"/>
    </i>
    <i r="1">
      <x v="52"/>
    </i>
    <i>
      <x v="1"/>
    </i>
    <i r="1">
      <x v="50"/>
    </i>
    <i r="1">
      <x v="51"/>
    </i>
    <i r="1">
      <x v="52"/>
    </i>
    <i t="grand">
      <x/>
    </i>
  </rowItems>
  <colFields count="1">
    <field x="2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03:G311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3">
        <item h="1" x="2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3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4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6"/>
        <item h="1" x="51"/>
        <item h="1" x="7"/>
        <item h="1" x="8"/>
        <item h="1" x="9"/>
        <item h="1" x="10"/>
        <item x="1"/>
        <item x="0"/>
        <item t="default"/>
      </items>
    </pivotField>
    <pivotField axis="axisCol" showAll="0">
      <items count="8">
        <item x="5"/>
        <item x="6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7">
    <i>
      <x/>
    </i>
    <i r="1">
      <x v="50"/>
    </i>
    <i r="1">
      <x v="51"/>
    </i>
    <i>
      <x v="1"/>
    </i>
    <i r="1">
      <x v="50"/>
    </i>
    <i r="1">
      <x v="51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BC47" totalsRowShown="0" headerRowDxfId="33">
  <autoFilter ref="A1:BC47">
    <filterColumn colId="1"/>
    <filterColumn colId="54"/>
  </autoFilter>
  <sortState ref="A2:BB47">
    <sortCondition ref="C1:C47"/>
  </sortState>
  <tableColumns count="55">
    <tableColumn id="1" name="Name"/>
    <tableColumn id="55" name="Gender"/>
    <tableColumn id="2" name="Time"/>
    <tableColumn id="3" name="Grade"/>
    <tableColumn id="4" name="#1"/>
    <tableColumn id="5" name="#2"/>
    <tableColumn id="6" name="#3"/>
    <tableColumn id="7" name="#4"/>
    <tableColumn id="8" name="#5"/>
    <tableColumn id="9" name="#6"/>
    <tableColumn id="10" name="#7"/>
    <tableColumn id="11" name="#8"/>
    <tableColumn id="12" name="#9"/>
    <tableColumn id="13" name="#10"/>
    <tableColumn id="14" name="#11"/>
    <tableColumn id="15" name="#12"/>
    <tableColumn id="16" name="#13"/>
    <tableColumn id="17" name="#14"/>
    <tableColumn id="18" name="#15"/>
    <tableColumn id="19" name="#16"/>
    <tableColumn id="20" name="#17"/>
    <tableColumn id="21" name="#18"/>
    <tableColumn id="22" name="#19"/>
    <tableColumn id="23" name="#20"/>
    <tableColumn id="24" name="#21"/>
    <tableColumn id="25" name="#22"/>
    <tableColumn id="26" name="#23"/>
    <tableColumn id="27" name="#24"/>
    <tableColumn id="28" name="#25"/>
    <tableColumn id="29" name="#26"/>
    <tableColumn id="30" name="#27"/>
    <tableColumn id="31" name="#28"/>
    <tableColumn id="32" name="#29"/>
    <tableColumn id="33" name="#30"/>
    <tableColumn id="34" name="#31"/>
    <tableColumn id="35" name="#32"/>
    <tableColumn id="36" name="#33"/>
    <tableColumn id="37" name="#34"/>
    <tableColumn id="38" name="#35"/>
    <tableColumn id="39" name="#36"/>
    <tableColumn id="40" name="#37"/>
    <tableColumn id="41" name="#38"/>
    <tableColumn id="42" name="#39"/>
    <tableColumn id="43" name="#40"/>
    <tableColumn id="44" name="#41"/>
    <tableColumn id="45" name="#42"/>
    <tableColumn id="46" name="#43"/>
    <tableColumn id="47" name="#44"/>
    <tableColumn id="48" name="#45"/>
    <tableColumn id="49" name="#46"/>
    <tableColumn id="50" name="#47"/>
    <tableColumn id="51" name="#48"/>
    <tableColumn id="52" name="#49"/>
    <tableColumn id="53" name="#50"/>
    <tableColumn id="54" name="Category" dataDxfId="32" dataCellStyle="Note">
      <calculatedColumnFormula>'Categories Report'!$A$6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0:D45" totalsRowShown="0" tableBorderDxfId="26">
  <autoFilter ref="A10:D45">
    <filterColumn colId="0">
      <filters>
        <filter val="Category 1"/>
      </filters>
    </filterColumn>
  </autoFilter>
  <tableColumns count="4">
    <tableColumn id="1" name="Category" dataDxfId="25">
      <calculatedColumnFormula>'Categories Report_0'!$A$5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80:D304" totalsRowShown="0" headerRowDxfId="21" dataDxfId="20">
  <autoFilter ref="A80:D304"/>
  <tableColumns count="4">
    <tableColumn id="1" name="Category" dataDxfId="19">
      <calculatedColumnFormula>'Categories Report_0'!$A$5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1:D46" totalsRowShown="0" tableBorderDxfId="10">
  <autoFilter ref="A11:D46">
    <filterColumn colId="0">
      <filters>
        <filter val="Category 1"/>
      </filters>
    </filterColumn>
  </autoFilter>
  <tableColumns count="4">
    <tableColumn id="1" name="Category" dataDxfId="9">
      <calculatedColumnFormula>'Categories Report'!$A$6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81:D301" totalsRowShown="0" headerRowDxfId="5" dataDxfId="4">
  <autoFilter ref="A81:D301"/>
  <tableColumns count="4">
    <tableColumn id="1" name="Category" dataDxfId="3">
      <calculatedColumnFormula>'Categories Report'!$A$6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47"/>
  <sheetViews>
    <sheetView topLeftCell="A28" workbookViewId="0">
      <selection activeCell="E11" sqref="E11"/>
    </sheetView>
  </sheetViews>
  <sheetFormatPr defaultRowHeight="12.75"/>
  <cols>
    <col min="1" max="1" width="55.140625" bestFit="1" customWidth="1"/>
    <col min="2" max="2" width="16.7109375" customWidth="1"/>
    <col min="3" max="3" width="13" customWidth="1"/>
    <col min="4" max="4" width="11" customWidth="1"/>
    <col min="55" max="55" width="13.140625" bestFit="1" customWidth="1"/>
  </cols>
  <sheetData>
    <row r="1" spans="1:55">
      <c r="A1" s="9" t="s">
        <v>0</v>
      </c>
      <c r="B1" s="1" t="s">
        <v>203</v>
      </c>
      <c r="C1" s="1" t="s">
        <v>120</v>
      </c>
      <c r="D1" s="1" t="s">
        <v>119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9" t="s">
        <v>121</v>
      </c>
    </row>
    <row r="2" spans="1:55">
      <c r="A2" t="s">
        <v>90</v>
      </c>
      <c r="B2" s="5" t="s">
        <v>204</v>
      </c>
      <c r="C2">
        <v>1.18</v>
      </c>
      <c r="D2">
        <v>25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 s="12" t="str">
        <f>'Categories Report'!$A$6</f>
        <v>Category 1</v>
      </c>
    </row>
    <row r="3" spans="1:55">
      <c r="A3" t="s">
        <v>92</v>
      </c>
      <c r="B3" s="5" t="s">
        <v>204</v>
      </c>
      <c r="C3">
        <v>3.27</v>
      </c>
      <c r="D3">
        <v>24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 s="12" t="str">
        <f>'Categories Report'!$A$6</f>
        <v>Category 1</v>
      </c>
    </row>
    <row r="4" spans="1:55">
      <c r="A4" t="s">
        <v>59</v>
      </c>
      <c r="B4" s="5" t="s">
        <v>204</v>
      </c>
      <c r="C4">
        <v>5.3</v>
      </c>
      <c r="D4">
        <v>21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0</v>
      </c>
      <c r="AE4"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1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 s="12" t="str">
        <f>'Categories Report'!$A$6</f>
        <v>Category 1</v>
      </c>
    </row>
    <row r="5" spans="1:55">
      <c r="A5" t="s">
        <v>95</v>
      </c>
      <c r="B5" s="5" t="s">
        <v>204</v>
      </c>
      <c r="C5">
        <v>6.1</v>
      </c>
      <c r="D5">
        <v>27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1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1</v>
      </c>
      <c r="AQ5">
        <v>1</v>
      </c>
      <c r="AR5">
        <v>0</v>
      </c>
      <c r="AS5">
        <v>1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 s="12" t="str">
        <f>'Categories Report'!$A$6</f>
        <v>Category 1</v>
      </c>
    </row>
    <row r="6" spans="1:55">
      <c r="A6" t="s">
        <v>58</v>
      </c>
      <c r="B6" s="5" t="s">
        <v>204</v>
      </c>
      <c r="C6">
        <v>6.42</v>
      </c>
      <c r="D6">
        <v>29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0</v>
      </c>
      <c r="AZ6">
        <v>0</v>
      </c>
      <c r="BA6">
        <v>1</v>
      </c>
      <c r="BB6">
        <v>0</v>
      </c>
      <c r="BC6" s="12" t="str">
        <f>'Categories Report'!$A$6</f>
        <v>Category 1</v>
      </c>
    </row>
    <row r="7" spans="1:55">
      <c r="A7" t="s">
        <v>71</v>
      </c>
      <c r="B7" s="5" t="s">
        <v>205</v>
      </c>
      <c r="C7">
        <v>6.5</v>
      </c>
      <c r="D7">
        <v>30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0</v>
      </c>
      <c r="BB7">
        <v>0</v>
      </c>
      <c r="BC7" s="12" t="str">
        <f>'Categories Report'!$A$6</f>
        <v>Category 1</v>
      </c>
    </row>
    <row r="8" spans="1:55">
      <c r="A8" t="s">
        <v>88</v>
      </c>
      <c r="B8" s="5" t="s">
        <v>204</v>
      </c>
      <c r="C8">
        <v>7.26</v>
      </c>
      <c r="D8">
        <v>25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>
        <v>0</v>
      </c>
      <c r="AF8">
        <v>1</v>
      </c>
      <c r="AG8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s="12" t="str">
        <f>'Categories Report'!$A$6</f>
        <v>Category 1</v>
      </c>
    </row>
    <row r="9" spans="1:55">
      <c r="A9" t="s">
        <v>83</v>
      </c>
      <c r="B9" s="5" t="s">
        <v>205</v>
      </c>
      <c r="C9">
        <v>7.4</v>
      </c>
      <c r="D9">
        <v>25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1</v>
      </c>
      <c r="X9">
        <v>0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 s="12" t="str">
        <f>'Categories Report'!$A$6</f>
        <v>Category 1</v>
      </c>
    </row>
    <row r="10" spans="1:55">
      <c r="A10" t="s">
        <v>69</v>
      </c>
      <c r="B10" s="5" t="s">
        <v>205</v>
      </c>
      <c r="C10">
        <v>8.5</v>
      </c>
      <c r="D10">
        <v>33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1</v>
      </c>
      <c r="AX10">
        <v>1</v>
      </c>
      <c r="AY10">
        <v>1</v>
      </c>
      <c r="AZ10">
        <v>0</v>
      </c>
      <c r="BA10">
        <v>0</v>
      </c>
      <c r="BB10">
        <v>0</v>
      </c>
      <c r="BC10" s="12" t="str">
        <f>'Categories Report'!$A$6</f>
        <v>Category 1</v>
      </c>
    </row>
    <row r="11" spans="1:55">
      <c r="A11" t="s">
        <v>80</v>
      </c>
      <c r="B11" s="5" t="s">
        <v>205</v>
      </c>
      <c r="C11">
        <v>9.27</v>
      </c>
      <c r="D11">
        <v>27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>
        <v>1</v>
      </c>
      <c r="BC11" s="12" t="str">
        <f>'Categories Report'!$A$6</f>
        <v>Category 1</v>
      </c>
    </row>
    <row r="12" spans="1:55">
      <c r="A12" t="s">
        <v>70</v>
      </c>
      <c r="B12" s="5" t="s">
        <v>204</v>
      </c>
      <c r="C12">
        <v>10.119999999999999</v>
      </c>
      <c r="D12">
        <v>30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0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1</v>
      </c>
      <c r="AZ12">
        <v>0</v>
      </c>
      <c r="BA12">
        <v>0</v>
      </c>
      <c r="BB12">
        <v>1</v>
      </c>
      <c r="BC12" s="12" t="str">
        <f>'Categories Report'!$A$6</f>
        <v>Category 1</v>
      </c>
    </row>
    <row r="13" spans="1:55">
      <c r="A13" t="s">
        <v>81</v>
      </c>
      <c r="B13" s="5" t="s">
        <v>204</v>
      </c>
      <c r="C13">
        <v>10.220000000000001</v>
      </c>
      <c r="D13">
        <v>39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1</v>
      </c>
      <c r="BB13">
        <v>1</v>
      </c>
      <c r="BC13" s="12" t="str">
        <f>'Categories Report'!$A$6</f>
        <v>Category 1</v>
      </c>
    </row>
    <row r="14" spans="1:55">
      <c r="A14" t="s">
        <v>54</v>
      </c>
      <c r="B14" s="5" t="s">
        <v>204</v>
      </c>
      <c r="C14">
        <v>10.42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 s="12" t="str">
        <f>'Categories Report'!$A$6</f>
        <v>Category 1</v>
      </c>
    </row>
    <row r="15" spans="1:55">
      <c r="A15" t="s">
        <v>60</v>
      </c>
      <c r="B15" s="5" t="s">
        <v>204</v>
      </c>
      <c r="C15">
        <v>11.32</v>
      </c>
      <c r="D15">
        <v>31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</v>
      </c>
      <c r="Z15">
        <v>0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 s="12" t="str">
        <f>'Categories Report'!$A$6</f>
        <v>Category 1</v>
      </c>
    </row>
    <row r="16" spans="1:55">
      <c r="A16" t="s">
        <v>86</v>
      </c>
      <c r="B16" s="5" t="s">
        <v>205</v>
      </c>
      <c r="C16">
        <v>11.43</v>
      </c>
      <c r="D16">
        <v>30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s="12" t="str">
        <f>'Categories Report'!$A$6</f>
        <v>Category 1</v>
      </c>
    </row>
    <row r="17" spans="1:55">
      <c r="A17" t="s">
        <v>93</v>
      </c>
      <c r="B17" s="5" t="s">
        <v>204</v>
      </c>
      <c r="C17">
        <v>12.18</v>
      </c>
      <c r="D17">
        <v>44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 s="12" t="str">
        <f>'Categories Report'!$A$6</f>
        <v>Category 1</v>
      </c>
    </row>
    <row r="18" spans="1:55">
      <c r="A18" t="s">
        <v>91</v>
      </c>
      <c r="B18" s="5" t="s">
        <v>204</v>
      </c>
      <c r="C18">
        <v>12.33</v>
      </c>
      <c r="D18">
        <v>26</v>
      </c>
      <c r="E18">
        <v>0</v>
      </c>
      <c r="F18">
        <v>1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0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0</v>
      </c>
      <c r="BB18">
        <v>0</v>
      </c>
      <c r="BC18" s="12" t="str">
        <f>'Categories Report'!$A$6</f>
        <v>Category 1</v>
      </c>
    </row>
    <row r="19" spans="1:55">
      <c r="A19" t="s">
        <v>77</v>
      </c>
      <c r="B19" s="5" t="s">
        <v>205</v>
      </c>
      <c r="C19">
        <v>12.44</v>
      </c>
      <c r="D19">
        <v>42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 s="12" t="str">
        <f>'Categories Report'!$A$6</f>
        <v>Category 1</v>
      </c>
    </row>
    <row r="20" spans="1:55">
      <c r="A20" t="s">
        <v>82</v>
      </c>
      <c r="B20" s="5" t="s">
        <v>204</v>
      </c>
      <c r="C20">
        <v>13.1</v>
      </c>
      <c r="D20">
        <v>31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1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0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1</v>
      </c>
      <c r="BB20">
        <v>0</v>
      </c>
      <c r="BC20" s="12" t="str">
        <f>'Categories Report'!$A$6</f>
        <v>Category 1</v>
      </c>
    </row>
    <row r="21" spans="1:55">
      <c r="A21" t="s">
        <v>61</v>
      </c>
      <c r="B21" s="5" t="s">
        <v>204</v>
      </c>
      <c r="C21">
        <v>13.44</v>
      </c>
      <c r="D21">
        <v>32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BB21">
        <v>1</v>
      </c>
      <c r="BC21" s="12" t="str">
        <f>'Categories Report'!$A$6</f>
        <v>Category 1</v>
      </c>
    </row>
    <row r="22" spans="1:55">
      <c r="A22" t="s">
        <v>85</v>
      </c>
      <c r="B22" s="5" t="s">
        <v>205</v>
      </c>
      <c r="C22">
        <v>13.44</v>
      </c>
      <c r="D22">
        <v>22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0</v>
      </c>
      <c r="AZ22">
        <v>0</v>
      </c>
      <c r="BA22">
        <v>1</v>
      </c>
      <c r="BB22">
        <v>0</v>
      </c>
      <c r="BC22" s="12" t="str">
        <f>'Categories Report'!$A$6</f>
        <v>Category 1</v>
      </c>
    </row>
    <row r="23" spans="1:55">
      <c r="A23" t="s">
        <v>68</v>
      </c>
      <c r="B23" s="5" t="s">
        <v>205</v>
      </c>
      <c r="C23">
        <v>13.47</v>
      </c>
      <c r="D23">
        <v>41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 s="12" t="str">
        <f>'Categories Report'!$A$6</f>
        <v>Category 1</v>
      </c>
    </row>
    <row r="24" spans="1:55">
      <c r="A24" t="s">
        <v>66</v>
      </c>
      <c r="B24" s="5" t="s">
        <v>205</v>
      </c>
      <c r="C24">
        <v>14.21</v>
      </c>
      <c r="D24">
        <v>25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1</v>
      </c>
      <c r="AN24">
        <v>1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 s="12" t="str">
        <f>'Categories Report'!$A$6</f>
        <v>Category 1</v>
      </c>
    </row>
    <row r="25" spans="1:55">
      <c r="A25" t="s">
        <v>84</v>
      </c>
      <c r="B25" s="5" t="s">
        <v>204</v>
      </c>
      <c r="C25">
        <v>15.32</v>
      </c>
      <c r="D25">
        <v>28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0</v>
      </c>
      <c r="AC25">
        <v>1</v>
      </c>
      <c r="AD25">
        <v>0</v>
      </c>
      <c r="AE25">
        <v>0</v>
      </c>
      <c r="AF25">
        <v>1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0</v>
      </c>
      <c r="BB25">
        <v>0</v>
      </c>
      <c r="BC25" s="12" t="str">
        <f>'Categories Report'!$A$6</f>
        <v>Category 1</v>
      </c>
    </row>
    <row r="26" spans="1:55">
      <c r="A26" t="s">
        <v>62</v>
      </c>
      <c r="B26" s="5" t="s">
        <v>204</v>
      </c>
      <c r="C26">
        <v>16</v>
      </c>
      <c r="D26">
        <v>28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0</v>
      </c>
      <c r="BA26">
        <v>1</v>
      </c>
      <c r="BB26">
        <v>0</v>
      </c>
      <c r="BC26" s="12" t="str">
        <f>'Categories Report'!$A$6</f>
        <v>Category 1</v>
      </c>
    </row>
    <row r="27" spans="1:55">
      <c r="A27" t="s">
        <v>67</v>
      </c>
      <c r="B27" s="5" t="s">
        <v>205</v>
      </c>
      <c r="C27">
        <v>16.29</v>
      </c>
      <c r="D27">
        <v>29</v>
      </c>
      <c r="E27">
        <v>0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  <c r="Z27">
        <v>0</v>
      </c>
      <c r="AA27">
        <v>1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0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 s="12" t="str">
        <f>'Categories Report'!$A$6</f>
        <v>Category 1</v>
      </c>
    </row>
    <row r="28" spans="1:55">
      <c r="A28" t="s">
        <v>53</v>
      </c>
      <c r="B28" s="5" t="s">
        <v>204</v>
      </c>
      <c r="C28">
        <v>16.420000000000002</v>
      </c>
      <c r="D28">
        <v>26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12" t="str">
        <f>'Categories Report'!$A$6</f>
        <v>Category 1</v>
      </c>
    </row>
    <row r="29" spans="1:55">
      <c r="A29" t="s">
        <v>87</v>
      </c>
      <c r="B29" s="5" t="s">
        <v>204</v>
      </c>
      <c r="C29">
        <v>17.170000000000002</v>
      </c>
      <c r="D29">
        <v>30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1</v>
      </c>
      <c r="AX29">
        <v>1</v>
      </c>
      <c r="AY29">
        <v>0</v>
      </c>
      <c r="AZ29">
        <v>0</v>
      </c>
      <c r="BA29">
        <v>1</v>
      </c>
      <c r="BB29">
        <v>1</v>
      </c>
      <c r="BC29" s="12" t="str">
        <f>'Categories Report'!$A$6</f>
        <v>Category 1</v>
      </c>
    </row>
    <row r="30" spans="1:55">
      <c r="A30" t="s">
        <v>89</v>
      </c>
      <c r="B30" s="5" t="s">
        <v>204</v>
      </c>
      <c r="C30">
        <v>17.2</v>
      </c>
      <c r="D30">
        <v>28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1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0</v>
      </c>
      <c r="BA30">
        <v>1</v>
      </c>
      <c r="BB30">
        <v>1</v>
      </c>
      <c r="BC30" s="12" t="str">
        <f>'Categories Report'!$A$6</f>
        <v>Category 1</v>
      </c>
    </row>
    <row r="31" spans="1:55">
      <c r="A31" t="s">
        <v>52</v>
      </c>
      <c r="B31" s="5" t="s">
        <v>205</v>
      </c>
      <c r="C31">
        <v>17.36</v>
      </c>
      <c r="D31">
        <v>33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0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0</v>
      </c>
      <c r="BB31">
        <v>0</v>
      </c>
      <c r="BC31" s="12" t="str">
        <f>'Categories Report'!$A$6</f>
        <v>Category 1</v>
      </c>
    </row>
    <row r="32" spans="1:55">
      <c r="A32" t="s">
        <v>78</v>
      </c>
      <c r="B32" s="5" t="s">
        <v>205</v>
      </c>
      <c r="C32">
        <v>18.190000000000001</v>
      </c>
      <c r="D32">
        <v>25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0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0</v>
      </c>
      <c r="BB32">
        <v>0</v>
      </c>
      <c r="BC32" s="12" t="str">
        <f>'Categories Report'!$A$6</f>
        <v>Category 1</v>
      </c>
    </row>
    <row r="33" spans="1:55">
      <c r="A33" t="s">
        <v>73</v>
      </c>
      <c r="B33" s="5" t="s">
        <v>205</v>
      </c>
      <c r="C33">
        <v>18.23</v>
      </c>
      <c r="D33">
        <v>32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1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1</v>
      </c>
      <c r="BC33" s="12" t="str">
        <f>'Categories Report'!$A$6</f>
        <v>Category 1</v>
      </c>
    </row>
    <row r="34" spans="1:55">
      <c r="A34" t="s">
        <v>96</v>
      </c>
      <c r="B34" s="5" t="s">
        <v>204</v>
      </c>
      <c r="C34">
        <v>18.47</v>
      </c>
      <c r="D34">
        <v>26</v>
      </c>
      <c r="E34">
        <v>0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1</v>
      </c>
      <c r="BB34">
        <v>0</v>
      </c>
      <c r="BC34" s="12" t="str">
        <f>'Categories Report'!$A$6</f>
        <v>Category 1</v>
      </c>
    </row>
    <row r="35" spans="1:55">
      <c r="A35" t="s">
        <v>63</v>
      </c>
      <c r="B35" s="5" t="s">
        <v>204</v>
      </c>
      <c r="C35">
        <v>18.53</v>
      </c>
      <c r="D35">
        <v>22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 s="12" t="str">
        <f>'Categories Report'!$A$6</f>
        <v>Category 1</v>
      </c>
    </row>
    <row r="36" spans="1:55">
      <c r="A36" t="s">
        <v>57</v>
      </c>
      <c r="B36" s="5" t="s">
        <v>204</v>
      </c>
      <c r="C36">
        <v>18.57</v>
      </c>
      <c r="D36">
        <v>31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 s="12" t="str">
        <f>'Categories Report'!$A$6</f>
        <v>Category 1</v>
      </c>
    </row>
    <row r="37" spans="1:55">
      <c r="A37" t="s">
        <v>55</v>
      </c>
      <c r="B37" s="5" t="s">
        <v>204</v>
      </c>
      <c r="C37">
        <v>19.16</v>
      </c>
      <c r="D37">
        <v>35</v>
      </c>
      <c r="E37">
        <v>1</v>
      </c>
      <c r="F37">
        <v>1</v>
      </c>
      <c r="G37">
        <v>0</v>
      </c>
      <c r="H37">
        <v>1</v>
      </c>
      <c r="I37">
        <v>1</v>
      </c>
      <c r="J37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0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0</v>
      </c>
      <c r="AT37">
        <v>1</v>
      </c>
      <c r="AU37">
        <v>0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0</v>
      </c>
      <c r="BC37" s="12" t="str">
        <f>'Categories Report'!$A$6</f>
        <v>Category 1</v>
      </c>
    </row>
    <row r="38" spans="1:55">
      <c r="A38" t="s">
        <v>51</v>
      </c>
      <c r="B38" s="5" t="s">
        <v>204</v>
      </c>
      <c r="C38">
        <v>19.350000000000001</v>
      </c>
      <c r="D38">
        <v>32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1</v>
      </c>
      <c r="AQ38">
        <v>0</v>
      </c>
      <c r="AR38">
        <v>1</v>
      </c>
      <c r="AS38">
        <v>1</v>
      </c>
      <c r="AT38">
        <v>1</v>
      </c>
      <c r="AU38">
        <v>0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1</v>
      </c>
      <c r="BB38">
        <v>0</v>
      </c>
      <c r="BC38" s="12" t="str">
        <f>'Categories Report'!$A$6</f>
        <v>Category 1</v>
      </c>
    </row>
    <row r="39" spans="1:55">
      <c r="A39" t="s">
        <v>79</v>
      </c>
      <c r="B39" s="5" t="s">
        <v>205</v>
      </c>
      <c r="C39">
        <v>21.56</v>
      </c>
      <c r="D39">
        <v>28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0</v>
      </c>
      <c r="V39">
        <v>0</v>
      </c>
      <c r="W39">
        <v>1</v>
      </c>
      <c r="X39">
        <v>0</v>
      </c>
      <c r="Y39">
        <v>1</v>
      </c>
      <c r="Z39">
        <v>0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1</v>
      </c>
      <c r="AS39">
        <v>1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1</v>
      </c>
      <c r="BB39">
        <v>0</v>
      </c>
      <c r="BC39" s="12" t="str">
        <f>'Categories Report'!$A$6</f>
        <v>Category 1</v>
      </c>
    </row>
    <row r="40" spans="1:55">
      <c r="A40" t="s">
        <v>94</v>
      </c>
      <c r="B40" s="5" t="s">
        <v>205</v>
      </c>
      <c r="C40">
        <v>23.17</v>
      </c>
      <c r="D40">
        <v>29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1</v>
      </c>
      <c r="AX40">
        <v>0</v>
      </c>
      <c r="AY40">
        <v>0</v>
      </c>
      <c r="AZ40">
        <v>1</v>
      </c>
      <c r="BA40">
        <v>0</v>
      </c>
      <c r="BB40">
        <v>0</v>
      </c>
      <c r="BC40" s="12" t="str">
        <f>'Categories Report'!$A$6</f>
        <v>Category 1</v>
      </c>
    </row>
    <row r="41" spans="1:55">
      <c r="A41" t="s">
        <v>72</v>
      </c>
      <c r="B41" s="5" t="s">
        <v>205</v>
      </c>
      <c r="C41">
        <v>26.15</v>
      </c>
      <c r="D41">
        <v>27</v>
      </c>
      <c r="E41">
        <v>0</v>
      </c>
      <c r="F41">
        <v>1</v>
      </c>
      <c r="G41">
        <v>0</v>
      </c>
      <c r="H41">
        <v>0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0</v>
      </c>
      <c r="BC41" s="12" t="str">
        <f>'Categories Report'!$A$6</f>
        <v>Category 1</v>
      </c>
    </row>
    <row r="42" spans="1:55">
      <c r="A42" t="s">
        <v>56</v>
      </c>
      <c r="B42" s="5" t="s">
        <v>204</v>
      </c>
      <c r="C42">
        <v>27.38</v>
      </c>
      <c r="D42">
        <v>28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1</v>
      </c>
      <c r="AY42">
        <v>0</v>
      </c>
      <c r="AZ42">
        <v>0</v>
      </c>
      <c r="BA42">
        <v>0</v>
      </c>
      <c r="BB42">
        <v>0</v>
      </c>
      <c r="BC42" s="12" t="str">
        <f>'Categories Report'!$A$6</f>
        <v>Category 1</v>
      </c>
    </row>
    <row r="43" spans="1:55">
      <c r="A43" t="s">
        <v>65</v>
      </c>
      <c r="B43" s="5" t="s">
        <v>204</v>
      </c>
      <c r="C43">
        <v>29.3</v>
      </c>
      <c r="D43">
        <v>30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1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1</v>
      </c>
      <c r="AZ43">
        <v>1</v>
      </c>
      <c r="BA43">
        <v>0</v>
      </c>
      <c r="BB43">
        <v>1</v>
      </c>
      <c r="BC43" s="12" t="str">
        <f>'Categories Report'!$A$6</f>
        <v>Category 1</v>
      </c>
    </row>
    <row r="44" spans="1:55">
      <c r="A44" t="s">
        <v>76</v>
      </c>
      <c r="B44" s="5" t="s">
        <v>204</v>
      </c>
      <c r="C44">
        <v>30.22</v>
      </c>
      <c r="D44">
        <v>33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1</v>
      </c>
      <c r="BC44" s="12" t="str">
        <f>'Categories Report'!$A$6</f>
        <v>Category 1</v>
      </c>
    </row>
    <row r="45" spans="1:55">
      <c r="A45" t="s">
        <v>75</v>
      </c>
      <c r="B45" s="5" t="s">
        <v>205</v>
      </c>
      <c r="C45">
        <v>43.16</v>
      </c>
      <c r="D45">
        <v>40</v>
      </c>
      <c r="E45">
        <v>1</v>
      </c>
      <c r="F45">
        <v>1</v>
      </c>
      <c r="G45">
        <v>1</v>
      </c>
      <c r="H45">
        <v>0</v>
      </c>
      <c r="I45">
        <v>1</v>
      </c>
      <c r="J45">
        <v>1</v>
      </c>
      <c r="K45">
        <v>1</v>
      </c>
      <c r="L45">
        <v>0</v>
      </c>
      <c r="M45">
        <v>1</v>
      </c>
      <c r="N45">
        <v>1</v>
      </c>
      <c r="O45">
        <v>0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1</v>
      </c>
      <c r="BC45" s="12" t="str">
        <f>'Categories Report'!$A$6</f>
        <v>Category 1</v>
      </c>
    </row>
    <row r="46" spans="1:55">
      <c r="A46" t="s">
        <v>64</v>
      </c>
      <c r="B46" s="5" t="s">
        <v>205</v>
      </c>
      <c r="C46">
        <v>47.29</v>
      </c>
      <c r="D46">
        <v>35</v>
      </c>
      <c r="E46">
        <v>0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1</v>
      </c>
      <c r="U46">
        <v>1</v>
      </c>
      <c r="V46">
        <v>1</v>
      </c>
      <c r="W46">
        <v>0</v>
      </c>
      <c r="X46">
        <v>1</v>
      </c>
      <c r="Y46">
        <v>0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 s="12" t="str">
        <f>'Categories Report'!$A$6</f>
        <v>Category 1</v>
      </c>
    </row>
    <row r="47" spans="1:55">
      <c r="A47" t="s">
        <v>74</v>
      </c>
      <c r="B47" s="5" t="s">
        <v>205</v>
      </c>
      <c r="C47">
        <v>57.24</v>
      </c>
      <c r="D47">
        <v>31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A47">
        <v>1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1</v>
      </c>
      <c r="AZ47">
        <v>0</v>
      </c>
      <c r="BA47">
        <v>1</v>
      </c>
      <c r="BB47">
        <v>1</v>
      </c>
      <c r="BC47" s="12" t="str">
        <f>'Categories Report'!$A$6</f>
        <v>Category 1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64"/>
  <sheetViews>
    <sheetView topLeftCell="A49" workbookViewId="0">
      <selection activeCell="J50" sqref="J50"/>
    </sheetView>
  </sheetViews>
  <sheetFormatPr defaultRowHeight="12.75" outlineLevelRow="1"/>
  <cols>
    <col min="1" max="1" width="18.85546875" style="11" bestFit="1" customWidth="1"/>
    <col min="2" max="2" width="16.7109375" style="11" bestFit="1" customWidth="1"/>
    <col min="3" max="4" width="12" style="11" customWidth="1"/>
    <col min="5" max="5" width="5.42578125" customWidth="1"/>
    <col min="6" max="8" width="12" customWidth="1"/>
    <col min="9" max="9" width="11.7109375" customWidth="1"/>
    <col min="10" max="10" width="12" bestFit="1" customWidth="1"/>
    <col min="11" max="11" width="11.7109375" bestFit="1" customWidth="1"/>
  </cols>
  <sheetData>
    <row r="1" spans="1:7" ht="20.25" thickBot="1">
      <c r="A1" s="36" t="s">
        <v>122</v>
      </c>
      <c r="B1" s="36"/>
      <c r="C1" s="36"/>
      <c r="D1" s="36"/>
      <c r="E1" s="36"/>
      <c r="F1" s="36"/>
      <c r="G1" s="36"/>
    </row>
    <row r="2" spans="1:7" ht="13.5" thickTop="1"/>
    <row r="3" spans="1:7">
      <c r="A3" s="37" t="s">
        <v>123</v>
      </c>
      <c r="B3" s="38"/>
      <c r="C3" s="38"/>
      <c r="D3" s="38"/>
      <c r="E3" s="38"/>
      <c r="F3" s="38"/>
      <c r="G3" s="39"/>
    </row>
    <row r="4" spans="1:7" ht="15.75" thickBot="1">
      <c r="A4" s="13" t="s">
        <v>125</v>
      </c>
      <c r="B4" s="13" t="s">
        <v>126</v>
      </c>
    </row>
    <row r="5" spans="1:7" ht="15">
      <c r="A5" s="10" t="s">
        <v>127</v>
      </c>
      <c r="B5" s="11">
        <v>46</v>
      </c>
    </row>
    <row r="8" spans="1:7" ht="15.75" thickBot="1">
      <c r="A8" s="40" t="s">
        <v>150</v>
      </c>
      <c r="B8" s="40"/>
      <c r="C8" s="40"/>
      <c r="D8" s="40"/>
      <c r="E8" s="40"/>
      <c r="F8" s="40"/>
      <c r="G8" s="40"/>
    </row>
    <row r="9" spans="1:7">
      <c r="A9" s="41" t="s">
        <v>151</v>
      </c>
      <c r="B9" s="42"/>
      <c r="C9" s="42"/>
      <c r="D9" s="42"/>
      <c r="E9" s="34"/>
      <c r="F9" s="34"/>
      <c r="G9" s="35"/>
    </row>
    <row r="10" spans="1:7">
      <c r="A10" s="11" t="s">
        <v>121</v>
      </c>
      <c r="B10" s="11" t="s">
        <v>152</v>
      </c>
      <c r="C10" s="11" t="s">
        <v>153</v>
      </c>
      <c r="D10" s="11" t="s">
        <v>154</v>
      </c>
    </row>
    <row r="11" spans="1:7">
      <c r="A11" s="11" t="str">
        <f>'Categories Report_0'!$A$5</f>
        <v>Category 1</v>
      </c>
      <c r="B11" s="14" t="s">
        <v>120</v>
      </c>
      <c r="C11" s="14" t="s">
        <v>128</v>
      </c>
      <c r="D11" s="11">
        <v>100</v>
      </c>
    </row>
    <row r="12" spans="1:7">
      <c r="A12" s="11" t="str">
        <f>'Categories Report_0'!$A$5</f>
        <v>Category 1</v>
      </c>
      <c r="B12" s="14" t="s">
        <v>129</v>
      </c>
      <c r="C12" s="14" t="s">
        <v>130</v>
      </c>
      <c r="D12" s="11">
        <v>57</v>
      </c>
    </row>
    <row r="13" spans="1:7">
      <c r="A13" s="11" t="str">
        <f>'Categories Report_0'!$A$5</f>
        <v>Category 1</v>
      </c>
      <c r="B13" s="14" t="s">
        <v>129</v>
      </c>
      <c r="C13" s="14" t="s">
        <v>131</v>
      </c>
      <c r="D13" s="11">
        <v>57</v>
      </c>
    </row>
    <row r="14" spans="1:7">
      <c r="A14" s="11" t="str">
        <f>'Categories Report_0'!$A$5</f>
        <v>Category 1</v>
      </c>
      <c r="B14" s="14" t="s">
        <v>119</v>
      </c>
      <c r="C14" s="14" t="s">
        <v>132</v>
      </c>
      <c r="D14" s="11">
        <v>52</v>
      </c>
    </row>
    <row r="15" spans="1:7">
      <c r="A15" s="11" t="str">
        <f>'Categories Report_0'!$A$5</f>
        <v>Category 1</v>
      </c>
      <c r="B15" s="14" t="s">
        <v>120</v>
      </c>
      <c r="C15" s="14" t="s">
        <v>133</v>
      </c>
      <c r="D15" s="11">
        <v>45</v>
      </c>
    </row>
    <row r="16" spans="1:7">
      <c r="A16" s="11" t="str">
        <f>'Categories Report_0'!$A$5</f>
        <v>Category 1</v>
      </c>
      <c r="B16" s="14" t="s">
        <v>134</v>
      </c>
      <c r="C16" s="14" t="s">
        <v>131</v>
      </c>
      <c r="D16" s="11">
        <v>43</v>
      </c>
    </row>
    <row r="17" spans="1:4">
      <c r="A17" s="11" t="str">
        <f>'Categories Report_0'!$A$5</f>
        <v>Category 1</v>
      </c>
      <c r="B17" s="14" t="s">
        <v>134</v>
      </c>
      <c r="C17" s="14" t="s">
        <v>130</v>
      </c>
      <c r="D17" s="11">
        <v>43</v>
      </c>
    </row>
    <row r="18" spans="1:4">
      <c r="A18" s="11" t="str">
        <f>'Categories Report_0'!$A$5</f>
        <v>Category 1</v>
      </c>
      <c r="B18" s="14" t="s">
        <v>135</v>
      </c>
      <c r="C18" s="14" t="s">
        <v>131</v>
      </c>
      <c r="D18" s="11">
        <v>32</v>
      </c>
    </row>
    <row r="19" spans="1:4">
      <c r="A19" s="11" t="str">
        <f>'Categories Report_0'!$A$5</f>
        <v>Category 1</v>
      </c>
      <c r="B19" s="14" t="s">
        <v>135</v>
      </c>
      <c r="C19" s="14" t="s">
        <v>130</v>
      </c>
      <c r="D19" s="11">
        <v>32</v>
      </c>
    </row>
    <row r="20" spans="1:4">
      <c r="A20" s="11" t="str">
        <f>'Categories Report_0'!$A$5</f>
        <v>Category 1</v>
      </c>
      <c r="B20" s="14" t="s">
        <v>136</v>
      </c>
      <c r="C20" s="14" t="s">
        <v>130</v>
      </c>
      <c r="D20" s="11">
        <v>32</v>
      </c>
    </row>
    <row r="21" spans="1:4">
      <c r="A21" s="11" t="str">
        <f>'Categories Report_0'!$A$5</f>
        <v>Category 1</v>
      </c>
      <c r="B21" s="14" t="s">
        <v>136</v>
      </c>
      <c r="C21" s="14" t="s">
        <v>131</v>
      </c>
      <c r="D21" s="11">
        <v>32</v>
      </c>
    </row>
    <row r="22" spans="1:4">
      <c r="A22" s="11" t="str">
        <f>'Categories Report_0'!$A$5</f>
        <v>Category 1</v>
      </c>
      <c r="B22" s="14" t="s">
        <v>137</v>
      </c>
      <c r="C22" s="14" t="s">
        <v>130</v>
      </c>
      <c r="D22" s="11">
        <v>24</v>
      </c>
    </row>
    <row r="23" spans="1:4">
      <c r="A23" s="11" t="str">
        <f>'Categories Report_0'!$A$5</f>
        <v>Category 1</v>
      </c>
      <c r="B23" s="14" t="s">
        <v>137</v>
      </c>
      <c r="C23" s="14" t="s">
        <v>131</v>
      </c>
      <c r="D23" s="11">
        <v>24</v>
      </c>
    </row>
    <row r="24" spans="1:4">
      <c r="A24" s="11" t="str">
        <f>'Categories Report_0'!$A$5</f>
        <v>Category 1</v>
      </c>
      <c r="B24" s="14" t="s">
        <v>138</v>
      </c>
      <c r="C24" s="14" t="s">
        <v>130</v>
      </c>
      <c r="D24" s="11">
        <v>24</v>
      </c>
    </row>
    <row r="25" spans="1:4">
      <c r="A25" s="11" t="str">
        <f>'Categories Report_0'!$A$5</f>
        <v>Category 1</v>
      </c>
      <c r="B25" s="14" t="s">
        <v>138</v>
      </c>
      <c r="C25" s="14" t="s">
        <v>131</v>
      </c>
      <c r="D25" s="11">
        <v>24</v>
      </c>
    </row>
    <row r="26" spans="1:4">
      <c r="A26" s="11" t="str">
        <f>'Categories Report_0'!$A$5</f>
        <v>Category 1</v>
      </c>
      <c r="B26" s="14" t="s">
        <v>139</v>
      </c>
      <c r="C26" s="14" t="s">
        <v>131</v>
      </c>
      <c r="D26" s="11">
        <v>24</v>
      </c>
    </row>
    <row r="27" spans="1:4">
      <c r="A27" s="11" t="str">
        <f>'Categories Report_0'!$A$5</f>
        <v>Category 1</v>
      </c>
      <c r="B27" s="14" t="s">
        <v>139</v>
      </c>
      <c r="C27" s="14" t="s">
        <v>130</v>
      </c>
      <c r="D27" s="11">
        <v>24</v>
      </c>
    </row>
    <row r="28" spans="1:4">
      <c r="A28" s="11" t="str">
        <f>'Categories Report_0'!$A$5</f>
        <v>Category 1</v>
      </c>
      <c r="B28" s="14" t="s">
        <v>140</v>
      </c>
      <c r="C28" s="14" t="s">
        <v>131</v>
      </c>
      <c r="D28" s="11">
        <v>17</v>
      </c>
    </row>
    <row r="29" spans="1:4">
      <c r="A29" s="11" t="str">
        <f>'Categories Report_0'!$A$5</f>
        <v>Category 1</v>
      </c>
      <c r="B29" s="14" t="s">
        <v>141</v>
      </c>
      <c r="C29" s="14" t="s">
        <v>130</v>
      </c>
      <c r="D29" s="11">
        <v>17</v>
      </c>
    </row>
    <row r="30" spans="1:4">
      <c r="A30" s="11" t="str">
        <f>'Categories Report_0'!$A$5</f>
        <v>Category 1</v>
      </c>
      <c r="B30" s="14" t="s">
        <v>141</v>
      </c>
      <c r="C30" s="14" t="s">
        <v>131</v>
      </c>
      <c r="D30" s="11">
        <v>17</v>
      </c>
    </row>
    <row r="31" spans="1:4">
      <c r="A31" s="11" t="str">
        <f>'Categories Report_0'!$A$5</f>
        <v>Category 1</v>
      </c>
      <c r="B31" s="14" t="s">
        <v>142</v>
      </c>
      <c r="C31" s="14" t="s">
        <v>130</v>
      </c>
      <c r="D31" s="11">
        <v>17</v>
      </c>
    </row>
    <row r="32" spans="1:4">
      <c r="A32" s="11" t="str">
        <f>'Categories Report_0'!$A$5</f>
        <v>Category 1</v>
      </c>
      <c r="B32" s="14" t="s">
        <v>142</v>
      </c>
      <c r="C32" s="14" t="s">
        <v>131</v>
      </c>
      <c r="D32" s="11">
        <v>17</v>
      </c>
    </row>
    <row r="33" spans="1:4">
      <c r="A33" s="11" t="str">
        <f>'Categories Report_0'!$A$5</f>
        <v>Category 1</v>
      </c>
      <c r="B33" s="14" t="s">
        <v>143</v>
      </c>
      <c r="C33" s="14" t="s">
        <v>130</v>
      </c>
      <c r="D33" s="11">
        <v>17</v>
      </c>
    </row>
    <row r="34" spans="1:4">
      <c r="A34" s="11" t="str">
        <f>'Categories Report_0'!$A$5</f>
        <v>Category 1</v>
      </c>
      <c r="B34" s="14" t="s">
        <v>140</v>
      </c>
      <c r="C34" s="14" t="s">
        <v>130</v>
      </c>
      <c r="D34" s="11">
        <v>17</v>
      </c>
    </row>
    <row r="35" spans="1:4">
      <c r="A35" s="11" t="str">
        <f>'Categories Report_0'!$A$5</f>
        <v>Category 1</v>
      </c>
      <c r="B35" s="14" t="s">
        <v>143</v>
      </c>
      <c r="C35" s="14" t="s">
        <v>131</v>
      </c>
      <c r="D35" s="11">
        <v>17</v>
      </c>
    </row>
    <row r="36" spans="1:4">
      <c r="A36" s="11" t="str">
        <f>'Categories Report_0'!$A$5</f>
        <v>Category 1</v>
      </c>
      <c r="B36" s="14" t="s">
        <v>144</v>
      </c>
      <c r="C36" s="14" t="s">
        <v>130</v>
      </c>
      <c r="D36" s="11">
        <v>11</v>
      </c>
    </row>
    <row r="37" spans="1:4">
      <c r="A37" s="11" t="str">
        <f>'Categories Report_0'!$A$5</f>
        <v>Category 1</v>
      </c>
      <c r="B37" s="14" t="s">
        <v>145</v>
      </c>
      <c r="C37" s="14" t="s">
        <v>130</v>
      </c>
      <c r="D37" s="11">
        <v>11</v>
      </c>
    </row>
    <row r="38" spans="1:4">
      <c r="A38" s="11" t="str">
        <f>'Categories Report_0'!$A$5</f>
        <v>Category 1</v>
      </c>
      <c r="B38" s="14" t="s">
        <v>144</v>
      </c>
      <c r="C38" s="14" t="s">
        <v>131</v>
      </c>
      <c r="D38" s="11">
        <v>11</v>
      </c>
    </row>
    <row r="39" spans="1:4">
      <c r="A39" s="11" t="str">
        <f>'Categories Report_0'!$A$5</f>
        <v>Category 1</v>
      </c>
      <c r="B39" s="14" t="s">
        <v>145</v>
      </c>
      <c r="C39" s="14" t="s">
        <v>131</v>
      </c>
      <c r="D39" s="11">
        <v>11</v>
      </c>
    </row>
    <row r="40" spans="1:4">
      <c r="A40" s="11" t="str">
        <f>'Categories Report_0'!$A$5</f>
        <v>Category 1</v>
      </c>
      <c r="B40" s="14" t="s">
        <v>119</v>
      </c>
      <c r="C40" s="14" t="s">
        <v>146</v>
      </c>
      <c r="D40" s="11">
        <v>8</v>
      </c>
    </row>
    <row r="41" spans="1:4">
      <c r="A41" s="11" t="str">
        <f>'Categories Report_0'!$A$5</f>
        <v>Category 1</v>
      </c>
      <c r="B41" s="14" t="s">
        <v>147</v>
      </c>
      <c r="C41" s="14" t="s">
        <v>130</v>
      </c>
      <c r="D41" s="11">
        <v>6</v>
      </c>
    </row>
    <row r="42" spans="1:4">
      <c r="A42" s="11" t="str">
        <f>'Categories Report_0'!$A$5</f>
        <v>Category 1</v>
      </c>
      <c r="B42" s="14" t="s">
        <v>147</v>
      </c>
      <c r="C42" s="14" t="s">
        <v>131</v>
      </c>
      <c r="D42" s="11">
        <v>6</v>
      </c>
    </row>
    <row r="43" spans="1:4">
      <c r="A43" s="11" t="str">
        <f>'Categories Report_0'!$A$5</f>
        <v>Category 1</v>
      </c>
      <c r="B43" s="14" t="s">
        <v>148</v>
      </c>
      <c r="C43" s="14" t="s">
        <v>130</v>
      </c>
      <c r="D43" s="11">
        <v>6</v>
      </c>
    </row>
    <row r="44" spans="1:4">
      <c r="A44" s="11" t="str">
        <f>'Categories Report_0'!$A$5</f>
        <v>Category 1</v>
      </c>
      <c r="B44" s="14" t="s">
        <v>148</v>
      </c>
      <c r="C44" s="14" t="s">
        <v>131</v>
      </c>
      <c r="D44" s="11">
        <v>6</v>
      </c>
    </row>
    <row r="45" spans="1:4">
      <c r="A45" s="11" t="str">
        <f>'Categories Report_0'!$A$5</f>
        <v>Category 1</v>
      </c>
      <c r="B45" s="14" t="s">
        <v>119</v>
      </c>
      <c r="C45" s="14" t="s">
        <v>149</v>
      </c>
      <c r="D45" s="11">
        <v>4</v>
      </c>
    </row>
    <row r="49" spans="1:7" ht="15.75" thickBot="1">
      <c r="A49" s="40" t="s">
        <v>155</v>
      </c>
      <c r="B49" s="40"/>
      <c r="C49" s="40"/>
      <c r="D49" s="40"/>
      <c r="E49" s="40"/>
      <c r="F49" s="40"/>
      <c r="G49" s="40"/>
    </row>
    <row r="50" spans="1:7">
      <c r="A50" s="33" t="s">
        <v>156</v>
      </c>
      <c r="B50" s="34"/>
      <c r="C50" s="34"/>
      <c r="D50" s="34"/>
      <c r="E50" s="34"/>
      <c r="F50" s="34"/>
      <c r="G50" s="35"/>
    </row>
    <row r="80" spans="1:4" hidden="1" outlineLevel="1">
      <c r="A80" s="11" t="s">
        <v>121</v>
      </c>
      <c r="B80" s="11" t="s">
        <v>152</v>
      </c>
      <c r="C80" s="11" t="s">
        <v>153</v>
      </c>
      <c r="D80" s="11" t="s">
        <v>198</v>
      </c>
    </row>
    <row r="81" spans="1:4" hidden="1" outlineLevel="1">
      <c r="A81" s="11" t="s">
        <v>157</v>
      </c>
      <c r="B81" s="11" t="s">
        <v>203</v>
      </c>
      <c r="C81" s="11" t="s">
        <v>204</v>
      </c>
      <c r="D81" s="11">
        <v>27</v>
      </c>
    </row>
    <row r="82" spans="1:4" hidden="1" outlineLevel="1">
      <c r="A82" s="11" t="s">
        <v>157</v>
      </c>
      <c r="B82" s="11" t="s">
        <v>203</v>
      </c>
      <c r="C82" s="11" t="s">
        <v>205</v>
      </c>
      <c r="D82" s="11">
        <v>19</v>
      </c>
    </row>
    <row r="83" spans="1:4" hidden="1" outlineLevel="1">
      <c r="A83" s="11" t="s">
        <v>157</v>
      </c>
      <c r="B83" s="11" t="s">
        <v>120</v>
      </c>
      <c r="C83" s="11" t="s">
        <v>158</v>
      </c>
      <c r="D83" s="11">
        <v>13.748361358014201</v>
      </c>
    </row>
    <row r="84" spans="1:4" hidden="1" outlineLevel="1">
      <c r="A84" s="11" t="s">
        <v>157</v>
      </c>
      <c r="B84" s="11" t="s">
        <v>120</v>
      </c>
      <c r="C84" s="11" t="s">
        <v>159</v>
      </c>
      <c r="D84" s="11">
        <v>17.793255477819802</v>
      </c>
    </row>
    <row r="85" spans="1:4" hidden="1" outlineLevel="1">
      <c r="A85" s="11" t="s">
        <v>157</v>
      </c>
      <c r="B85" s="11" t="s">
        <v>120</v>
      </c>
      <c r="C85" s="11" t="s">
        <v>160</v>
      </c>
      <c r="D85" s="11">
        <v>11.355092142790401</v>
      </c>
    </row>
    <row r="86" spans="1:4" hidden="1" outlineLevel="1">
      <c r="A86" s="11" t="s">
        <v>157</v>
      </c>
      <c r="B86" s="11" t="s">
        <v>120</v>
      </c>
      <c r="C86" s="11" t="s">
        <v>161</v>
      </c>
      <c r="D86" s="11">
        <v>2.8226476096451099</v>
      </c>
    </row>
    <row r="87" spans="1:4" hidden="1" outlineLevel="1">
      <c r="A87" s="11" t="s">
        <v>157</v>
      </c>
      <c r="B87" s="11" t="s">
        <v>120</v>
      </c>
      <c r="C87" s="11" t="s">
        <v>162</v>
      </c>
      <c r="D87" s="11">
        <v>0.280643411730505</v>
      </c>
    </row>
    <row r="88" spans="1:4" hidden="1" outlineLevel="1">
      <c r="A88" s="11" t="s">
        <v>157</v>
      </c>
      <c r="B88" s="11" t="s">
        <v>119</v>
      </c>
      <c r="C88" s="11" t="s">
        <v>158</v>
      </c>
      <c r="D88" s="11">
        <v>8.3688296802590596</v>
      </c>
    </row>
    <row r="89" spans="1:4" hidden="1" outlineLevel="1">
      <c r="A89" s="11" t="s">
        <v>157</v>
      </c>
      <c r="B89" s="11" t="s">
        <v>119</v>
      </c>
      <c r="C89" s="11" t="s">
        <v>159</v>
      </c>
      <c r="D89" s="11">
        <v>13.611474551998</v>
      </c>
    </row>
    <row r="90" spans="1:4" hidden="1" outlineLevel="1">
      <c r="A90" s="11" t="s">
        <v>157</v>
      </c>
      <c r="B90" s="11" t="s">
        <v>119</v>
      </c>
      <c r="C90" s="11" t="s">
        <v>160</v>
      </c>
      <c r="D90" s="11">
        <v>14.232225225266699</v>
      </c>
    </row>
    <row r="91" spans="1:4" hidden="1" outlineLevel="1">
      <c r="A91" s="11" t="s">
        <v>157</v>
      </c>
      <c r="B91" s="11" t="s">
        <v>119</v>
      </c>
      <c r="C91" s="11" t="s">
        <v>161</v>
      </c>
      <c r="D91" s="11">
        <v>7.5083927819343304</v>
      </c>
    </row>
    <row r="92" spans="1:4" hidden="1" outlineLevel="1">
      <c r="A92" s="11" t="s">
        <v>157</v>
      </c>
      <c r="B92" s="11" t="s">
        <v>119</v>
      </c>
      <c r="C92" s="11" t="s">
        <v>162</v>
      </c>
      <c r="D92" s="11">
        <v>2.2790777605418699</v>
      </c>
    </row>
    <row r="93" spans="1:4" hidden="1" outlineLevel="1">
      <c r="A93" s="11" t="s">
        <v>157</v>
      </c>
      <c r="B93" s="11" t="s">
        <v>163</v>
      </c>
      <c r="C93" s="11">
        <v>0</v>
      </c>
      <c r="D93" s="11">
        <v>36</v>
      </c>
    </row>
    <row r="94" spans="1:4" hidden="1" outlineLevel="1">
      <c r="A94" s="11" t="s">
        <v>157</v>
      </c>
      <c r="B94" s="11" t="s">
        <v>163</v>
      </c>
      <c r="C94" s="11">
        <v>1</v>
      </c>
      <c r="D94" s="11">
        <v>10</v>
      </c>
    </row>
    <row r="95" spans="1:4" hidden="1" outlineLevel="1">
      <c r="A95" s="11" t="s">
        <v>157</v>
      </c>
      <c r="B95" s="11" t="s">
        <v>164</v>
      </c>
      <c r="C95" s="11">
        <v>1</v>
      </c>
      <c r="D95" s="11">
        <v>36</v>
      </c>
    </row>
    <row r="96" spans="1:4" hidden="1" outlineLevel="1">
      <c r="A96" s="11" t="s">
        <v>157</v>
      </c>
      <c r="B96" s="11" t="s">
        <v>164</v>
      </c>
      <c r="C96" s="11">
        <v>0</v>
      </c>
      <c r="D96" s="11">
        <v>10</v>
      </c>
    </row>
    <row r="97" spans="1:4" hidden="1" outlineLevel="1">
      <c r="A97" s="11" t="s">
        <v>157</v>
      </c>
      <c r="B97" s="11" t="s">
        <v>165</v>
      </c>
      <c r="C97" s="11">
        <v>0</v>
      </c>
      <c r="D97" s="11">
        <v>31</v>
      </c>
    </row>
    <row r="98" spans="1:4" hidden="1" outlineLevel="1">
      <c r="A98" s="11" t="s">
        <v>157</v>
      </c>
      <c r="B98" s="11" t="s">
        <v>165</v>
      </c>
      <c r="C98" s="11">
        <v>1</v>
      </c>
      <c r="D98" s="11">
        <v>15</v>
      </c>
    </row>
    <row r="99" spans="1:4" hidden="1" outlineLevel="1">
      <c r="A99" s="11" t="s">
        <v>157</v>
      </c>
      <c r="B99" s="11" t="s">
        <v>166</v>
      </c>
      <c r="C99" s="11">
        <v>0</v>
      </c>
      <c r="D99" s="11">
        <v>29</v>
      </c>
    </row>
    <row r="100" spans="1:4" hidden="1" outlineLevel="1">
      <c r="A100" s="11" t="s">
        <v>157</v>
      </c>
      <c r="B100" s="11" t="s">
        <v>166</v>
      </c>
      <c r="C100" s="11">
        <v>1</v>
      </c>
      <c r="D100" s="11">
        <v>17</v>
      </c>
    </row>
    <row r="101" spans="1:4" hidden="1" outlineLevel="1">
      <c r="A101" s="11" t="s">
        <v>157</v>
      </c>
      <c r="B101" s="11" t="s">
        <v>142</v>
      </c>
      <c r="C101" s="11">
        <v>1</v>
      </c>
      <c r="D101" s="11">
        <v>40</v>
      </c>
    </row>
    <row r="102" spans="1:4" hidden="1" outlineLevel="1">
      <c r="A102" s="11" t="s">
        <v>157</v>
      </c>
      <c r="B102" s="11" t="s">
        <v>142</v>
      </c>
      <c r="C102" s="11">
        <v>0</v>
      </c>
      <c r="D102" s="11">
        <v>6</v>
      </c>
    </row>
    <row r="103" spans="1:4" hidden="1" outlineLevel="1">
      <c r="A103" s="11" t="s">
        <v>157</v>
      </c>
      <c r="B103" s="11" t="s">
        <v>144</v>
      </c>
      <c r="C103" s="11">
        <v>1</v>
      </c>
      <c r="D103" s="11">
        <v>39</v>
      </c>
    </row>
    <row r="104" spans="1:4" hidden="1" outlineLevel="1">
      <c r="A104" s="11" t="s">
        <v>157</v>
      </c>
      <c r="B104" s="11" t="s">
        <v>144</v>
      </c>
      <c r="C104" s="11">
        <v>0</v>
      </c>
      <c r="D104" s="11">
        <v>7</v>
      </c>
    </row>
    <row r="105" spans="1:4" hidden="1" outlineLevel="1">
      <c r="A105" s="11" t="s">
        <v>157</v>
      </c>
      <c r="B105" s="11" t="s">
        <v>139</v>
      </c>
      <c r="C105" s="11">
        <v>1</v>
      </c>
      <c r="D105" s="11">
        <v>41</v>
      </c>
    </row>
    <row r="106" spans="1:4" hidden="1" outlineLevel="1">
      <c r="A106" s="11" t="s">
        <v>157</v>
      </c>
      <c r="B106" s="11" t="s">
        <v>139</v>
      </c>
      <c r="C106" s="11">
        <v>0</v>
      </c>
      <c r="D106" s="11">
        <v>5</v>
      </c>
    </row>
    <row r="107" spans="1:4" hidden="1" outlineLevel="1">
      <c r="A107" s="11" t="s">
        <v>157</v>
      </c>
      <c r="B107" s="11" t="s">
        <v>167</v>
      </c>
      <c r="C107" s="11">
        <v>0</v>
      </c>
      <c r="D107" s="11">
        <v>34</v>
      </c>
    </row>
    <row r="108" spans="1:4" hidden="1" outlineLevel="1">
      <c r="A108" s="11" t="s">
        <v>157</v>
      </c>
      <c r="B108" s="11" t="s">
        <v>167</v>
      </c>
      <c r="C108" s="11">
        <v>1</v>
      </c>
      <c r="D108" s="11">
        <v>12</v>
      </c>
    </row>
    <row r="109" spans="1:4" hidden="1" outlineLevel="1">
      <c r="A109" s="11" t="s">
        <v>157</v>
      </c>
      <c r="B109" s="11" t="s">
        <v>168</v>
      </c>
      <c r="C109" s="11">
        <v>0</v>
      </c>
      <c r="D109" s="11">
        <v>21</v>
      </c>
    </row>
    <row r="110" spans="1:4" hidden="1" outlineLevel="1">
      <c r="A110" s="11" t="s">
        <v>157</v>
      </c>
      <c r="B110" s="11" t="s">
        <v>168</v>
      </c>
      <c r="C110" s="11">
        <v>1</v>
      </c>
      <c r="D110" s="11">
        <v>25</v>
      </c>
    </row>
    <row r="111" spans="1:4" hidden="1" outlineLevel="1">
      <c r="A111" s="11" t="s">
        <v>157</v>
      </c>
      <c r="B111" s="11" t="s">
        <v>141</v>
      </c>
      <c r="C111" s="11">
        <v>1</v>
      </c>
      <c r="D111" s="11">
        <v>40</v>
      </c>
    </row>
    <row r="112" spans="1:4" hidden="1" outlineLevel="1">
      <c r="A112" s="11" t="s">
        <v>157</v>
      </c>
      <c r="B112" s="11" t="s">
        <v>141</v>
      </c>
      <c r="C112" s="11">
        <v>0</v>
      </c>
      <c r="D112" s="11">
        <v>6</v>
      </c>
    </row>
    <row r="113" spans="1:4" hidden="1" outlineLevel="1">
      <c r="A113" s="11" t="s">
        <v>157</v>
      </c>
      <c r="B113" s="11" t="s">
        <v>169</v>
      </c>
      <c r="C113" s="11">
        <v>0</v>
      </c>
      <c r="D113" s="11">
        <v>34</v>
      </c>
    </row>
    <row r="114" spans="1:4" hidden="1" outlineLevel="1">
      <c r="A114" s="11" t="s">
        <v>157</v>
      </c>
      <c r="B114" s="11" t="s">
        <v>169</v>
      </c>
      <c r="C114" s="11">
        <v>1</v>
      </c>
      <c r="D114" s="11">
        <v>12</v>
      </c>
    </row>
    <row r="115" spans="1:4" hidden="1" outlineLevel="1">
      <c r="A115" s="11" t="s">
        <v>157</v>
      </c>
      <c r="B115" s="11" t="s">
        <v>143</v>
      </c>
      <c r="C115" s="11">
        <v>1</v>
      </c>
      <c r="D115" s="11">
        <v>40</v>
      </c>
    </row>
    <row r="116" spans="1:4" hidden="1" outlineLevel="1">
      <c r="A116" s="11" t="s">
        <v>157</v>
      </c>
      <c r="B116" s="11" t="s">
        <v>143</v>
      </c>
      <c r="C116" s="11">
        <v>0</v>
      </c>
      <c r="D116" s="11">
        <v>6</v>
      </c>
    </row>
    <row r="117" spans="1:4" hidden="1" outlineLevel="1">
      <c r="A117" s="11" t="s">
        <v>157</v>
      </c>
      <c r="B117" s="11" t="s">
        <v>136</v>
      </c>
      <c r="C117" s="11">
        <v>1</v>
      </c>
      <c r="D117" s="11">
        <v>42</v>
      </c>
    </row>
    <row r="118" spans="1:4" hidden="1" outlineLevel="1">
      <c r="A118" s="11" t="s">
        <v>157</v>
      </c>
      <c r="B118" s="11" t="s">
        <v>136</v>
      </c>
      <c r="C118" s="11">
        <v>0</v>
      </c>
      <c r="D118" s="11">
        <v>4</v>
      </c>
    </row>
    <row r="119" spans="1:4" hidden="1" outlineLevel="1">
      <c r="A119" s="11" t="s">
        <v>157</v>
      </c>
      <c r="B119" s="11" t="s">
        <v>140</v>
      </c>
      <c r="C119" s="11">
        <v>1</v>
      </c>
      <c r="D119" s="11">
        <v>40</v>
      </c>
    </row>
    <row r="120" spans="1:4" hidden="1" outlineLevel="1">
      <c r="A120" s="11" t="s">
        <v>157</v>
      </c>
      <c r="B120" s="11" t="s">
        <v>140</v>
      </c>
      <c r="C120" s="11">
        <v>0</v>
      </c>
      <c r="D120" s="11">
        <v>6</v>
      </c>
    </row>
    <row r="121" spans="1:4" hidden="1" outlineLevel="1">
      <c r="A121" s="11" t="s">
        <v>157</v>
      </c>
      <c r="B121" s="11" t="s">
        <v>170</v>
      </c>
      <c r="C121" s="11">
        <v>0</v>
      </c>
      <c r="D121" s="11">
        <v>35</v>
      </c>
    </row>
    <row r="122" spans="1:4" hidden="1" outlineLevel="1">
      <c r="A122" s="11" t="s">
        <v>157</v>
      </c>
      <c r="B122" s="11" t="s">
        <v>170</v>
      </c>
      <c r="C122" s="11">
        <v>1</v>
      </c>
      <c r="D122" s="11">
        <v>11</v>
      </c>
    </row>
    <row r="123" spans="1:4" hidden="1" outlineLevel="1">
      <c r="A123" s="11" t="s">
        <v>157</v>
      </c>
      <c r="B123" s="11" t="s">
        <v>171</v>
      </c>
      <c r="C123" s="11">
        <v>0</v>
      </c>
      <c r="D123" s="11">
        <v>24</v>
      </c>
    </row>
    <row r="124" spans="1:4" hidden="1" outlineLevel="1">
      <c r="A124" s="11" t="s">
        <v>157</v>
      </c>
      <c r="B124" s="11" t="s">
        <v>171</v>
      </c>
      <c r="C124" s="11">
        <v>1</v>
      </c>
      <c r="D124" s="11">
        <v>22</v>
      </c>
    </row>
    <row r="125" spans="1:4" hidden="1" outlineLevel="1">
      <c r="A125" s="11" t="s">
        <v>157</v>
      </c>
      <c r="B125" s="11" t="s">
        <v>172</v>
      </c>
      <c r="C125" s="11">
        <v>0</v>
      </c>
      <c r="D125" s="11">
        <v>33</v>
      </c>
    </row>
    <row r="126" spans="1:4" hidden="1" outlineLevel="1">
      <c r="A126" s="11" t="s">
        <v>157</v>
      </c>
      <c r="B126" s="11" t="s">
        <v>172</v>
      </c>
      <c r="C126" s="11">
        <v>1</v>
      </c>
      <c r="D126" s="11">
        <v>13</v>
      </c>
    </row>
    <row r="127" spans="1:4" hidden="1" outlineLevel="1">
      <c r="A127" s="11" t="s">
        <v>157</v>
      </c>
      <c r="B127" s="11" t="s">
        <v>145</v>
      </c>
      <c r="C127" s="11">
        <v>1</v>
      </c>
      <c r="D127" s="11">
        <v>39</v>
      </c>
    </row>
    <row r="128" spans="1:4" hidden="1" outlineLevel="1">
      <c r="A128" s="11" t="s">
        <v>157</v>
      </c>
      <c r="B128" s="11" t="s">
        <v>145</v>
      </c>
      <c r="C128" s="11">
        <v>0</v>
      </c>
      <c r="D128" s="11">
        <v>7</v>
      </c>
    </row>
    <row r="129" spans="1:4" hidden="1" outlineLevel="1">
      <c r="A129" s="11" t="s">
        <v>157</v>
      </c>
      <c r="B129" s="11" t="s">
        <v>173</v>
      </c>
      <c r="C129" s="11">
        <v>1</v>
      </c>
      <c r="D129" s="11">
        <v>31</v>
      </c>
    </row>
    <row r="130" spans="1:4" hidden="1" outlineLevel="1">
      <c r="A130" s="11" t="s">
        <v>157</v>
      </c>
      <c r="B130" s="11" t="s">
        <v>173</v>
      </c>
      <c r="C130" s="11">
        <v>0</v>
      </c>
      <c r="D130" s="11">
        <v>15</v>
      </c>
    </row>
    <row r="131" spans="1:4" hidden="1" outlineLevel="1">
      <c r="A131" s="11" t="s">
        <v>157</v>
      </c>
      <c r="B131" s="11" t="s">
        <v>174</v>
      </c>
      <c r="C131" s="11">
        <v>0</v>
      </c>
      <c r="D131" s="11">
        <v>20</v>
      </c>
    </row>
    <row r="132" spans="1:4" hidden="1" outlineLevel="1">
      <c r="A132" s="11" t="s">
        <v>157</v>
      </c>
      <c r="B132" s="11" t="s">
        <v>174</v>
      </c>
      <c r="C132" s="11">
        <v>1</v>
      </c>
      <c r="D132" s="11">
        <v>26</v>
      </c>
    </row>
    <row r="133" spans="1:4" hidden="1" outlineLevel="1">
      <c r="A133" s="11" t="s">
        <v>157</v>
      </c>
      <c r="B133" s="11" t="s">
        <v>137</v>
      </c>
      <c r="C133" s="11">
        <v>1</v>
      </c>
      <c r="D133" s="11">
        <v>41</v>
      </c>
    </row>
    <row r="134" spans="1:4" hidden="1" outlineLevel="1">
      <c r="A134" s="11" t="s">
        <v>157</v>
      </c>
      <c r="B134" s="11" t="s">
        <v>137</v>
      </c>
      <c r="C134" s="11">
        <v>0</v>
      </c>
      <c r="D134" s="11">
        <v>5</v>
      </c>
    </row>
    <row r="135" spans="1:4" hidden="1" outlineLevel="1">
      <c r="A135" s="11" t="s">
        <v>157</v>
      </c>
      <c r="B135" s="11" t="s">
        <v>175</v>
      </c>
      <c r="C135" s="11">
        <v>0</v>
      </c>
      <c r="D135" s="11">
        <v>31</v>
      </c>
    </row>
    <row r="136" spans="1:4" hidden="1" outlineLevel="1">
      <c r="A136" s="11" t="s">
        <v>157</v>
      </c>
      <c r="B136" s="11" t="s">
        <v>175</v>
      </c>
      <c r="C136" s="11">
        <v>1</v>
      </c>
      <c r="D136" s="11">
        <v>15</v>
      </c>
    </row>
    <row r="137" spans="1:4" hidden="1" outlineLevel="1">
      <c r="A137" s="11" t="s">
        <v>157</v>
      </c>
      <c r="B137" s="11" t="s">
        <v>135</v>
      </c>
      <c r="C137" s="11">
        <v>1</v>
      </c>
      <c r="D137" s="11">
        <v>42</v>
      </c>
    </row>
    <row r="138" spans="1:4" hidden="1" outlineLevel="1">
      <c r="A138" s="11" t="s">
        <v>157</v>
      </c>
      <c r="B138" s="11" t="s">
        <v>135</v>
      </c>
      <c r="C138" s="11">
        <v>0</v>
      </c>
      <c r="D138" s="11">
        <v>4</v>
      </c>
    </row>
    <row r="139" spans="1:4" hidden="1" outlineLevel="1">
      <c r="A139" s="11" t="s">
        <v>157</v>
      </c>
      <c r="B139" s="11" t="s">
        <v>176</v>
      </c>
      <c r="C139" s="11">
        <v>0</v>
      </c>
      <c r="D139" s="11">
        <v>32</v>
      </c>
    </row>
    <row r="140" spans="1:4" hidden="1" outlineLevel="1">
      <c r="A140" s="11" t="s">
        <v>157</v>
      </c>
      <c r="B140" s="11" t="s">
        <v>176</v>
      </c>
      <c r="C140" s="11">
        <v>1</v>
      </c>
      <c r="D140" s="11">
        <v>14</v>
      </c>
    </row>
    <row r="141" spans="1:4" hidden="1" outlineLevel="1">
      <c r="A141" s="11" t="s">
        <v>157</v>
      </c>
      <c r="B141" s="11" t="s">
        <v>177</v>
      </c>
      <c r="C141" s="11">
        <v>1</v>
      </c>
      <c r="D141" s="11">
        <v>32</v>
      </c>
    </row>
    <row r="142" spans="1:4" hidden="1" outlineLevel="1">
      <c r="A142" s="11" t="s">
        <v>157</v>
      </c>
      <c r="B142" s="11" t="s">
        <v>177</v>
      </c>
      <c r="C142" s="11">
        <v>0</v>
      </c>
      <c r="D142" s="11">
        <v>14</v>
      </c>
    </row>
    <row r="143" spans="1:4" hidden="1" outlineLevel="1">
      <c r="A143" s="11" t="s">
        <v>157</v>
      </c>
      <c r="B143" s="11" t="s">
        <v>178</v>
      </c>
      <c r="C143" s="11">
        <v>0</v>
      </c>
      <c r="D143" s="11">
        <v>30</v>
      </c>
    </row>
    <row r="144" spans="1:4" hidden="1" outlineLevel="1">
      <c r="A144" s="11" t="s">
        <v>157</v>
      </c>
      <c r="B144" s="11" t="s">
        <v>178</v>
      </c>
      <c r="C144" s="11">
        <v>1</v>
      </c>
      <c r="D144" s="11">
        <v>16</v>
      </c>
    </row>
    <row r="145" spans="1:4" hidden="1" outlineLevel="1">
      <c r="A145" s="11" t="s">
        <v>157</v>
      </c>
      <c r="B145" s="11" t="s">
        <v>179</v>
      </c>
      <c r="C145" s="11">
        <v>0</v>
      </c>
      <c r="D145" s="11">
        <v>29</v>
      </c>
    </row>
    <row r="146" spans="1:4" hidden="1" outlineLevel="1">
      <c r="A146" s="11" t="s">
        <v>157</v>
      </c>
      <c r="B146" s="11" t="s">
        <v>179</v>
      </c>
      <c r="C146" s="11">
        <v>1</v>
      </c>
      <c r="D146" s="11">
        <v>17</v>
      </c>
    </row>
    <row r="147" spans="1:4" hidden="1" outlineLevel="1">
      <c r="A147" s="11" t="s">
        <v>157</v>
      </c>
      <c r="B147" s="11" t="s">
        <v>180</v>
      </c>
      <c r="C147" s="11">
        <v>1</v>
      </c>
      <c r="D147" s="11">
        <v>30</v>
      </c>
    </row>
    <row r="148" spans="1:4" hidden="1" outlineLevel="1">
      <c r="A148" s="11" t="s">
        <v>157</v>
      </c>
      <c r="B148" s="11" t="s">
        <v>180</v>
      </c>
      <c r="C148" s="11">
        <v>0</v>
      </c>
      <c r="D148" s="11">
        <v>16</v>
      </c>
    </row>
    <row r="149" spans="1:4" hidden="1" outlineLevel="1">
      <c r="A149" s="11" t="s">
        <v>157</v>
      </c>
      <c r="B149" s="11" t="s">
        <v>181</v>
      </c>
      <c r="C149" s="11">
        <v>0</v>
      </c>
      <c r="D149" s="11">
        <v>30</v>
      </c>
    </row>
    <row r="150" spans="1:4" hidden="1" outlineLevel="1">
      <c r="A150" s="11" t="s">
        <v>157</v>
      </c>
      <c r="B150" s="11" t="s">
        <v>181</v>
      </c>
      <c r="C150" s="11">
        <v>1</v>
      </c>
      <c r="D150" s="11">
        <v>16</v>
      </c>
    </row>
    <row r="151" spans="1:4" hidden="1" outlineLevel="1">
      <c r="A151" s="11" t="s">
        <v>157</v>
      </c>
      <c r="B151" s="11" t="s">
        <v>148</v>
      </c>
      <c r="C151" s="11">
        <v>1</v>
      </c>
      <c r="D151" s="11">
        <v>38</v>
      </c>
    </row>
    <row r="152" spans="1:4" hidden="1" outlineLevel="1">
      <c r="A152" s="11" t="s">
        <v>157</v>
      </c>
      <c r="B152" s="11" t="s">
        <v>148</v>
      </c>
      <c r="C152" s="11">
        <v>0</v>
      </c>
      <c r="D152" s="11">
        <v>8</v>
      </c>
    </row>
    <row r="153" spans="1:4" hidden="1" outlineLevel="1">
      <c r="A153" s="11" t="s">
        <v>157</v>
      </c>
      <c r="B153" s="11" t="s">
        <v>182</v>
      </c>
      <c r="C153" s="11">
        <v>0</v>
      </c>
      <c r="D153" s="11">
        <v>26</v>
      </c>
    </row>
    <row r="154" spans="1:4" hidden="1" outlineLevel="1">
      <c r="A154" s="11" t="s">
        <v>157</v>
      </c>
      <c r="B154" s="11" t="s">
        <v>182</v>
      </c>
      <c r="C154" s="11">
        <v>1</v>
      </c>
      <c r="D154" s="11">
        <v>20</v>
      </c>
    </row>
    <row r="155" spans="1:4" hidden="1" outlineLevel="1">
      <c r="A155" s="11" t="s">
        <v>157</v>
      </c>
      <c r="B155" s="11" t="s">
        <v>183</v>
      </c>
      <c r="C155" s="11">
        <v>1</v>
      </c>
      <c r="D155" s="11">
        <v>35</v>
      </c>
    </row>
    <row r="156" spans="1:4" hidden="1" outlineLevel="1">
      <c r="A156" s="11" t="s">
        <v>157</v>
      </c>
      <c r="B156" s="11" t="s">
        <v>183</v>
      </c>
      <c r="C156" s="11">
        <v>0</v>
      </c>
      <c r="D156" s="11">
        <v>11</v>
      </c>
    </row>
    <row r="157" spans="1:4" hidden="1" outlineLevel="1">
      <c r="A157" s="11" t="s">
        <v>157</v>
      </c>
      <c r="B157" s="11" t="s">
        <v>184</v>
      </c>
      <c r="C157" s="11">
        <v>1</v>
      </c>
      <c r="D157" s="11">
        <v>33</v>
      </c>
    </row>
    <row r="158" spans="1:4" hidden="1" outlineLevel="1">
      <c r="A158" s="11" t="s">
        <v>157</v>
      </c>
      <c r="B158" s="11" t="s">
        <v>184</v>
      </c>
      <c r="C158" s="11">
        <v>0</v>
      </c>
      <c r="D158" s="11">
        <v>13</v>
      </c>
    </row>
    <row r="159" spans="1:4" hidden="1" outlineLevel="1">
      <c r="A159" s="11" t="s">
        <v>157</v>
      </c>
      <c r="B159" s="11" t="s">
        <v>185</v>
      </c>
      <c r="C159" s="11">
        <v>0</v>
      </c>
      <c r="D159" s="11">
        <v>28</v>
      </c>
    </row>
    <row r="160" spans="1:4" hidden="1" outlineLevel="1">
      <c r="A160" s="11" t="s">
        <v>157</v>
      </c>
      <c r="B160" s="11" t="s">
        <v>185</v>
      </c>
      <c r="C160" s="11">
        <v>1</v>
      </c>
      <c r="D160" s="11">
        <v>18</v>
      </c>
    </row>
    <row r="161" spans="1:4" hidden="1" outlineLevel="1">
      <c r="A161" s="11" t="s">
        <v>157</v>
      </c>
      <c r="B161" s="11" t="s">
        <v>186</v>
      </c>
      <c r="C161" s="11">
        <v>1</v>
      </c>
      <c r="D161" s="11">
        <v>36</v>
      </c>
    </row>
    <row r="162" spans="1:4" hidden="1" outlineLevel="1">
      <c r="A162" s="11" t="s">
        <v>157</v>
      </c>
      <c r="B162" s="11" t="s">
        <v>186</v>
      </c>
      <c r="C162" s="11">
        <v>0</v>
      </c>
      <c r="D162" s="11">
        <v>10</v>
      </c>
    </row>
    <row r="163" spans="1:4" hidden="1" outlineLevel="1">
      <c r="A163" s="11" t="s">
        <v>157</v>
      </c>
      <c r="B163" s="11" t="s">
        <v>129</v>
      </c>
      <c r="C163" s="11">
        <v>0</v>
      </c>
      <c r="D163" s="11">
        <v>2</v>
      </c>
    </row>
    <row r="164" spans="1:4" hidden="1" outlineLevel="1">
      <c r="A164" s="11" t="s">
        <v>157</v>
      </c>
      <c r="B164" s="11" t="s">
        <v>129</v>
      </c>
      <c r="C164" s="11">
        <v>1</v>
      </c>
      <c r="D164" s="11">
        <v>44</v>
      </c>
    </row>
    <row r="165" spans="1:4" hidden="1" outlineLevel="1">
      <c r="A165" s="11" t="s">
        <v>157</v>
      </c>
      <c r="B165" s="11" t="s">
        <v>187</v>
      </c>
      <c r="C165" s="11">
        <v>0</v>
      </c>
      <c r="D165" s="11">
        <v>22</v>
      </c>
    </row>
    <row r="166" spans="1:4" hidden="1" outlineLevel="1">
      <c r="A166" s="11" t="s">
        <v>157</v>
      </c>
      <c r="B166" s="11" t="s">
        <v>187</v>
      </c>
      <c r="C166" s="11">
        <v>1</v>
      </c>
      <c r="D166" s="11">
        <v>24</v>
      </c>
    </row>
    <row r="167" spans="1:4" hidden="1" outlineLevel="1">
      <c r="A167" s="11" t="s">
        <v>157</v>
      </c>
      <c r="B167" s="11" t="s">
        <v>188</v>
      </c>
      <c r="C167" s="11">
        <v>1</v>
      </c>
      <c r="D167" s="11">
        <v>32</v>
      </c>
    </row>
    <row r="168" spans="1:4" hidden="1" outlineLevel="1">
      <c r="A168" s="11" t="s">
        <v>157</v>
      </c>
      <c r="B168" s="11" t="s">
        <v>188</v>
      </c>
      <c r="C168" s="11">
        <v>0</v>
      </c>
      <c r="D168" s="11">
        <v>14</v>
      </c>
    </row>
    <row r="169" spans="1:4" hidden="1" outlineLevel="1">
      <c r="A169" s="11" t="s">
        <v>157</v>
      </c>
      <c r="B169" s="11" t="s">
        <v>189</v>
      </c>
      <c r="C169" s="11">
        <v>0</v>
      </c>
      <c r="D169" s="11">
        <v>27</v>
      </c>
    </row>
    <row r="170" spans="1:4" hidden="1" outlineLevel="1">
      <c r="A170" s="11" t="s">
        <v>157</v>
      </c>
      <c r="B170" s="11" t="s">
        <v>189</v>
      </c>
      <c r="C170" s="11">
        <v>1</v>
      </c>
      <c r="D170" s="11">
        <v>19</v>
      </c>
    </row>
    <row r="171" spans="1:4" hidden="1" outlineLevel="1">
      <c r="A171" s="11" t="s">
        <v>157</v>
      </c>
      <c r="B171" s="11" t="s">
        <v>138</v>
      </c>
      <c r="C171" s="11">
        <v>1</v>
      </c>
      <c r="D171" s="11">
        <v>41</v>
      </c>
    </row>
    <row r="172" spans="1:4" hidden="1" outlineLevel="1">
      <c r="A172" s="11" t="s">
        <v>157</v>
      </c>
      <c r="B172" s="11" t="s">
        <v>138</v>
      </c>
      <c r="C172" s="11">
        <v>0</v>
      </c>
      <c r="D172" s="11">
        <v>5</v>
      </c>
    </row>
    <row r="173" spans="1:4" hidden="1" outlineLevel="1">
      <c r="A173" s="11" t="s">
        <v>157</v>
      </c>
      <c r="B173" s="11" t="s">
        <v>190</v>
      </c>
      <c r="C173" s="11">
        <v>1</v>
      </c>
      <c r="D173" s="11">
        <v>35</v>
      </c>
    </row>
    <row r="174" spans="1:4" hidden="1" outlineLevel="1">
      <c r="A174" s="11" t="s">
        <v>157</v>
      </c>
      <c r="B174" s="11" t="s">
        <v>190</v>
      </c>
      <c r="C174" s="11">
        <v>0</v>
      </c>
      <c r="D174" s="11">
        <v>11</v>
      </c>
    </row>
    <row r="175" spans="1:4" hidden="1" outlineLevel="1">
      <c r="A175" s="11" t="s">
        <v>157</v>
      </c>
      <c r="B175" s="11" t="s">
        <v>191</v>
      </c>
      <c r="C175" s="11">
        <v>1</v>
      </c>
      <c r="D175" s="11">
        <v>36</v>
      </c>
    </row>
    <row r="176" spans="1:4" hidden="1" outlineLevel="1">
      <c r="A176" s="11" t="s">
        <v>157</v>
      </c>
      <c r="B176" s="11" t="s">
        <v>191</v>
      </c>
      <c r="C176" s="11">
        <v>0</v>
      </c>
      <c r="D176" s="11">
        <v>10</v>
      </c>
    </row>
    <row r="177" spans="1:4" hidden="1" outlineLevel="1">
      <c r="A177" s="11" t="s">
        <v>157</v>
      </c>
      <c r="B177" s="11" t="s">
        <v>192</v>
      </c>
      <c r="C177" s="11">
        <v>0</v>
      </c>
      <c r="D177" s="11">
        <v>33</v>
      </c>
    </row>
    <row r="178" spans="1:4" hidden="1" outlineLevel="1">
      <c r="A178" s="11" t="s">
        <v>157</v>
      </c>
      <c r="B178" s="11" t="s">
        <v>192</v>
      </c>
      <c r="C178" s="11">
        <v>1</v>
      </c>
      <c r="D178" s="11">
        <v>13</v>
      </c>
    </row>
    <row r="179" spans="1:4" hidden="1" outlineLevel="1">
      <c r="A179" s="11" t="s">
        <v>157</v>
      </c>
      <c r="B179" s="11" t="s">
        <v>193</v>
      </c>
      <c r="C179" s="11">
        <v>1</v>
      </c>
      <c r="D179" s="11">
        <v>31</v>
      </c>
    </row>
    <row r="180" spans="1:4" hidden="1" outlineLevel="1">
      <c r="A180" s="11" t="s">
        <v>157</v>
      </c>
      <c r="B180" s="11" t="s">
        <v>193</v>
      </c>
      <c r="C180" s="11">
        <v>0</v>
      </c>
      <c r="D180" s="11">
        <v>15</v>
      </c>
    </row>
    <row r="181" spans="1:4" hidden="1" outlineLevel="1">
      <c r="A181" s="11" t="s">
        <v>157</v>
      </c>
      <c r="B181" s="11" t="s">
        <v>134</v>
      </c>
      <c r="C181" s="11">
        <v>1</v>
      </c>
      <c r="D181" s="11">
        <v>43</v>
      </c>
    </row>
    <row r="182" spans="1:4" hidden="1" outlineLevel="1">
      <c r="A182" s="11" t="s">
        <v>157</v>
      </c>
      <c r="B182" s="11" t="s">
        <v>134</v>
      </c>
      <c r="C182" s="11">
        <v>0</v>
      </c>
      <c r="D182" s="11">
        <v>3</v>
      </c>
    </row>
    <row r="183" spans="1:4" hidden="1" outlineLevel="1">
      <c r="A183" s="11" t="s">
        <v>157</v>
      </c>
      <c r="B183" s="11" t="s">
        <v>147</v>
      </c>
      <c r="C183" s="11">
        <v>1</v>
      </c>
      <c r="D183" s="11">
        <v>38</v>
      </c>
    </row>
    <row r="184" spans="1:4" hidden="1" outlineLevel="1">
      <c r="A184" s="11" t="s">
        <v>157</v>
      </c>
      <c r="B184" s="11" t="s">
        <v>147</v>
      </c>
      <c r="C184" s="11">
        <v>0</v>
      </c>
      <c r="D184" s="11">
        <v>8</v>
      </c>
    </row>
    <row r="185" spans="1:4" hidden="1" outlineLevel="1">
      <c r="A185" s="11" t="s">
        <v>157</v>
      </c>
      <c r="B185" s="11" t="s">
        <v>194</v>
      </c>
      <c r="C185" s="11">
        <v>0</v>
      </c>
      <c r="D185" s="11">
        <v>27</v>
      </c>
    </row>
    <row r="186" spans="1:4" hidden="1" outlineLevel="1">
      <c r="A186" s="11" t="s">
        <v>157</v>
      </c>
      <c r="B186" s="11" t="s">
        <v>194</v>
      </c>
      <c r="C186" s="11">
        <v>1</v>
      </c>
      <c r="D186" s="11">
        <v>19</v>
      </c>
    </row>
    <row r="187" spans="1:4" hidden="1" outlineLevel="1">
      <c r="A187" s="11" t="s">
        <v>157</v>
      </c>
      <c r="B187" s="11" t="s">
        <v>195</v>
      </c>
      <c r="C187" s="11">
        <v>0</v>
      </c>
      <c r="D187" s="11">
        <v>32</v>
      </c>
    </row>
    <row r="188" spans="1:4" hidden="1" outlineLevel="1">
      <c r="A188" s="11" t="s">
        <v>157</v>
      </c>
      <c r="B188" s="11" t="s">
        <v>195</v>
      </c>
      <c r="C188" s="11">
        <v>1</v>
      </c>
      <c r="D188" s="11">
        <v>14</v>
      </c>
    </row>
    <row r="189" spans="1:4" hidden="1" outlineLevel="1">
      <c r="A189" s="11" t="s">
        <v>157</v>
      </c>
      <c r="B189" s="11" t="s">
        <v>196</v>
      </c>
      <c r="C189" s="11">
        <v>0</v>
      </c>
      <c r="D189" s="11">
        <v>28</v>
      </c>
    </row>
    <row r="190" spans="1:4" hidden="1" outlineLevel="1">
      <c r="A190" s="11" t="s">
        <v>157</v>
      </c>
      <c r="B190" s="11" t="s">
        <v>196</v>
      </c>
      <c r="C190" s="11">
        <v>1</v>
      </c>
      <c r="D190" s="11">
        <v>18</v>
      </c>
    </row>
    <row r="191" spans="1:4" hidden="1" outlineLevel="1">
      <c r="A191" s="11" t="s">
        <v>157</v>
      </c>
      <c r="B191" s="11" t="s">
        <v>197</v>
      </c>
      <c r="C191" s="11">
        <v>0</v>
      </c>
      <c r="D191" s="11">
        <v>32</v>
      </c>
    </row>
    <row r="192" spans="1:4" hidden="1" outlineLevel="1">
      <c r="A192" s="11" t="s">
        <v>157</v>
      </c>
      <c r="B192" s="11" t="s">
        <v>197</v>
      </c>
      <c r="C192" s="11">
        <v>1</v>
      </c>
      <c r="D192" s="11">
        <v>14</v>
      </c>
    </row>
    <row r="193" spans="1:4" hidden="1" outlineLevel="1">
      <c r="A193" s="11" t="str">
        <f>'Categories Report_0'!$A$5</f>
        <v>Category 1</v>
      </c>
      <c r="B193" s="11" t="s">
        <v>203</v>
      </c>
      <c r="C193" s="11" t="s">
        <v>204</v>
      </c>
      <c r="D193" s="11">
        <v>27</v>
      </c>
    </row>
    <row r="194" spans="1:4" hidden="1" outlineLevel="1">
      <c r="A194" s="11" t="str">
        <f>'Categories Report_0'!$A$5</f>
        <v>Category 1</v>
      </c>
      <c r="B194" s="11" t="s">
        <v>203</v>
      </c>
      <c r="C194" s="11" t="s">
        <v>205</v>
      </c>
      <c r="D194" s="11">
        <v>19</v>
      </c>
    </row>
    <row r="195" spans="1:4" hidden="1" outlineLevel="1">
      <c r="A195" s="11" t="str">
        <f>'Categories Report_0'!$A$5</f>
        <v>Category 1</v>
      </c>
      <c r="B195" s="11" t="s">
        <v>120</v>
      </c>
      <c r="C195" s="11" t="s">
        <v>158</v>
      </c>
      <c r="D195" s="11">
        <v>13.748361358014201</v>
      </c>
    </row>
    <row r="196" spans="1:4" hidden="1" outlineLevel="1">
      <c r="A196" s="11" t="str">
        <f>'Categories Report_0'!$A$5</f>
        <v>Category 1</v>
      </c>
      <c r="B196" s="11" t="s">
        <v>120</v>
      </c>
      <c r="C196" s="11" t="s">
        <v>159</v>
      </c>
      <c r="D196" s="11">
        <v>17.793255477819802</v>
      </c>
    </row>
    <row r="197" spans="1:4" hidden="1" outlineLevel="1">
      <c r="A197" s="11" t="str">
        <f>'Categories Report_0'!$A$5</f>
        <v>Category 1</v>
      </c>
      <c r="B197" s="11" t="s">
        <v>120</v>
      </c>
      <c r="C197" s="11" t="s">
        <v>160</v>
      </c>
      <c r="D197" s="11">
        <v>11.355092142790401</v>
      </c>
    </row>
    <row r="198" spans="1:4" hidden="1" outlineLevel="1">
      <c r="A198" s="11" t="str">
        <f>'Categories Report_0'!$A$5</f>
        <v>Category 1</v>
      </c>
      <c r="B198" s="11" t="s">
        <v>120</v>
      </c>
      <c r="C198" s="11" t="s">
        <v>161</v>
      </c>
      <c r="D198" s="11">
        <v>2.8226476096451099</v>
      </c>
    </row>
    <row r="199" spans="1:4" hidden="1" outlineLevel="1">
      <c r="A199" s="11" t="str">
        <f>'Categories Report_0'!$A$5</f>
        <v>Category 1</v>
      </c>
      <c r="B199" s="11" t="s">
        <v>120</v>
      </c>
      <c r="C199" s="11" t="s">
        <v>162</v>
      </c>
      <c r="D199" s="11">
        <v>0.280643411730505</v>
      </c>
    </row>
    <row r="200" spans="1:4" hidden="1" outlineLevel="1">
      <c r="A200" s="11" t="str">
        <f>'Categories Report_0'!$A$5</f>
        <v>Category 1</v>
      </c>
      <c r="B200" s="11" t="s">
        <v>119</v>
      </c>
      <c r="C200" s="11" t="s">
        <v>158</v>
      </c>
      <c r="D200" s="11">
        <v>8.3688296802590596</v>
      </c>
    </row>
    <row r="201" spans="1:4" hidden="1" outlineLevel="1">
      <c r="A201" s="11" t="str">
        <f>'Categories Report_0'!$A$5</f>
        <v>Category 1</v>
      </c>
      <c r="B201" s="11" t="s">
        <v>119</v>
      </c>
      <c r="C201" s="11" t="s">
        <v>159</v>
      </c>
      <c r="D201" s="11">
        <v>13.611474551998</v>
      </c>
    </row>
    <row r="202" spans="1:4" hidden="1" outlineLevel="1">
      <c r="A202" s="11" t="str">
        <f>'Categories Report_0'!$A$5</f>
        <v>Category 1</v>
      </c>
      <c r="B202" s="11" t="s">
        <v>119</v>
      </c>
      <c r="C202" s="11" t="s">
        <v>160</v>
      </c>
      <c r="D202" s="11">
        <v>14.232225225266699</v>
      </c>
    </row>
    <row r="203" spans="1:4" hidden="1" outlineLevel="1">
      <c r="A203" s="11" t="str">
        <f>'Categories Report_0'!$A$5</f>
        <v>Category 1</v>
      </c>
      <c r="B203" s="11" t="s">
        <v>119</v>
      </c>
      <c r="C203" s="11" t="s">
        <v>161</v>
      </c>
      <c r="D203" s="11">
        <v>7.5083927819343304</v>
      </c>
    </row>
    <row r="204" spans="1:4" hidden="1" outlineLevel="1">
      <c r="A204" s="11" t="str">
        <f>'Categories Report_0'!$A$5</f>
        <v>Category 1</v>
      </c>
      <c r="B204" s="11" t="s">
        <v>119</v>
      </c>
      <c r="C204" s="11" t="s">
        <v>162</v>
      </c>
      <c r="D204" s="11">
        <v>2.2790777605418699</v>
      </c>
    </row>
    <row r="205" spans="1:4" hidden="1" outlineLevel="1">
      <c r="A205" s="11" t="str">
        <f>'Categories Report_0'!$A$5</f>
        <v>Category 1</v>
      </c>
      <c r="B205" s="11" t="s">
        <v>163</v>
      </c>
      <c r="C205" s="11">
        <v>0</v>
      </c>
      <c r="D205" s="11">
        <v>36</v>
      </c>
    </row>
    <row r="206" spans="1:4" hidden="1" outlineLevel="1">
      <c r="A206" s="11" t="str">
        <f>'Categories Report_0'!$A$5</f>
        <v>Category 1</v>
      </c>
      <c r="B206" s="11" t="s">
        <v>163</v>
      </c>
      <c r="C206" s="11">
        <v>1</v>
      </c>
      <c r="D206" s="11">
        <v>10</v>
      </c>
    </row>
    <row r="207" spans="1:4" hidden="1" outlineLevel="1">
      <c r="A207" s="11" t="str">
        <f>'Categories Report_0'!$A$5</f>
        <v>Category 1</v>
      </c>
      <c r="B207" s="11" t="s">
        <v>164</v>
      </c>
      <c r="C207" s="11">
        <v>1</v>
      </c>
      <c r="D207" s="11">
        <v>36</v>
      </c>
    </row>
    <row r="208" spans="1:4" hidden="1" outlineLevel="1">
      <c r="A208" s="11" t="str">
        <f>'Categories Report_0'!$A$5</f>
        <v>Category 1</v>
      </c>
      <c r="B208" s="11" t="s">
        <v>164</v>
      </c>
      <c r="C208" s="11">
        <v>0</v>
      </c>
      <c r="D208" s="11">
        <v>10</v>
      </c>
    </row>
    <row r="209" spans="1:4" hidden="1" outlineLevel="1">
      <c r="A209" s="11" t="str">
        <f>'Categories Report_0'!$A$5</f>
        <v>Category 1</v>
      </c>
      <c r="B209" s="11" t="s">
        <v>165</v>
      </c>
      <c r="C209" s="11">
        <v>0</v>
      </c>
      <c r="D209" s="11">
        <v>31</v>
      </c>
    </row>
    <row r="210" spans="1:4" hidden="1" outlineLevel="1">
      <c r="A210" s="11" t="str">
        <f>'Categories Report_0'!$A$5</f>
        <v>Category 1</v>
      </c>
      <c r="B210" s="11" t="s">
        <v>165</v>
      </c>
      <c r="C210" s="11">
        <v>1</v>
      </c>
      <c r="D210" s="11">
        <v>15</v>
      </c>
    </row>
    <row r="211" spans="1:4" hidden="1" outlineLevel="1">
      <c r="A211" s="11" t="str">
        <f>'Categories Report_0'!$A$5</f>
        <v>Category 1</v>
      </c>
      <c r="B211" s="11" t="s">
        <v>166</v>
      </c>
      <c r="C211" s="11">
        <v>0</v>
      </c>
      <c r="D211" s="11">
        <v>29</v>
      </c>
    </row>
    <row r="212" spans="1:4" hidden="1" outlineLevel="1">
      <c r="A212" s="11" t="str">
        <f>'Categories Report_0'!$A$5</f>
        <v>Category 1</v>
      </c>
      <c r="B212" s="11" t="s">
        <v>166</v>
      </c>
      <c r="C212" s="11">
        <v>1</v>
      </c>
      <c r="D212" s="11">
        <v>17</v>
      </c>
    </row>
    <row r="213" spans="1:4" hidden="1" outlineLevel="1">
      <c r="A213" s="11" t="str">
        <f>'Categories Report_0'!$A$5</f>
        <v>Category 1</v>
      </c>
      <c r="B213" s="11" t="s">
        <v>142</v>
      </c>
      <c r="C213" s="11">
        <v>1</v>
      </c>
      <c r="D213" s="11">
        <v>40</v>
      </c>
    </row>
    <row r="214" spans="1:4" hidden="1" outlineLevel="1">
      <c r="A214" s="11" t="str">
        <f>'Categories Report_0'!$A$5</f>
        <v>Category 1</v>
      </c>
      <c r="B214" s="11" t="s">
        <v>142</v>
      </c>
      <c r="C214" s="11">
        <v>0</v>
      </c>
      <c r="D214" s="11">
        <v>6</v>
      </c>
    </row>
    <row r="215" spans="1:4" hidden="1" outlineLevel="1">
      <c r="A215" s="11" t="str">
        <f>'Categories Report_0'!$A$5</f>
        <v>Category 1</v>
      </c>
      <c r="B215" s="11" t="s">
        <v>144</v>
      </c>
      <c r="C215" s="11">
        <v>1</v>
      </c>
      <c r="D215" s="11">
        <v>39</v>
      </c>
    </row>
    <row r="216" spans="1:4" hidden="1" outlineLevel="1">
      <c r="A216" s="11" t="str">
        <f>'Categories Report_0'!$A$5</f>
        <v>Category 1</v>
      </c>
      <c r="B216" s="11" t="s">
        <v>144</v>
      </c>
      <c r="C216" s="11">
        <v>0</v>
      </c>
      <c r="D216" s="11">
        <v>7</v>
      </c>
    </row>
    <row r="217" spans="1:4" hidden="1" outlineLevel="1">
      <c r="A217" s="11" t="str">
        <f>'Categories Report_0'!$A$5</f>
        <v>Category 1</v>
      </c>
      <c r="B217" s="11" t="s">
        <v>139</v>
      </c>
      <c r="C217" s="11">
        <v>1</v>
      </c>
      <c r="D217" s="11">
        <v>41</v>
      </c>
    </row>
    <row r="218" spans="1:4" hidden="1" outlineLevel="1">
      <c r="A218" s="11" t="str">
        <f>'Categories Report_0'!$A$5</f>
        <v>Category 1</v>
      </c>
      <c r="B218" s="11" t="s">
        <v>139</v>
      </c>
      <c r="C218" s="11">
        <v>0</v>
      </c>
      <c r="D218" s="11">
        <v>5</v>
      </c>
    </row>
    <row r="219" spans="1:4" hidden="1" outlineLevel="1">
      <c r="A219" s="11" t="str">
        <f>'Categories Report_0'!$A$5</f>
        <v>Category 1</v>
      </c>
      <c r="B219" s="11" t="s">
        <v>167</v>
      </c>
      <c r="C219" s="11">
        <v>0</v>
      </c>
      <c r="D219" s="11">
        <v>34</v>
      </c>
    </row>
    <row r="220" spans="1:4" hidden="1" outlineLevel="1">
      <c r="A220" s="11" t="str">
        <f>'Categories Report_0'!$A$5</f>
        <v>Category 1</v>
      </c>
      <c r="B220" s="11" t="s">
        <v>167</v>
      </c>
      <c r="C220" s="11">
        <v>1</v>
      </c>
      <c r="D220" s="11">
        <v>12</v>
      </c>
    </row>
    <row r="221" spans="1:4" hidden="1" outlineLevel="1">
      <c r="A221" s="11" t="str">
        <f>'Categories Report_0'!$A$5</f>
        <v>Category 1</v>
      </c>
      <c r="B221" s="11" t="s">
        <v>168</v>
      </c>
      <c r="C221" s="11">
        <v>0</v>
      </c>
      <c r="D221" s="11">
        <v>21</v>
      </c>
    </row>
    <row r="222" spans="1:4" hidden="1" outlineLevel="1">
      <c r="A222" s="11" t="str">
        <f>'Categories Report_0'!$A$5</f>
        <v>Category 1</v>
      </c>
      <c r="B222" s="11" t="s">
        <v>168</v>
      </c>
      <c r="C222" s="11">
        <v>1</v>
      </c>
      <c r="D222" s="11">
        <v>25</v>
      </c>
    </row>
    <row r="223" spans="1:4" hidden="1" outlineLevel="1">
      <c r="A223" s="11" t="str">
        <f>'Categories Report_0'!$A$5</f>
        <v>Category 1</v>
      </c>
      <c r="B223" s="11" t="s">
        <v>141</v>
      </c>
      <c r="C223" s="11">
        <v>1</v>
      </c>
      <c r="D223" s="11">
        <v>40</v>
      </c>
    </row>
    <row r="224" spans="1:4" hidden="1" outlineLevel="1">
      <c r="A224" s="11" t="str">
        <f>'Categories Report_0'!$A$5</f>
        <v>Category 1</v>
      </c>
      <c r="B224" s="11" t="s">
        <v>141</v>
      </c>
      <c r="C224" s="11">
        <v>0</v>
      </c>
      <c r="D224" s="11">
        <v>6</v>
      </c>
    </row>
    <row r="225" spans="1:4" hidden="1" outlineLevel="1">
      <c r="A225" s="11" t="str">
        <f>'Categories Report_0'!$A$5</f>
        <v>Category 1</v>
      </c>
      <c r="B225" s="11" t="s">
        <v>169</v>
      </c>
      <c r="C225" s="11">
        <v>0</v>
      </c>
      <c r="D225" s="11">
        <v>34</v>
      </c>
    </row>
    <row r="226" spans="1:4" hidden="1" outlineLevel="1">
      <c r="A226" s="11" t="str">
        <f>'Categories Report_0'!$A$5</f>
        <v>Category 1</v>
      </c>
      <c r="B226" s="11" t="s">
        <v>169</v>
      </c>
      <c r="C226" s="11">
        <v>1</v>
      </c>
      <c r="D226" s="11">
        <v>12</v>
      </c>
    </row>
    <row r="227" spans="1:4" hidden="1" outlineLevel="1">
      <c r="A227" s="11" t="str">
        <f>'Categories Report_0'!$A$5</f>
        <v>Category 1</v>
      </c>
      <c r="B227" s="11" t="s">
        <v>143</v>
      </c>
      <c r="C227" s="11">
        <v>1</v>
      </c>
      <c r="D227" s="11">
        <v>40</v>
      </c>
    </row>
    <row r="228" spans="1:4" hidden="1" outlineLevel="1">
      <c r="A228" s="11" t="str">
        <f>'Categories Report_0'!$A$5</f>
        <v>Category 1</v>
      </c>
      <c r="B228" s="11" t="s">
        <v>143</v>
      </c>
      <c r="C228" s="11">
        <v>0</v>
      </c>
      <c r="D228" s="11">
        <v>6</v>
      </c>
    </row>
    <row r="229" spans="1:4" hidden="1" outlineLevel="1">
      <c r="A229" s="11" t="str">
        <f>'Categories Report_0'!$A$5</f>
        <v>Category 1</v>
      </c>
      <c r="B229" s="11" t="s">
        <v>136</v>
      </c>
      <c r="C229" s="11">
        <v>1</v>
      </c>
      <c r="D229" s="11">
        <v>42</v>
      </c>
    </row>
    <row r="230" spans="1:4" hidden="1" outlineLevel="1">
      <c r="A230" s="11" t="str">
        <f>'Categories Report_0'!$A$5</f>
        <v>Category 1</v>
      </c>
      <c r="B230" s="11" t="s">
        <v>136</v>
      </c>
      <c r="C230" s="11">
        <v>0</v>
      </c>
      <c r="D230" s="11">
        <v>4</v>
      </c>
    </row>
    <row r="231" spans="1:4" hidden="1" outlineLevel="1">
      <c r="A231" s="11" t="str">
        <f>'Categories Report_0'!$A$5</f>
        <v>Category 1</v>
      </c>
      <c r="B231" s="11" t="s">
        <v>140</v>
      </c>
      <c r="C231" s="11">
        <v>1</v>
      </c>
      <c r="D231" s="11">
        <v>40</v>
      </c>
    </row>
    <row r="232" spans="1:4" hidden="1" outlineLevel="1">
      <c r="A232" s="11" t="str">
        <f>'Categories Report_0'!$A$5</f>
        <v>Category 1</v>
      </c>
      <c r="B232" s="11" t="s">
        <v>140</v>
      </c>
      <c r="C232" s="11">
        <v>0</v>
      </c>
      <c r="D232" s="11">
        <v>6</v>
      </c>
    </row>
    <row r="233" spans="1:4" hidden="1" outlineLevel="1">
      <c r="A233" s="11" t="str">
        <f>'Categories Report_0'!$A$5</f>
        <v>Category 1</v>
      </c>
      <c r="B233" s="11" t="s">
        <v>170</v>
      </c>
      <c r="C233" s="11">
        <v>0</v>
      </c>
      <c r="D233" s="11">
        <v>35</v>
      </c>
    </row>
    <row r="234" spans="1:4" hidden="1" outlineLevel="1">
      <c r="A234" s="11" t="str">
        <f>'Categories Report_0'!$A$5</f>
        <v>Category 1</v>
      </c>
      <c r="B234" s="11" t="s">
        <v>170</v>
      </c>
      <c r="C234" s="11">
        <v>1</v>
      </c>
      <c r="D234" s="11">
        <v>11</v>
      </c>
    </row>
    <row r="235" spans="1:4" hidden="1" outlineLevel="1">
      <c r="A235" s="11" t="str">
        <f>'Categories Report_0'!$A$5</f>
        <v>Category 1</v>
      </c>
      <c r="B235" s="11" t="s">
        <v>171</v>
      </c>
      <c r="C235" s="11">
        <v>0</v>
      </c>
      <c r="D235" s="11">
        <v>24</v>
      </c>
    </row>
    <row r="236" spans="1:4" hidden="1" outlineLevel="1">
      <c r="A236" s="11" t="str">
        <f>'Categories Report_0'!$A$5</f>
        <v>Category 1</v>
      </c>
      <c r="B236" s="11" t="s">
        <v>171</v>
      </c>
      <c r="C236" s="11">
        <v>1</v>
      </c>
      <c r="D236" s="11">
        <v>22</v>
      </c>
    </row>
    <row r="237" spans="1:4" hidden="1" outlineLevel="1">
      <c r="A237" s="11" t="str">
        <f>'Categories Report_0'!$A$5</f>
        <v>Category 1</v>
      </c>
      <c r="B237" s="11" t="s">
        <v>172</v>
      </c>
      <c r="C237" s="11">
        <v>0</v>
      </c>
      <c r="D237" s="11">
        <v>33</v>
      </c>
    </row>
    <row r="238" spans="1:4" hidden="1" outlineLevel="1">
      <c r="A238" s="11" t="str">
        <f>'Categories Report_0'!$A$5</f>
        <v>Category 1</v>
      </c>
      <c r="B238" s="11" t="s">
        <v>172</v>
      </c>
      <c r="C238" s="11">
        <v>1</v>
      </c>
      <c r="D238" s="11">
        <v>13</v>
      </c>
    </row>
    <row r="239" spans="1:4" hidden="1" outlineLevel="1">
      <c r="A239" s="11" t="str">
        <f>'Categories Report_0'!$A$5</f>
        <v>Category 1</v>
      </c>
      <c r="B239" s="11" t="s">
        <v>145</v>
      </c>
      <c r="C239" s="11">
        <v>1</v>
      </c>
      <c r="D239" s="11">
        <v>39</v>
      </c>
    </row>
    <row r="240" spans="1:4" hidden="1" outlineLevel="1">
      <c r="A240" s="11" t="str">
        <f>'Categories Report_0'!$A$5</f>
        <v>Category 1</v>
      </c>
      <c r="B240" s="11" t="s">
        <v>145</v>
      </c>
      <c r="C240" s="11">
        <v>0</v>
      </c>
      <c r="D240" s="11">
        <v>7</v>
      </c>
    </row>
    <row r="241" spans="1:4" hidden="1" outlineLevel="1">
      <c r="A241" s="11" t="str">
        <f>'Categories Report_0'!$A$5</f>
        <v>Category 1</v>
      </c>
      <c r="B241" s="11" t="s">
        <v>173</v>
      </c>
      <c r="C241" s="11">
        <v>1</v>
      </c>
      <c r="D241" s="11">
        <v>31</v>
      </c>
    </row>
    <row r="242" spans="1:4" hidden="1" outlineLevel="1">
      <c r="A242" s="11" t="str">
        <f>'Categories Report_0'!$A$5</f>
        <v>Category 1</v>
      </c>
      <c r="B242" s="11" t="s">
        <v>173</v>
      </c>
      <c r="C242" s="11">
        <v>0</v>
      </c>
      <c r="D242" s="11">
        <v>15</v>
      </c>
    </row>
    <row r="243" spans="1:4" hidden="1" outlineLevel="1">
      <c r="A243" s="11" t="str">
        <f>'Categories Report_0'!$A$5</f>
        <v>Category 1</v>
      </c>
      <c r="B243" s="11" t="s">
        <v>174</v>
      </c>
      <c r="C243" s="11">
        <v>0</v>
      </c>
      <c r="D243" s="11">
        <v>20</v>
      </c>
    </row>
    <row r="244" spans="1:4" hidden="1" outlineLevel="1">
      <c r="A244" s="11" t="str">
        <f>'Categories Report_0'!$A$5</f>
        <v>Category 1</v>
      </c>
      <c r="B244" s="11" t="s">
        <v>174</v>
      </c>
      <c r="C244" s="11">
        <v>1</v>
      </c>
      <c r="D244" s="11">
        <v>26</v>
      </c>
    </row>
    <row r="245" spans="1:4" hidden="1" outlineLevel="1">
      <c r="A245" s="11" t="str">
        <f>'Categories Report_0'!$A$5</f>
        <v>Category 1</v>
      </c>
      <c r="B245" s="11" t="s">
        <v>137</v>
      </c>
      <c r="C245" s="11">
        <v>1</v>
      </c>
      <c r="D245" s="11">
        <v>41</v>
      </c>
    </row>
    <row r="246" spans="1:4" hidden="1" outlineLevel="1">
      <c r="A246" s="11" t="str">
        <f>'Categories Report_0'!$A$5</f>
        <v>Category 1</v>
      </c>
      <c r="B246" s="11" t="s">
        <v>137</v>
      </c>
      <c r="C246" s="11">
        <v>0</v>
      </c>
      <c r="D246" s="11">
        <v>5</v>
      </c>
    </row>
    <row r="247" spans="1:4" hidden="1" outlineLevel="1">
      <c r="A247" s="11" t="str">
        <f>'Categories Report_0'!$A$5</f>
        <v>Category 1</v>
      </c>
      <c r="B247" s="11" t="s">
        <v>175</v>
      </c>
      <c r="C247" s="11">
        <v>0</v>
      </c>
      <c r="D247" s="11">
        <v>31</v>
      </c>
    </row>
    <row r="248" spans="1:4" hidden="1" outlineLevel="1">
      <c r="A248" s="11" t="str">
        <f>'Categories Report_0'!$A$5</f>
        <v>Category 1</v>
      </c>
      <c r="B248" s="11" t="s">
        <v>175</v>
      </c>
      <c r="C248" s="11">
        <v>1</v>
      </c>
      <c r="D248" s="11">
        <v>15</v>
      </c>
    </row>
    <row r="249" spans="1:4" hidden="1" outlineLevel="1">
      <c r="A249" s="11" t="str">
        <f>'Categories Report_0'!$A$5</f>
        <v>Category 1</v>
      </c>
      <c r="B249" s="11" t="s">
        <v>135</v>
      </c>
      <c r="C249" s="11">
        <v>1</v>
      </c>
      <c r="D249" s="11">
        <v>42</v>
      </c>
    </row>
    <row r="250" spans="1:4" hidden="1" outlineLevel="1">
      <c r="A250" s="11" t="str">
        <f>'Categories Report_0'!$A$5</f>
        <v>Category 1</v>
      </c>
      <c r="B250" s="11" t="s">
        <v>135</v>
      </c>
      <c r="C250" s="11">
        <v>0</v>
      </c>
      <c r="D250" s="11">
        <v>4</v>
      </c>
    </row>
    <row r="251" spans="1:4" hidden="1" outlineLevel="1">
      <c r="A251" s="11" t="str">
        <f>'Categories Report_0'!$A$5</f>
        <v>Category 1</v>
      </c>
      <c r="B251" s="11" t="s">
        <v>176</v>
      </c>
      <c r="C251" s="11">
        <v>0</v>
      </c>
      <c r="D251" s="11">
        <v>32</v>
      </c>
    </row>
    <row r="252" spans="1:4" hidden="1" outlineLevel="1">
      <c r="A252" s="11" t="str">
        <f>'Categories Report_0'!$A$5</f>
        <v>Category 1</v>
      </c>
      <c r="B252" s="11" t="s">
        <v>176</v>
      </c>
      <c r="C252" s="11">
        <v>1</v>
      </c>
      <c r="D252" s="11">
        <v>14</v>
      </c>
    </row>
    <row r="253" spans="1:4" hidden="1" outlineLevel="1">
      <c r="A253" s="11" t="str">
        <f>'Categories Report_0'!$A$5</f>
        <v>Category 1</v>
      </c>
      <c r="B253" s="11" t="s">
        <v>177</v>
      </c>
      <c r="C253" s="11">
        <v>1</v>
      </c>
      <c r="D253" s="11">
        <v>32</v>
      </c>
    </row>
    <row r="254" spans="1:4" hidden="1" outlineLevel="1">
      <c r="A254" s="11" t="str">
        <f>'Categories Report_0'!$A$5</f>
        <v>Category 1</v>
      </c>
      <c r="B254" s="11" t="s">
        <v>177</v>
      </c>
      <c r="C254" s="11">
        <v>0</v>
      </c>
      <c r="D254" s="11">
        <v>14</v>
      </c>
    </row>
    <row r="255" spans="1:4" hidden="1" outlineLevel="1">
      <c r="A255" s="11" t="str">
        <f>'Categories Report_0'!$A$5</f>
        <v>Category 1</v>
      </c>
      <c r="B255" s="11" t="s">
        <v>178</v>
      </c>
      <c r="C255" s="11">
        <v>0</v>
      </c>
      <c r="D255" s="11">
        <v>30</v>
      </c>
    </row>
    <row r="256" spans="1:4" hidden="1" outlineLevel="1">
      <c r="A256" s="11" t="str">
        <f>'Categories Report_0'!$A$5</f>
        <v>Category 1</v>
      </c>
      <c r="B256" s="11" t="s">
        <v>178</v>
      </c>
      <c r="C256" s="11">
        <v>1</v>
      </c>
      <c r="D256" s="11">
        <v>16</v>
      </c>
    </row>
    <row r="257" spans="1:4" hidden="1" outlineLevel="1">
      <c r="A257" s="11" t="str">
        <f>'Categories Report_0'!$A$5</f>
        <v>Category 1</v>
      </c>
      <c r="B257" s="11" t="s">
        <v>179</v>
      </c>
      <c r="C257" s="11">
        <v>0</v>
      </c>
      <c r="D257" s="11">
        <v>29</v>
      </c>
    </row>
    <row r="258" spans="1:4" hidden="1" outlineLevel="1">
      <c r="A258" s="11" t="str">
        <f>'Categories Report_0'!$A$5</f>
        <v>Category 1</v>
      </c>
      <c r="B258" s="11" t="s">
        <v>179</v>
      </c>
      <c r="C258" s="11">
        <v>1</v>
      </c>
      <c r="D258" s="11">
        <v>17</v>
      </c>
    </row>
    <row r="259" spans="1:4" hidden="1" outlineLevel="1">
      <c r="A259" s="11" t="str">
        <f>'Categories Report_0'!$A$5</f>
        <v>Category 1</v>
      </c>
      <c r="B259" s="11" t="s">
        <v>180</v>
      </c>
      <c r="C259" s="11">
        <v>1</v>
      </c>
      <c r="D259" s="11">
        <v>30</v>
      </c>
    </row>
    <row r="260" spans="1:4" hidden="1" outlineLevel="1">
      <c r="A260" s="11" t="str">
        <f>'Categories Report_0'!$A$5</f>
        <v>Category 1</v>
      </c>
      <c r="B260" s="11" t="s">
        <v>180</v>
      </c>
      <c r="C260" s="11">
        <v>0</v>
      </c>
      <c r="D260" s="11">
        <v>16</v>
      </c>
    </row>
    <row r="261" spans="1:4" hidden="1" outlineLevel="1">
      <c r="A261" s="11" t="str">
        <f>'Categories Report_0'!$A$5</f>
        <v>Category 1</v>
      </c>
      <c r="B261" s="11" t="s">
        <v>181</v>
      </c>
      <c r="C261" s="11">
        <v>0</v>
      </c>
      <c r="D261" s="11">
        <v>30</v>
      </c>
    </row>
    <row r="262" spans="1:4" hidden="1" outlineLevel="1">
      <c r="A262" s="11" t="str">
        <f>'Categories Report_0'!$A$5</f>
        <v>Category 1</v>
      </c>
      <c r="B262" s="11" t="s">
        <v>181</v>
      </c>
      <c r="C262" s="11">
        <v>1</v>
      </c>
      <c r="D262" s="11">
        <v>16</v>
      </c>
    </row>
    <row r="263" spans="1:4" hidden="1" outlineLevel="1">
      <c r="A263" s="11" t="str">
        <f>'Categories Report_0'!$A$5</f>
        <v>Category 1</v>
      </c>
      <c r="B263" s="11" t="s">
        <v>148</v>
      </c>
      <c r="C263" s="11">
        <v>1</v>
      </c>
      <c r="D263" s="11">
        <v>38</v>
      </c>
    </row>
    <row r="264" spans="1:4" hidden="1" outlineLevel="1">
      <c r="A264" s="11" t="str">
        <f>'Categories Report_0'!$A$5</f>
        <v>Category 1</v>
      </c>
      <c r="B264" s="11" t="s">
        <v>148</v>
      </c>
      <c r="C264" s="11">
        <v>0</v>
      </c>
      <c r="D264" s="11">
        <v>8</v>
      </c>
    </row>
    <row r="265" spans="1:4" hidden="1" outlineLevel="1">
      <c r="A265" s="11" t="str">
        <f>'Categories Report_0'!$A$5</f>
        <v>Category 1</v>
      </c>
      <c r="B265" s="11" t="s">
        <v>182</v>
      </c>
      <c r="C265" s="11">
        <v>0</v>
      </c>
      <c r="D265" s="11">
        <v>26</v>
      </c>
    </row>
    <row r="266" spans="1:4" hidden="1" outlineLevel="1">
      <c r="A266" s="11" t="str">
        <f>'Categories Report_0'!$A$5</f>
        <v>Category 1</v>
      </c>
      <c r="B266" s="11" t="s">
        <v>182</v>
      </c>
      <c r="C266" s="11">
        <v>1</v>
      </c>
      <c r="D266" s="11">
        <v>20</v>
      </c>
    </row>
    <row r="267" spans="1:4" hidden="1" outlineLevel="1">
      <c r="A267" s="11" t="str">
        <f>'Categories Report_0'!$A$5</f>
        <v>Category 1</v>
      </c>
      <c r="B267" s="11" t="s">
        <v>183</v>
      </c>
      <c r="C267" s="11">
        <v>1</v>
      </c>
      <c r="D267" s="11">
        <v>35</v>
      </c>
    </row>
    <row r="268" spans="1:4" hidden="1" outlineLevel="1">
      <c r="A268" s="11" t="str">
        <f>'Categories Report_0'!$A$5</f>
        <v>Category 1</v>
      </c>
      <c r="B268" s="11" t="s">
        <v>183</v>
      </c>
      <c r="C268" s="11">
        <v>0</v>
      </c>
      <c r="D268" s="11">
        <v>11</v>
      </c>
    </row>
    <row r="269" spans="1:4" hidden="1" outlineLevel="1">
      <c r="A269" s="11" t="str">
        <f>'Categories Report_0'!$A$5</f>
        <v>Category 1</v>
      </c>
      <c r="B269" s="11" t="s">
        <v>184</v>
      </c>
      <c r="C269" s="11">
        <v>1</v>
      </c>
      <c r="D269" s="11">
        <v>33</v>
      </c>
    </row>
    <row r="270" spans="1:4" hidden="1" outlineLevel="1">
      <c r="A270" s="11" t="str">
        <f>'Categories Report_0'!$A$5</f>
        <v>Category 1</v>
      </c>
      <c r="B270" s="11" t="s">
        <v>184</v>
      </c>
      <c r="C270" s="11">
        <v>0</v>
      </c>
      <c r="D270" s="11">
        <v>13</v>
      </c>
    </row>
    <row r="271" spans="1:4" hidden="1" outlineLevel="1">
      <c r="A271" s="11" t="str">
        <f>'Categories Report_0'!$A$5</f>
        <v>Category 1</v>
      </c>
      <c r="B271" s="11" t="s">
        <v>185</v>
      </c>
      <c r="C271" s="11">
        <v>0</v>
      </c>
      <c r="D271" s="11">
        <v>28</v>
      </c>
    </row>
    <row r="272" spans="1:4" hidden="1" outlineLevel="1">
      <c r="A272" s="11" t="str">
        <f>'Categories Report_0'!$A$5</f>
        <v>Category 1</v>
      </c>
      <c r="B272" s="11" t="s">
        <v>185</v>
      </c>
      <c r="C272" s="11">
        <v>1</v>
      </c>
      <c r="D272" s="11">
        <v>18</v>
      </c>
    </row>
    <row r="273" spans="1:4" hidden="1" outlineLevel="1">
      <c r="A273" s="11" t="str">
        <f>'Categories Report_0'!$A$5</f>
        <v>Category 1</v>
      </c>
      <c r="B273" s="11" t="s">
        <v>186</v>
      </c>
      <c r="C273" s="11">
        <v>1</v>
      </c>
      <c r="D273" s="11">
        <v>36</v>
      </c>
    </row>
    <row r="274" spans="1:4" hidden="1" outlineLevel="1">
      <c r="A274" s="11" t="str">
        <f>'Categories Report_0'!$A$5</f>
        <v>Category 1</v>
      </c>
      <c r="B274" s="11" t="s">
        <v>186</v>
      </c>
      <c r="C274" s="11">
        <v>0</v>
      </c>
      <c r="D274" s="11">
        <v>10</v>
      </c>
    </row>
    <row r="275" spans="1:4" hidden="1" outlineLevel="1">
      <c r="A275" s="11" t="str">
        <f>'Categories Report_0'!$A$5</f>
        <v>Category 1</v>
      </c>
      <c r="B275" s="11" t="s">
        <v>129</v>
      </c>
      <c r="C275" s="11">
        <v>0</v>
      </c>
      <c r="D275" s="11">
        <v>2</v>
      </c>
    </row>
    <row r="276" spans="1:4" hidden="1" outlineLevel="1">
      <c r="A276" s="11" t="str">
        <f>'Categories Report_0'!$A$5</f>
        <v>Category 1</v>
      </c>
      <c r="B276" s="11" t="s">
        <v>129</v>
      </c>
      <c r="C276" s="11">
        <v>1</v>
      </c>
      <c r="D276" s="11">
        <v>44</v>
      </c>
    </row>
    <row r="277" spans="1:4" hidden="1" outlineLevel="1">
      <c r="A277" s="11" t="str">
        <f>'Categories Report_0'!$A$5</f>
        <v>Category 1</v>
      </c>
      <c r="B277" s="11" t="s">
        <v>187</v>
      </c>
      <c r="C277" s="11">
        <v>0</v>
      </c>
      <c r="D277" s="11">
        <v>22</v>
      </c>
    </row>
    <row r="278" spans="1:4" hidden="1" outlineLevel="1">
      <c r="A278" s="11" t="str">
        <f>'Categories Report_0'!$A$5</f>
        <v>Category 1</v>
      </c>
      <c r="B278" s="11" t="s">
        <v>187</v>
      </c>
      <c r="C278" s="11">
        <v>1</v>
      </c>
      <c r="D278" s="11">
        <v>24</v>
      </c>
    </row>
    <row r="279" spans="1:4" hidden="1" outlineLevel="1">
      <c r="A279" s="11" t="str">
        <f>'Categories Report_0'!$A$5</f>
        <v>Category 1</v>
      </c>
      <c r="B279" s="11" t="s">
        <v>188</v>
      </c>
      <c r="C279" s="11">
        <v>1</v>
      </c>
      <c r="D279" s="11">
        <v>32</v>
      </c>
    </row>
    <row r="280" spans="1:4" hidden="1" outlineLevel="1">
      <c r="A280" s="11" t="str">
        <f>'Categories Report_0'!$A$5</f>
        <v>Category 1</v>
      </c>
      <c r="B280" s="11" t="s">
        <v>188</v>
      </c>
      <c r="C280" s="11">
        <v>0</v>
      </c>
      <c r="D280" s="11">
        <v>14</v>
      </c>
    </row>
    <row r="281" spans="1:4" hidden="1" outlineLevel="1">
      <c r="A281" s="11" t="str">
        <f>'Categories Report_0'!$A$5</f>
        <v>Category 1</v>
      </c>
      <c r="B281" s="11" t="s">
        <v>189</v>
      </c>
      <c r="C281" s="11">
        <v>0</v>
      </c>
      <c r="D281" s="11">
        <v>27</v>
      </c>
    </row>
    <row r="282" spans="1:4" hidden="1" outlineLevel="1">
      <c r="A282" s="11" t="str">
        <f>'Categories Report_0'!$A$5</f>
        <v>Category 1</v>
      </c>
      <c r="B282" s="11" t="s">
        <v>189</v>
      </c>
      <c r="C282" s="11">
        <v>1</v>
      </c>
      <c r="D282" s="11">
        <v>19</v>
      </c>
    </row>
    <row r="283" spans="1:4" hidden="1" outlineLevel="1">
      <c r="A283" s="11" t="str">
        <f>'Categories Report_0'!$A$5</f>
        <v>Category 1</v>
      </c>
      <c r="B283" s="11" t="s">
        <v>138</v>
      </c>
      <c r="C283" s="11">
        <v>1</v>
      </c>
      <c r="D283" s="11">
        <v>41</v>
      </c>
    </row>
    <row r="284" spans="1:4" hidden="1" outlineLevel="1">
      <c r="A284" s="11" t="str">
        <f>'Categories Report_0'!$A$5</f>
        <v>Category 1</v>
      </c>
      <c r="B284" s="11" t="s">
        <v>138</v>
      </c>
      <c r="C284" s="11">
        <v>0</v>
      </c>
      <c r="D284" s="11">
        <v>5</v>
      </c>
    </row>
    <row r="285" spans="1:4" hidden="1" outlineLevel="1">
      <c r="A285" s="11" t="str">
        <f>'Categories Report_0'!$A$5</f>
        <v>Category 1</v>
      </c>
      <c r="B285" s="11" t="s">
        <v>190</v>
      </c>
      <c r="C285" s="11">
        <v>1</v>
      </c>
      <c r="D285" s="11">
        <v>35</v>
      </c>
    </row>
    <row r="286" spans="1:4" hidden="1" outlineLevel="1">
      <c r="A286" s="11" t="str">
        <f>'Categories Report_0'!$A$5</f>
        <v>Category 1</v>
      </c>
      <c r="B286" s="11" t="s">
        <v>190</v>
      </c>
      <c r="C286" s="11">
        <v>0</v>
      </c>
      <c r="D286" s="11">
        <v>11</v>
      </c>
    </row>
    <row r="287" spans="1:4" hidden="1" outlineLevel="1">
      <c r="A287" s="11" t="str">
        <f>'Categories Report_0'!$A$5</f>
        <v>Category 1</v>
      </c>
      <c r="B287" s="11" t="s">
        <v>191</v>
      </c>
      <c r="C287" s="11">
        <v>1</v>
      </c>
      <c r="D287" s="11">
        <v>36</v>
      </c>
    </row>
    <row r="288" spans="1:4" hidden="1" outlineLevel="1">
      <c r="A288" s="11" t="str">
        <f>'Categories Report_0'!$A$5</f>
        <v>Category 1</v>
      </c>
      <c r="B288" s="11" t="s">
        <v>191</v>
      </c>
      <c r="C288" s="11">
        <v>0</v>
      </c>
      <c r="D288" s="11">
        <v>10</v>
      </c>
    </row>
    <row r="289" spans="1:4" hidden="1" outlineLevel="1">
      <c r="A289" s="11" t="str">
        <f>'Categories Report_0'!$A$5</f>
        <v>Category 1</v>
      </c>
      <c r="B289" s="11" t="s">
        <v>192</v>
      </c>
      <c r="C289" s="11">
        <v>0</v>
      </c>
      <c r="D289" s="11">
        <v>33</v>
      </c>
    </row>
    <row r="290" spans="1:4" hidden="1" outlineLevel="1">
      <c r="A290" s="11" t="str">
        <f>'Categories Report_0'!$A$5</f>
        <v>Category 1</v>
      </c>
      <c r="B290" s="11" t="s">
        <v>192</v>
      </c>
      <c r="C290" s="11">
        <v>1</v>
      </c>
      <c r="D290" s="11">
        <v>13</v>
      </c>
    </row>
    <row r="291" spans="1:4" hidden="1" outlineLevel="1">
      <c r="A291" s="11" t="str">
        <f>'Categories Report_0'!$A$5</f>
        <v>Category 1</v>
      </c>
      <c r="B291" s="11" t="s">
        <v>193</v>
      </c>
      <c r="C291" s="11">
        <v>1</v>
      </c>
      <c r="D291" s="11">
        <v>31</v>
      </c>
    </row>
    <row r="292" spans="1:4" hidden="1" outlineLevel="1">
      <c r="A292" s="11" t="str">
        <f>'Categories Report_0'!$A$5</f>
        <v>Category 1</v>
      </c>
      <c r="B292" s="11" t="s">
        <v>193</v>
      </c>
      <c r="C292" s="11">
        <v>0</v>
      </c>
      <c r="D292" s="11">
        <v>15</v>
      </c>
    </row>
    <row r="293" spans="1:4" hidden="1" outlineLevel="1">
      <c r="A293" s="11" t="str">
        <f>'Categories Report_0'!$A$5</f>
        <v>Category 1</v>
      </c>
      <c r="B293" s="11" t="s">
        <v>134</v>
      </c>
      <c r="C293" s="11">
        <v>1</v>
      </c>
      <c r="D293" s="11">
        <v>43</v>
      </c>
    </row>
    <row r="294" spans="1:4" hidden="1" outlineLevel="1">
      <c r="A294" s="11" t="str">
        <f>'Categories Report_0'!$A$5</f>
        <v>Category 1</v>
      </c>
      <c r="B294" s="11" t="s">
        <v>134</v>
      </c>
      <c r="C294" s="11">
        <v>0</v>
      </c>
      <c r="D294" s="11">
        <v>3</v>
      </c>
    </row>
    <row r="295" spans="1:4" hidden="1" outlineLevel="1">
      <c r="A295" s="11" t="str">
        <f>'Categories Report_0'!$A$5</f>
        <v>Category 1</v>
      </c>
      <c r="B295" s="11" t="s">
        <v>147</v>
      </c>
      <c r="C295" s="11">
        <v>1</v>
      </c>
      <c r="D295" s="11">
        <v>38</v>
      </c>
    </row>
    <row r="296" spans="1:4" hidden="1" outlineLevel="1">
      <c r="A296" s="11" t="str">
        <f>'Categories Report_0'!$A$5</f>
        <v>Category 1</v>
      </c>
      <c r="B296" s="11" t="s">
        <v>147</v>
      </c>
      <c r="C296" s="11">
        <v>0</v>
      </c>
      <c r="D296" s="11">
        <v>8</v>
      </c>
    </row>
    <row r="297" spans="1:4" hidden="1" outlineLevel="1">
      <c r="A297" s="11" t="str">
        <f>'Categories Report_0'!$A$5</f>
        <v>Category 1</v>
      </c>
      <c r="B297" s="11" t="s">
        <v>194</v>
      </c>
      <c r="C297" s="11">
        <v>0</v>
      </c>
      <c r="D297" s="11">
        <v>27</v>
      </c>
    </row>
    <row r="298" spans="1:4" hidden="1" outlineLevel="1">
      <c r="A298" s="11" t="str">
        <f>'Categories Report_0'!$A$5</f>
        <v>Category 1</v>
      </c>
      <c r="B298" s="11" t="s">
        <v>194</v>
      </c>
      <c r="C298" s="11">
        <v>1</v>
      </c>
      <c r="D298" s="11">
        <v>19</v>
      </c>
    </row>
    <row r="299" spans="1:4" hidden="1" outlineLevel="1">
      <c r="A299" s="11" t="str">
        <f>'Categories Report_0'!$A$5</f>
        <v>Category 1</v>
      </c>
      <c r="B299" s="11" t="s">
        <v>195</v>
      </c>
      <c r="C299" s="11">
        <v>0</v>
      </c>
      <c r="D299" s="11">
        <v>32</v>
      </c>
    </row>
    <row r="300" spans="1:4" hidden="1" outlineLevel="1">
      <c r="A300" s="11" t="str">
        <f>'Categories Report_0'!$A$5</f>
        <v>Category 1</v>
      </c>
      <c r="B300" s="11" t="s">
        <v>195</v>
      </c>
      <c r="C300" s="11">
        <v>1</v>
      </c>
      <c r="D300" s="11">
        <v>14</v>
      </c>
    </row>
    <row r="301" spans="1:4" hidden="1" outlineLevel="1">
      <c r="A301" s="11" t="str">
        <f>'Categories Report_0'!$A$5</f>
        <v>Category 1</v>
      </c>
      <c r="B301" s="11" t="s">
        <v>196</v>
      </c>
      <c r="C301" s="11">
        <v>0</v>
      </c>
      <c r="D301" s="11">
        <v>28</v>
      </c>
    </row>
    <row r="302" spans="1:4" hidden="1" outlineLevel="1">
      <c r="A302" s="11" t="str">
        <f>'Categories Report_0'!$A$5</f>
        <v>Category 1</v>
      </c>
      <c r="B302" s="11" t="s">
        <v>196</v>
      </c>
      <c r="C302" s="11">
        <v>1</v>
      </c>
      <c r="D302" s="11">
        <v>18</v>
      </c>
    </row>
    <row r="303" spans="1:4" hidden="1" outlineLevel="1">
      <c r="A303" s="11" t="str">
        <f>'Categories Report_0'!$A$5</f>
        <v>Category 1</v>
      </c>
      <c r="B303" s="11" t="s">
        <v>197</v>
      </c>
      <c r="C303" s="11">
        <v>0</v>
      </c>
      <c r="D303" s="11">
        <v>32</v>
      </c>
    </row>
    <row r="304" spans="1:4" hidden="1" outlineLevel="1">
      <c r="A304" s="11" t="str">
        <f>'Categories Report_0'!$A$5</f>
        <v>Category 1</v>
      </c>
      <c r="B304" s="11" t="s">
        <v>197</v>
      </c>
      <c r="C304" s="11">
        <v>1</v>
      </c>
      <c r="D304" s="11">
        <v>14</v>
      </c>
    </row>
    <row r="305" spans="1:9" hidden="1" outlineLevel="1"/>
    <row r="306" spans="1:9" hidden="1" outlineLevel="1">
      <c r="A306" s="19" t="s">
        <v>202</v>
      </c>
      <c r="B306" s="15" t="s">
        <v>201</v>
      </c>
      <c r="C306"/>
      <c r="D306"/>
    </row>
    <row r="307" spans="1:9" hidden="1" outlineLevel="1">
      <c r="A307" s="19" t="s">
        <v>199</v>
      </c>
      <c r="B307" t="s">
        <v>205</v>
      </c>
      <c r="C307" t="s">
        <v>161</v>
      </c>
      <c r="D307" t="s">
        <v>159</v>
      </c>
      <c r="E307" t="s">
        <v>204</v>
      </c>
      <c r="F307" t="s">
        <v>160</v>
      </c>
      <c r="G307" t="s">
        <v>162</v>
      </c>
      <c r="H307" t="s">
        <v>158</v>
      </c>
      <c r="I307" t="s">
        <v>200</v>
      </c>
    </row>
    <row r="308" spans="1:9" hidden="1" outlineLevel="1">
      <c r="A308" s="16" t="s">
        <v>157</v>
      </c>
      <c r="B308" s="18">
        <v>19</v>
      </c>
      <c r="C308" s="18">
        <v>10.331040391579441</v>
      </c>
      <c r="D308" s="18">
        <v>31.404730029817802</v>
      </c>
      <c r="E308" s="18">
        <v>27</v>
      </c>
      <c r="F308" s="18">
        <v>25.5873173680571</v>
      </c>
      <c r="G308" s="18">
        <v>2.5597211722723747</v>
      </c>
      <c r="H308" s="18">
        <v>22.117191038273262</v>
      </c>
      <c r="I308" s="18">
        <v>137.99999999999997</v>
      </c>
    </row>
    <row r="309" spans="1:9" hidden="1" outlineLevel="1">
      <c r="A309" s="16" t="s">
        <v>203</v>
      </c>
      <c r="B309" s="18">
        <v>19</v>
      </c>
      <c r="C309" s="18"/>
      <c r="D309" s="18"/>
      <c r="E309" s="18">
        <v>27</v>
      </c>
      <c r="F309" s="18"/>
      <c r="G309" s="18"/>
      <c r="H309" s="18"/>
      <c r="I309" s="18">
        <v>46</v>
      </c>
    </row>
    <row r="310" spans="1:9" hidden="1" outlineLevel="1">
      <c r="A310" s="16" t="s">
        <v>119</v>
      </c>
      <c r="B310" s="18"/>
      <c r="C310" s="18">
        <v>7.5083927819343304</v>
      </c>
      <c r="D310" s="18">
        <v>13.611474551998</v>
      </c>
      <c r="E310" s="18"/>
      <c r="F310" s="18">
        <v>14.232225225266699</v>
      </c>
      <c r="G310" s="18">
        <v>2.2790777605418699</v>
      </c>
      <c r="H310" s="18">
        <v>8.3688296802590596</v>
      </c>
      <c r="I310" s="18">
        <v>45.999999999999957</v>
      </c>
    </row>
    <row r="311" spans="1:9" hidden="1" outlineLevel="1">
      <c r="A311" s="16" t="s">
        <v>120</v>
      </c>
      <c r="B311" s="18"/>
      <c r="C311" s="18">
        <v>2.8226476096451099</v>
      </c>
      <c r="D311" s="18">
        <v>17.793255477819802</v>
      </c>
      <c r="E311" s="18"/>
      <c r="F311" s="18">
        <v>11.355092142790401</v>
      </c>
      <c r="G311" s="18">
        <v>0.280643411730505</v>
      </c>
      <c r="H311" s="18">
        <v>13.748361358014201</v>
      </c>
      <c r="I311" s="18">
        <v>46.000000000000014</v>
      </c>
    </row>
    <row r="312" spans="1:9" hidden="1" outlineLevel="1">
      <c r="A312" s="16" t="s">
        <v>127</v>
      </c>
      <c r="B312" s="18">
        <v>19</v>
      </c>
      <c r="C312" s="18">
        <v>10.331040391579441</v>
      </c>
      <c r="D312" s="18">
        <v>31.404730029817802</v>
      </c>
      <c r="E312" s="18">
        <v>27</v>
      </c>
      <c r="F312" s="18">
        <v>25.5873173680571</v>
      </c>
      <c r="G312" s="18">
        <v>2.5597211722723747</v>
      </c>
      <c r="H312" s="18">
        <v>22.117191038273262</v>
      </c>
      <c r="I312" s="18">
        <v>137.99999999999997</v>
      </c>
    </row>
    <row r="313" spans="1:9" hidden="1" outlineLevel="1">
      <c r="A313" s="17" t="s">
        <v>203</v>
      </c>
      <c r="B313" s="18">
        <v>19</v>
      </c>
      <c r="C313" s="18"/>
      <c r="D313" s="18"/>
      <c r="E313" s="18">
        <v>27</v>
      </c>
      <c r="F313" s="18"/>
      <c r="G313" s="18"/>
      <c r="H313" s="18"/>
      <c r="I313" s="18">
        <v>46</v>
      </c>
    </row>
    <row r="314" spans="1:9" hidden="1" outlineLevel="1">
      <c r="A314" s="17" t="s">
        <v>119</v>
      </c>
      <c r="B314" s="18"/>
      <c r="C314" s="18">
        <v>7.5083927819343304</v>
      </c>
      <c r="D314" s="18">
        <v>13.611474551998</v>
      </c>
      <c r="E314" s="18"/>
      <c r="F314" s="18">
        <v>14.232225225266699</v>
      </c>
      <c r="G314" s="18">
        <v>2.2790777605418699</v>
      </c>
      <c r="H314" s="18">
        <v>8.3688296802590596</v>
      </c>
      <c r="I314" s="18">
        <v>45.999999999999957</v>
      </c>
    </row>
    <row r="315" spans="1:9" hidden="1" outlineLevel="1">
      <c r="A315" s="17" t="s">
        <v>120</v>
      </c>
      <c r="B315" s="18"/>
      <c r="C315" s="18">
        <v>2.8226476096451099</v>
      </c>
      <c r="D315" s="18">
        <v>17.793255477819802</v>
      </c>
      <c r="E315" s="18"/>
      <c r="F315" s="18">
        <v>11.355092142790401</v>
      </c>
      <c r="G315" s="18">
        <v>0.280643411730505</v>
      </c>
      <c r="H315" s="18">
        <v>13.748361358014201</v>
      </c>
      <c r="I315" s="18">
        <v>46.000000000000014</v>
      </c>
    </row>
    <row r="316" spans="1:9" hidden="1" outlineLevel="1">
      <c r="A316" s="16" t="s">
        <v>200</v>
      </c>
      <c r="B316" s="18">
        <v>38</v>
      </c>
      <c r="C316" s="18">
        <v>20.662080783158881</v>
      </c>
      <c r="D316" s="18">
        <v>62.809460059635597</v>
      </c>
      <c r="E316" s="18">
        <v>54</v>
      </c>
      <c r="F316" s="18">
        <v>51.1746347361142</v>
      </c>
      <c r="G316" s="18">
        <v>5.1194423445447494</v>
      </c>
      <c r="H316" s="18">
        <v>44.234382076546524</v>
      </c>
      <c r="I316" s="18">
        <v>275.99999999999994</v>
      </c>
    </row>
    <row r="317" spans="1:9" hidden="1" outlineLevel="1"/>
    <row r="318" spans="1:9" hidden="1" outlineLevel="1"/>
    <row r="319" spans="1:9" hidden="1" outlineLevel="1"/>
    <row r="320" spans="1:9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hidden="1" outlineLevel="1"/>
    <row r="360" hidden="1" outlineLevel="1"/>
    <row r="361" hidden="1" outlineLevel="1"/>
    <row r="362" hidden="1" outlineLevel="1"/>
    <row r="363" hidden="1" outlineLevel="1"/>
    <row r="364" collapsed="1"/>
  </sheetData>
  <mergeCells count="6">
    <mergeCell ref="A50:G50"/>
    <mergeCell ref="A1:G1"/>
    <mergeCell ref="A3:G3"/>
    <mergeCell ref="A8:G8"/>
    <mergeCell ref="A9:G9"/>
    <mergeCell ref="A49:G49"/>
  </mergeCells>
  <conditionalFormatting sqref="B5">
    <cfRule type="dataBar" priority="1">
      <dataBar>
        <cfvo type="num" val="0"/>
        <cfvo type="num" val="46"/>
        <color theme="4"/>
      </dataBar>
    </cfRule>
  </conditionalFormatting>
  <conditionalFormatting sqref="D11:D45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359"/>
  <sheetViews>
    <sheetView topLeftCell="A49" workbookViewId="0">
      <selection activeCell="A49" sqref="A49:G49"/>
    </sheetView>
  </sheetViews>
  <sheetFormatPr defaultRowHeight="12.75" outlineLevelRow="1"/>
  <cols>
    <col min="1" max="1" width="18.85546875" style="11" bestFit="1" customWidth="1"/>
    <col min="2" max="2" width="16.7109375" style="11" bestFit="1" customWidth="1"/>
    <col min="3" max="4" width="12" style="11" customWidth="1"/>
    <col min="5" max="6" width="12" customWidth="1"/>
    <col min="7" max="7" width="11.7109375" customWidth="1"/>
    <col min="8" max="8" width="12" bestFit="1" customWidth="1"/>
    <col min="9" max="9" width="11.7109375" bestFit="1" customWidth="1"/>
  </cols>
  <sheetData>
    <row r="1" spans="1:7" ht="20.25" thickBot="1">
      <c r="A1" s="36" t="s">
        <v>122</v>
      </c>
      <c r="B1" s="36"/>
      <c r="C1" s="36"/>
      <c r="D1" s="36"/>
      <c r="E1" s="36"/>
      <c r="F1" s="36"/>
      <c r="G1" s="36"/>
    </row>
    <row r="2" spans="1:7" ht="13.5" thickTop="1"/>
    <row r="3" spans="1:7">
      <c r="A3" s="37" t="s">
        <v>123</v>
      </c>
      <c r="B3" s="38"/>
      <c r="C3" s="38"/>
      <c r="D3" s="38"/>
      <c r="E3" s="38"/>
      <c r="F3" s="38"/>
      <c r="G3" s="39"/>
    </row>
    <row r="4" spans="1:7">
      <c r="A4" s="37" t="s">
        <v>124</v>
      </c>
      <c r="B4" s="38"/>
      <c r="C4" s="38"/>
      <c r="D4" s="38"/>
      <c r="E4" s="38"/>
      <c r="F4" s="38"/>
      <c r="G4" s="39"/>
    </row>
    <row r="5" spans="1:7" ht="15.75" thickBot="1">
      <c r="A5" s="13" t="s">
        <v>125</v>
      </c>
      <c r="B5" s="13" t="s">
        <v>126</v>
      </c>
    </row>
    <row r="6" spans="1:7" ht="15">
      <c r="A6" s="10" t="s">
        <v>127</v>
      </c>
      <c r="B6" s="11">
        <v>46</v>
      </c>
    </row>
    <row r="9" spans="1:7" ht="15.75" thickBot="1">
      <c r="A9" s="40" t="s">
        <v>150</v>
      </c>
      <c r="B9" s="40"/>
      <c r="C9" s="40"/>
      <c r="D9" s="40"/>
      <c r="E9" s="40"/>
      <c r="F9" s="40"/>
      <c r="G9" s="40"/>
    </row>
    <row r="10" spans="1:7">
      <c r="A10" s="41" t="s">
        <v>151</v>
      </c>
      <c r="B10" s="42"/>
      <c r="C10" s="42"/>
      <c r="D10" s="42"/>
      <c r="E10" s="34"/>
      <c r="F10" s="34"/>
      <c r="G10" s="35"/>
    </row>
    <row r="11" spans="1:7">
      <c r="A11" s="11" t="s">
        <v>121</v>
      </c>
      <c r="B11" s="11" t="s">
        <v>152</v>
      </c>
      <c r="C11" s="11" t="s">
        <v>153</v>
      </c>
      <c r="D11" s="11" t="s">
        <v>154</v>
      </c>
    </row>
    <row r="12" spans="1:7">
      <c r="A12" s="11" t="str">
        <f>'Categories Report'!$A$6</f>
        <v>Category 1</v>
      </c>
      <c r="B12" s="14" t="s">
        <v>120</v>
      </c>
      <c r="C12" s="14" t="s">
        <v>128</v>
      </c>
      <c r="D12" s="11">
        <v>100</v>
      </c>
    </row>
    <row r="13" spans="1:7">
      <c r="A13" s="11" t="str">
        <f>'Categories Report'!$A$6</f>
        <v>Category 1</v>
      </c>
      <c r="B13" s="14" t="s">
        <v>129</v>
      </c>
      <c r="C13" s="14" t="s">
        <v>130</v>
      </c>
      <c r="D13" s="11">
        <v>57</v>
      </c>
    </row>
    <row r="14" spans="1:7">
      <c r="A14" s="11" t="str">
        <f>'Categories Report'!$A$6</f>
        <v>Category 1</v>
      </c>
      <c r="B14" s="14" t="s">
        <v>129</v>
      </c>
      <c r="C14" s="14" t="s">
        <v>131</v>
      </c>
      <c r="D14" s="11">
        <v>57</v>
      </c>
    </row>
    <row r="15" spans="1:7">
      <c r="A15" s="11" t="str">
        <f>'Categories Report'!$A$6</f>
        <v>Category 1</v>
      </c>
      <c r="B15" s="14" t="s">
        <v>119</v>
      </c>
      <c r="C15" s="14" t="s">
        <v>132</v>
      </c>
      <c r="D15" s="11">
        <v>52</v>
      </c>
    </row>
    <row r="16" spans="1:7">
      <c r="A16" s="11" t="str">
        <f>'Categories Report'!$A$6</f>
        <v>Category 1</v>
      </c>
      <c r="B16" s="14" t="s">
        <v>120</v>
      </c>
      <c r="C16" s="14" t="s">
        <v>133</v>
      </c>
      <c r="D16" s="11">
        <v>45</v>
      </c>
    </row>
    <row r="17" spans="1:4">
      <c r="A17" s="11" t="str">
        <f>'Categories Report'!$A$6</f>
        <v>Category 1</v>
      </c>
      <c r="B17" s="14" t="s">
        <v>134</v>
      </c>
      <c r="C17" s="14" t="s">
        <v>131</v>
      </c>
      <c r="D17" s="11">
        <v>43</v>
      </c>
    </row>
    <row r="18" spans="1:4">
      <c r="A18" s="11" t="str">
        <f>'Categories Report'!$A$6</f>
        <v>Category 1</v>
      </c>
      <c r="B18" s="14" t="s">
        <v>134</v>
      </c>
      <c r="C18" s="14" t="s">
        <v>130</v>
      </c>
      <c r="D18" s="11">
        <v>43</v>
      </c>
    </row>
    <row r="19" spans="1:4">
      <c r="A19" s="11" t="str">
        <f>'Categories Report'!$A$6</f>
        <v>Category 1</v>
      </c>
      <c r="B19" s="14" t="s">
        <v>135</v>
      </c>
      <c r="C19" s="14" t="s">
        <v>131</v>
      </c>
      <c r="D19" s="11">
        <v>32</v>
      </c>
    </row>
    <row r="20" spans="1:4">
      <c r="A20" s="11" t="str">
        <f>'Categories Report'!$A$6</f>
        <v>Category 1</v>
      </c>
      <c r="B20" s="14" t="s">
        <v>135</v>
      </c>
      <c r="C20" s="14" t="s">
        <v>130</v>
      </c>
      <c r="D20" s="11">
        <v>32</v>
      </c>
    </row>
    <row r="21" spans="1:4">
      <c r="A21" s="11" t="str">
        <f>'Categories Report'!$A$6</f>
        <v>Category 1</v>
      </c>
      <c r="B21" s="14" t="s">
        <v>136</v>
      </c>
      <c r="C21" s="14" t="s">
        <v>130</v>
      </c>
      <c r="D21" s="11">
        <v>32</v>
      </c>
    </row>
    <row r="22" spans="1:4">
      <c r="A22" s="11" t="str">
        <f>'Categories Report'!$A$6</f>
        <v>Category 1</v>
      </c>
      <c r="B22" s="14" t="s">
        <v>136</v>
      </c>
      <c r="C22" s="14" t="s">
        <v>131</v>
      </c>
      <c r="D22" s="11">
        <v>32</v>
      </c>
    </row>
    <row r="23" spans="1:4">
      <c r="A23" s="11" t="str">
        <f>'Categories Report'!$A$6</f>
        <v>Category 1</v>
      </c>
      <c r="B23" s="14" t="s">
        <v>137</v>
      </c>
      <c r="C23" s="14" t="s">
        <v>130</v>
      </c>
      <c r="D23" s="11">
        <v>24</v>
      </c>
    </row>
    <row r="24" spans="1:4">
      <c r="A24" s="11" t="str">
        <f>'Categories Report'!$A$6</f>
        <v>Category 1</v>
      </c>
      <c r="B24" s="14" t="s">
        <v>137</v>
      </c>
      <c r="C24" s="14" t="s">
        <v>131</v>
      </c>
      <c r="D24" s="11">
        <v>24</v>
      </c>
    </row>
    <row r="25" spans="1:4">
      <c r="A25" s="11" t="str">
        <f>'Categories Report'!$A$6</f>
        <v>Category 1</v>
      </c>
      <c r="B25" s="14" t="s">
        <v>138</v>
      </c>
      <c r="C25" s="14" t="s">
        <v>130</v>
      </c>
      <c r="D25" s="11">
        <v>24</v>
      </c>
    </row>
    <row r="26" spans="1:4">
      <c r="A26" s="11" t="str">
        <f>'Categories Report'!$A$6</f>
        <v>Category 1</v>
      </c>
      <c r="B26" s="14" t="s">
        <v>138</v>
      </c>
      <c r="C26" s="14" t="s">
        <v>131</v>
      </c>
      <c r="D26" s="11">
        <v>24</v>
      </c>
    </row>
    <row r="27" spans="1:4">
      <c r="A27" s="11" t="str">
        <f>'Categories Report'!$A$6</f>
        <v>Category 1</v>
      </c>
      <c r="B27" s="14" t="s">
        <v>139</v>
      </c>
      <c r="C27" s="14" t="s">
        <v>131</v>
      </c>
      <c r="D27" s="11">
        <v>24</v>
      </c>
    </row>
    <row r="28" spans="1:4">
      <c r="A28" s="11" t="str">
        <f>'Categories Report'!$A$6</f>
        <v>Category 1</v>
      </c>
      <c r="B28" s="14" t="s">
        <v>139</v>
      </c>
      <c r="C28" s="14" t="s">
        <v>130</v>
      </c>
      <c r="D28" s="11">
        <v>24</v>
      </c>
    </row>
    <row r="29" spans="1:4">
      <c r="A29" s="11" t="str">
        <f>'Categories Report'!$A$6</f>
        <v>Category 1</v>
      </c>
      <c r="B29" s="14" t="s">
        <v>140</v>
      </c>
      <c r="C29" s="14" t="s">
        <v>131</v>
      </c>
      <c r="D29" s="11">
        <v>17</v>
      </c>
    </row>
    <row r="30" spans="1:4">
      <c r="A30" s="11" t="str">
        <f>'Categories Report'!$A$6</f>
        <v>Category 1</v>
      </c>
      <c r="B30" s="14" t="s">
        <v>141</v>
      </c>
      <c r="C30" s="14" t="s">
        <v>130</v>
      </c>
      <c r="D30" s="11">
        <v>17</v>
      </c>
    </row>
    <row r="31" spans="1:4">
      <c r="A31" s="11" t="str">
        <f>'Categories Report'!$A$6</f>
        <v>Category 1</v>
      </c>
      <c r="B31" s="14" t="s">
        <v>141</v>
      </c>
      <c r="C31" s="14" t="s">
        <v>131</v>
      </c>
      <c r="D31" s="11">
        <v>17</v>
      </c>
    </row>
    <row r="32" spans="1:4">
      <c r="A32" s="11" t="str">
        <f>'Categories Report'!$A$6</f>
        <v>Category 1</v>
      </c>
      <c r="B32" s="14" t="s">
        <v>142</v>
      </c>
      <c r="C32" s="14" t="s">
        <v>130</v>
      </c>
      <c r="D32" s="11">
        <v>17</v>
      </c>
    </row>
    <row r="33" spans="1:4">
      <c r="A33" s="11" t="str">
        <f>'Categories Report'!$A$6</f>
        <v>Category 1</v>
      </c>
      <c r="B33" s="14" t="s">
        <v>142</v>
      </c>
      <c r="C33" s="14" t="s">
        <v>131</v>
      </c>
      <c r="D33" s="11">
        <v>17</v>
      </c>
    </row>
    <row r="34" spans="1:4">
      <c r="A34" s="11" t="str">
        <f>'Categories Report'!$A$6</f>
        <v>Category 1</v>
      </c>
      <c r="B34" s="14" t="s">
        <v>143</v>
      </c>
      <c r="C34" s="14" t="s">
        <v>130</v>
      </c>
      <c r="D34" s="11">
        <v>17</v>
      </c>
    </row>
    <row r="35" spans="1:4">
      <c r="A35" s="11" t="str">
        <f>'Categories Report'!$A$6</f>
        <v>Category 1</v>
      </c>
      <c r="B35" s="14" t="s">
        <v>140</v>
      </c>
      <c r="C35" s="14" t="s">
        <v>130</v>
      </c>
      <c r="D35" s="11">
        <v>17</v>
      </c>
    </row>
    <row r="36" spans="1:4">
      <c r="A36" s="11" t="str">
        <f>'Categories Report'!$A$6</f>
        <v>Category 1</v>
      </c>
      <c r="B36" s="14" t="s">
        <v>143</v>
      </c>
      <c r="C36" s="14" t="s">
        <v>131</v>
      </c>
      <c r="D36" s="11">
        <v>17</v>
      </c>
    </row>
    <row r="37" spans="1:4">
      <c r="A37" s="11" t="str">
        <f>'Categories Report'!$A$6</f>
        <v>Category 1</v>
      </c>
      <c r="B37" s="14" t="s">
        <v>144</v>
      </c>
      <c r="C37" s="14" t="s">
        <v>130</v>
      </c>
      <c r="D37" s="11">
        <v>11</v>
      </c>
    </row>
    <row r="38" spans="1:4">
      <c r="A38" s="11" t="str">
        <f>'Categories Report'!$A$6</f>
        <v>Category 1</v>
      </c>
      <c r="B38" s="14" t="s">
        <v>145</v>
      </c>
      <c r="C38" s="14" t="s">
        <v>130</v>
      </c>
      <c r="D38" s="11">
        <v>11</v>
      </c>
    </row>
    <row r="39" spans="1:4">
      <c r="A39" s="11" t="str">
        <f>'Categories Report'!$A$6</f>
        <v>Category 1</v>
      </c>
      <c r="B39" s="14" t="s">
        <v>144</v>
      </c>
      <c r="C39" s="14" t="s">
        <v>131</v>
      </c>
      <c r="D39" s="11">
        <v>11</v>
      </c>
    </row>
    <row r="40" spans="1:4">
      <c r="A40" s="11" t="str">
        <f>'Categories Report'!$A$6</f>
        <v>Category 1</v>
      </c>
      <c r="B40" s="14" t="s">
        <v>145</v>
      </c>
      <c r="C40" s="14" t="s">
        <v>131</v>
      </c>
      <c r="D40" s="11">
        <v>11</v>
      </c>
    </row>
    <row r="41" spans="1:4">
      <c r="A41" s="11" t="str">
        <f>'Categories Report'!$A$6</f>
        <v>Category 1</v>
      </c>
      <c r="B41" s="14" t="s">
        <v>119</v>
      </c>
      <c r="C41" s="14" t="s">
        <v>146</v>
      </c>
      <c r="D41" s="11">
        <v>8</v>
      </c>
    </row>
    <row r="42" spans="1:4">
      <c r="A42" s="11" t="str">
        <f>'Categories Report'!$A$6</f>
        <v>Category 1</v>
      </c>
      <c r="B42" s="14" t="s">
        <v>147</v>
      </c>
      <c r="C42" s="14" t="s">
        <v>130</v>
      </c>
      <c r="D42" s="11">
        <v>6</v>
      </c>
    </row>
    <row r="43" spans="1:4">
      <c r="A43" s="11" t="str">
        <f>'Categories Report'!$A$6</f>
        <v>Category 1</v>
      </c>
      <c r="B43" s="14" t="s">
        <v>147</v>
      </c>
      <c r="C43" s="14" t="s">
        <v>131</v>
      </c>
      <c r="D43" s="11">
        <v>6</v>
      </c>
    </row>
    <row r="44" spans="1:4">
      <c r="A44" s="11" t="str">
        <f>'Categories Report'!$A$6</f>
        <v>Category 1</v>
      </c>
      <c r="B44" s="14" t="s">
        <v>148</v>
      </c>
      <c r="C44" s="14" t="s">
        <v>130</v>
      </c>
      <c r="D44" s="11">
        <v>6</v>
      </c>
    </row>
    <row r="45" spans="1:4">
      <c r="A45" s="11" t="str">
        <f>'Categories Report'!$A$6</f>
        <v>Category 1</v>
      </c>
      <c r="B45" s="14" t="s">
        <v>148</v>
      </c>
      <c r="C45" s="14" t="s">
        <v>131</v>
      </c>
      <c r="D45" s="11">
        <v>6</v>
      </c>
    </row>
    <row r="46" spans="1:4">
      <c r="A46" s="11" t="str">
        <f>'Categories Report'!$A$6</f>
        <v>Category 1</v>
      </c>
      <c r="B46" s="14" t="s">
        <v>119</v>
      </c>
      <c r="C46" s="14" t="s">
        <v>149</v>
      </c>
      <c r="D46" s="11">
        <v>4</v>
      </c>
    </row>
    <row r="50" spans="1:7" ht="15.75" thickBot="1">
      <c r="A50" s="40" t="s">
        <v>155</v>
      </c>
      <c r="B50" s="40"/>
      <c r="C50" s="40"/>
      <c r="D50" s="40"/>
      <c r="E50" s="40"/>
      <c r="F50" s="40"/>
      <c r="G50" s="40"/>
    </row>
    <row r="51" spans="1:7">
      <c r="A51" s="33" t="s">
        <v>156</v>
      </c>
      <c r="B51" s="34"/>
      <c r="C51" s="34"/>
      <c r="D51" s="34"/>
      <c r="E51" s="34"/>
      <c r="F51" s="34"/>
      <c r="G51" s="35"/>
    </row>
    <row r="81" spans="1:4" hidden="1" outlineLevel="1">
      <c r="A81" s="11" t="s">
        <v>121</v>
      </c>
      <c r="B81" s="11" t="s">
        <v>152</v>
      </c>
      <c r="C81" s="11" t="s">
        <v>153</v>
      </c>
      <c r="D81" s="11" t="s">
        <v>198</v>
      </c>
    </row>
    <row r="82" spans="1:4" hidden="1" outlineLevel="1">
      <c r="A82" s="11" t="s">
        <v>157</v>
      </c>
      <c r="B82" s="11" t="s">
        <v>120</v>
      </c>
      <c r="C82" s="11" t="s">
        <v>158</v>
      </c>
      <c r="D82" s="11">
        <v>13.748361358014201</v>
      </c>
    </row>
    <row r="83" spans="1:4" hidden="1" outlineLevel="1">
      <c r="A83" s="11" t="s">
        <v>157</v>
      </c>
      <c r="B83" s="11" t="s">
        <v>120</v>
      </c>
      <c r="C83" s="11" t="s">
        <v>159</v>
      </c>
      <c r="D83" s="11">
        <v>17.793255477819802</v>
      </c>
    </row>
    <row r="84" spans="1:4" hidden="1" outlineLevel="1">
      <c r="A84" s="11" t="s">
        <v>157</v>
      </c>
      <c r="B84" s="11" t="s">
        <v>120</v>
      </c>
      <c r="C84" s="11" t="s">
        <v>160</v>
      </c>
      <c r="D84" s="11">
        <v>11.355092142790401</v>
      </c>
    </row>
    <row r="85" spans="1:4" hidden="1" outlineLevel="1">
      <c r="A85" s="11" t="s">
        <v>157</v>
      </c>
      <c r="B85" s="11" t="s">
        <v>120</v>
      </c>
      <c r="C85" s="11" t="s">
        <v>161</v>
      </c>
      <c r="D85" s="11">
        <v>2.8226476096451099</v>
      </c>
    </row>
    <row r="86" spans="1:4" hidden="1" outlineLevel="1">
      <c r="A86" s="11" t="s">
        <v>157</v>
      </c>
      <c r="B86" s="11" t="s">
        <v>120</v>
      </c>
      <c r="C86" s="11" t="s">
        <v>162</v>
      </c>
      <c r="D86" s="11">
        <v>0.280643411730505</v>
      </c>
    </row>
    <row r="87" spans="1:4" hidden="1" outlineLevel="1">
      <c r="A87" s="11" t="s">
        <v>157</v>
      </c>
      <c r="B87" s="11" t="s">
        <v>119</v>
      </c>
      <c r="C87" s="11" t="s">
        <v>158</v>
      </c>
      <c r="D87" s="11">
        <v>8.3688296802590596</v>
      </c>
    </row>
    <row r="88" spans="1:4" hidden="1" outlineLevel="1">
      <c r="A88" s="11" t="s">
        <v>157</v>
      </c>
      <c r="B88" s="11" t="s">
        <v>119</v>
      </c>
      <c r="C88" s="11" t="s">
        <v>159</v>
      </c>
      <c r="D88" s="11">
        <v>13.611474551998</v>
      </c>
    </row>
    <row r="89" spans="1:4" hidden="1" outlineLevel="1">
      <c r="A89" s="11" t="s">
        <v>157</v>
      </c>
      <c r="B89" s="11" t="s">
        <v>119</v>
      </c>
      <c r="C89" s="11" t="s">
        <v>160</v>
      </c>
      <c r="D89" s="11">
        <v>14.232225225266699</v>
      </c>
    </row>
    <row r="90" spans="1:4" hidden="1" outlineLevel="1">
      <c r="A90" s="11" t="s">
        <v>157</v>
      </c>
      <c r="B90" s="11" t="s">
        <v>119</v>
      </c>
      <c r="C90" s="11" t="s">
        <v>161</v>
      </c>
      <c r="D90" s="11">
        <v>7.5083927819343304</v>
      </c>
    </row>
    <row r="91" spans="1:4" hidden="1" outlineLevel="1">
      <c r="A91" s="11" t="s">
        <v>157</v>
      </c>
      <c r="B91" s="11" t="s">
        <v>119</v>
      </c>
      <c r="C91" s="11" t="s">
        <v>162</v>
      </c>
      <c r="D91" s="11">
        <v>2.2790777605418699</v>
      </c>
    </row>
    <row r="92" spans="1:4" hidden="1" outlineLevel="1">
      <c r="A92" s="11" t="s">
        <v>157</v>
      </c>
      <c r="B92" s="11" t="s">
        <v>163</v>
      </c>
      <c r="C92" s="11">
        <v>0</v>
      </c>
      <c r="D92" s="11">
        <v>36</v>
      </c>
    </row>
    <row r="93" spans="1:4" hidden="1" outlineLevel="1">
      <c r="A93" s="11" t="s">
        <v>157</v>
      </c>
      <c r="B93" s="11" t="s">
        <v>163</v>
      </c>
      <c r="C93" s="11">
        <v>1</v>
      </c>
      <c r="D93" s="11">
        <v>10</v>
      </c>
    </row>
    <row r="94" spans="1:4" hidden="1" outlineLevel="1">
      <c r="A94" s="11" t="s">
        <v>157</v>
      </c>
      <c r="B94" s="11" t="s">
        <v>164</v>
      </c>
      <c r="C94" s="11">
        <v>1</v>
      </c>
      <c r="D94" s="11">
        <v>36</v>
      </c>
    </row>
    <row r="95" spans="1:4" hidden="1" outlineLevel="1">
      <c r="A95" s="11" t="s">
        <v>157</v>
      </c>
      <c r="B95" s="11" t="s">
        <v>164</v>
      </c>
      <c r="C95" s="11">
        <v>0</v>
      </c>
      <c r="D95" s="11">
        <v>10</v>
      </c>
    </row>
    <row r="96" spans="1:4" hidden="1" outlineLevel="1">
      <c r="A96" s="11" t="s">
        <v>157</v>
      </c>
      <c r="B96" s="11" t="s">
        <v>165</v>
      </c>
      <c r="C96" s="11">
        <v>0</v>
      </c>
      <c r="D96" s="11">
        <v>31</v>
      </c>
    </row>
    <row r="97" spans="1:4" hidden="1" outlineLevel="1">
      <c r="A97" s="11" t="s">
        <v>157</v>
      </c>
      <c r="B97" s="11" t="s">
        <v>165</v>
      </c>
      <c r="C97" s="11">
        <v>1</v>
      </c>
      <c r="D97" s="11">
        <v>15</v>
      </c>
    </row>
    <row r="98" spans="1:4" hidden="1" outlineLevel="1">
      <c r="A98" s="11" t="s">
        <v>157</v>
      </c>
      <c r="B98" s="11" t="s">
        <v>166</v>
      </c>
      <c r="C98" s="11">
        <v>0</v>
      </c>
      <c r="D98" s="11">
        <v>29</v>
      </c>
    </row>
    <row r="99" spans="1:4" hidden="1" outlineLevel="1">
      <c r="A99" s="11" t="s">
        <v>157</v>
      </c>
      <c r="B99" s="11" t="s">
        <v>166</v>
      </c>
      <c r="C99" s="11">
        <v>1</v>
      </c>
      <c r="D99" s="11">
        <v>17</v>
      </c>
    </row>
    <row r="100" spans="1:4" hidden="1" outlineLevel="1">
      <c r="A100" s="11" t="s">
        <v>157</v>
      </c>
      <c r="B100" s="11" t="s">
        <v>142</v>
      </c>
      <c r="C100" s="11">
        <v>1</v>
      </c>
      <c r="D100" s="11">
        <v>40</v>
      </c>
    </row>
    <row r="101" spans="1:4" hidden="1" outlineLevel="1">
      <c r="A101" s="11" t="s">
        <v>157</v>
      </c>
      <c r="B101" s="11" t="s">
        <v>142</v>
      </c>
      <c r="C101" s="11">
        <v>0</v>
      </c>
      <c r="D101" s="11">
        <v>6</v>
      </c>
    </row>
    <row r="102" spans="1:4" hidden="1" outlineLevel="1">
      <c r="A102" s="11" t="s">
        <v>157</v>
      </c>
      <c r="B102" s="11" t="s">
        <v>144</v>
      </c>
      <c r="C102" s="11">
        <v>1</v>
      </c>
      <c r="D102" s="11">
        <v>39</v>
      </c>
    </row>
    <row r="103" spans="1:4" hidden="1" outlineLevel="1">
      <c r="A103" s="11" t="s">
        <v>157</v>
      </c>
      <c r="B103" s="11" t="s">
        <v>144</v>
      </c>
      <c r="C103" s="11">
        <v>0</v>
      </c>
      <c r="D103" s="11">
        <v>7</v>
      </c>
    </row>
    <row r="104" spans="1:4" hidden="1" outlineLevel="1">
      <c r="A104" s="11" t="s">
        <v>157</v>
      </c>
      <c r="B104" s="11" t="s">
        <v>139</v>
      </c>
      <c r="C104" s="11">
        <v>1</v>
      </c>
      <c r="D104" s="11">
        <v>41</v>
      </c>
    </row>
    <row r="105" spans="1:4" hidden="1" outlineLevel="1">
      <c r="A105" s="11" t="s">
        <v>157</v>
      </c>
      <c r="B105" s="11" t="s">
        <v>139</v>
      </c>
      <c r="C105" s="11">
        <v>0</v>
      </c>
      <c r="D105" s="11">
        <v>5</v>
      </c>
    </row>
    <row r="106" spans="1:4" hidden="1" outlineLevel="1">
      <c r="A106" s="11" t="s">
        <v>157</v>
      </c>
      <c r="B106" s="11" t="s">
        <v>167</v>
      </c>
      <c r="C106" s="11">
        <v>0</v>
      </c>
      <c r="D106" s="11">
        <v>34</v>
      </c>
    </row>
    <row r="107" spans="1:4" hidden="1" outlineLevel="1">
      <c r="A107" s="11" t="s">
        <v>157</v>
      </c>
      <c r="B107" s="11" t="s">
        <v>167</v>
      </c>
      <c r="C107" s="11">
        <v>1</v>
      </c>
      <c r="D107" s="11">
        <v>12</v>
      </c>
    </row>
    <row r="108" spans="1:4" hidden="1" outlineLevel="1">
      <c r="A108" s="11" t="s">
        <v>157</v>
      </c>
      <c r="B108" s="11" t="s">
        <v>168</v>
      </c>
      <c r="C108" s="11">
        <v>0</v>
      </c>
      <c r="D108" s="11">
        <v>21</v>
      </c>
    </row>
    <row r="109" spans="1:4" hidden="1" outlineLevel="1">
      <c r="A109" s="11" t="s">
        <v>157</v>
      </c>
      <c r="B109" s="11" t="s">
        <v>168</v>
      </c>
      <c r="C109" s="11">
        <v>1</v>
      </c>
      <c r="D109" s="11">
        <v>25</v>
      </c>
    </row>
    <row r="110" spans="1:4" hidden="1" outlineLevel="1">
      <c r="A110" s="11" t="s">
        <v>157</v>
      </c>
      <c r="B110" s="11" t="s">
        <v>141</v>
      </c>
      <c r="C110" s="11">
        <v>1</v>
      </c>
      <c r="D110" s="11">
        <v>40</v>
      </c>
    </row>
    <row r="111" spans="1:4" hidden="1" outlineLevel="1">
      <c r="A111" s="11" t="s">
        <v>157</v>
      </c>
      <c r="B111" s="11" t="s">
        <v>141</v>
      </c>
      <c r="C111" s="11">
        <v>0</v>
      </c>
      <c r="D111" s="11">
        <v>6</v>
      </c>
    </row>
    <row r="112" spans="1:4" hidden="1" outlineLevel="1">
      <c r="A112" s="11" t="s">
        <v>157</v>
      </c>
      <c r="B112" s="11" t="s">
        <v>169</v>
      </c>
      <c r="C112" s="11">
        <v>0</v>
      </c>
      <c r="D112" s="11">
        <v>34</v>
      </c>
    </row>
    <row r="113" spans="1:4" hidden="1" outlineLevel="1">
      <c r="A113" s="11" t="s">
        <v>157</v>
      </c>
      <c r="B113" s="11" t="s">
        <v>169</v>
      </c>
      <c r="C113" s="11">
        <v>1</v>
      </c>
      <c r="D113" s="11">
        <v>12</v>
      </c>
    </row>
    <row r="114" spans="1:4" hidden="1" outlineLevel="1">
      <c r="A114" s="11" t="s">
        <v>157</v>
      </c>
      <c r="B114" s="11" t="s">
        <v>143</v>
      </c>
      <c r="C114" s="11">
        <v>1</v>
      </c>
      <c r="D114" s="11">
        <v>40</v>
      </c>
    </row>
    <row r="115" spans="1:4" hidden="1" outlineLevel="1">
      <c r="A115" s="11" t="s">
        <v>157</v>
      </c>
      <c r="B115" s="11" t="s">
        <v>143</v>
      </c>
      <c r="C115" s="11">
        <v>0</v>
      </c>
      <c r="D115" s="11">
        <v>6</v>
      </c>
    </row>
    <row r="116" spans="1:4" hidden="1" outlineLevel="1">
      <c r="A116" s="11" t="s">
        <v>157</v>
      </c>
      <c r="B116" s="11" t="s">
        <v>136</v>
      </c>
      <c r="C116" s="11">
        <v>1</v>
      </c>
      <c r="D116" s="11">
        <v>42</v>
      </c>
    </row>
    <row r="117" spans="1:4" hidden="1" outlineLevel="1">
      <c r="A117" s="11" t="s">
        <v>157</v>
      </c>
      <c r="B117" s="11" t="s">
        <v>136</v>
      </c>
      <c r="C117" s="11">
        <v>0</v>
      </c>
      <c r="D117" s="11">
        <v>4</v>
      </c>
    </row>
    <row r="118" spans="1:4" hidden="1" outlineLevel="1">
      <c r="A118" s="11" t="s">
        <v>157</v>
      </c>
      <c r="B118" s="11" t="s">
        <v>140</v>
      </c>
      <c r="C118" s="11">
        <v>1</v>
      </c>
      <c r="D118" s="11">
        <v>40</v>
      </c>
    </row>
    <row r="119" spans="1:4" hidden="1" outlineLevel="1">
      <c r="A119" s="11" t="s">
        <v>157</v>
      </c>
      <c r="B119" s="11" t="s">
        <v>140</v>
      </c>
      <c r="C119" s="11">
        <v>0</v>
      </c>
      <c r="D119" s="11">
        <v>6</v>
      </c>
    </row>
    <row r="120" spans="1:4" hidden="1" outlineLevel="1">
      <c r="A120" s="11" t="s">
        <v>157</v>
      </c>
      <c r="B120" s="11" t="s">
        <v>170</v>
      </c>
      <c r="C120" s="11">
        <v>0</v>
      </c>
      <c r="D120" s="11">
        <v>35</v>
      </c>
    </row>
    <row r="121" spans="1:4" hidden="1" outlineLevel="1">
      <c r="A121" s="11" t="s">
        <v>157</v>
      </c>
      <c r="B121" s="11" t="s">
        <v>170</v>
      </c>
      <c r="C121" s="11">
        <v>1</v>
      </c>
      <c r="D121" s="11">
        <v>11</v>
      </c>
    </row>
    <row r="122" spans="1:4" hidden="1" outlineLevel="1">
      <c r="A122" s="11" t="s">
        <v>157</v>
      </c>
      <c r="B122" s="11" t="s">
        <v>171</v>
      </c>
      <c r="C122" s="11">
        <v>0</v>
      </c>
      <c r="D122" s="11">
        <v>24</v>
      </c>
    </row>
    <row r="123" spans="1:4" hidden="1" outlineLevel="1">
      <c r="A123" s="11" t="s">
        <v>157</v>
      </c>
      <c r="B123" s="11" t="s">
        <v>171</v>
      </c>
      <c r="C123" s="11">
        <v>1</v>
      </c>
      <c r="D123" s="11">
        <v>22</v>
      </c>
    </row>
    <row r="124" spans="1:4" hidden="1" outlineLevel="1">
      <c r="A124" s="11" t="s">
        <v>157</v>
      </c>
      <c r="B124" s="11" t="s">
        <v>172</v>
      </c>
      <c r="C124" s="11">
        <v>0</v>
      </c>
      <c r="D124" s="11">
        <v>33</v>
      </c>
    </row>
    <row r="125" spans="1:4" hidden="1" outlineLevel="1">
      <c r="A125" s="11" t="s">
        <v>157</v>
      </c>
      <c r="B125" s="11" t="s">
        <v>172</v>
      </c>
      <c r="C125" s="11">
        <v>1</v>
      </c>
      <c r="D125" s="11">
        <v>13</v>
      </c>
    </row>
    <row r="126" spans="1:4" hidden="1" outlineLevel="1">
      <c r="A126" s="11" t="s">
        <v>157</v>
      </c>
      <c r="B126" s="11" t="s">
        <v>145</v>
      </c>
      <c r="C126" s="11">
        <v>1</v>
      </c>
      <c r="D126" s="11">
        <v>39</v>
      </c>
    </row>
    <row r="127" spans="1:4" hidden="1" outlineLevel="1">
      <c r="A127" s="11" t="s">
        <v>157</v>
      </c>
      <c r="B127" s="11" t="s">
        <v>145</v>
      </c>
      <c r="C127" s="11">
        <v>0</v>
      </c>
      <c r="D127" s="11">
        <v>7</v>
      </c>
    </row>
    <row r="128" spans="1:4" hidden="1" outlineLevel="1">
      <c r="A128" s="11" t="s">
        <v>157</v>
      </c>
      <c r="B128" s="11" t="s">
        <v>173</v>
      </c>
      <c r="C128" s="11">
        <v>1</v>
      </c>
      <c r="D128" s="11">
        <v>31</v>
      </c>
    </row>
    <row r="129" spans="1:4" hidden="1" outlineLevel="1">
      <c r="A129" s="11" t="s">
        <v>157</v>
      </c>
      <c r="B129" s="11" t="s">
        <v>173</v>
      </c>
      <c r="C129" s="11">
        <v>0</v>
      </c>
      <c r="D129" s="11">
        <v>15</v>
      </c>
    </row>
    <row r="130" spans="1:4" hidden="1" outlineLevel="1">
      <c r="A130" s="11" t="s">
        <v>157</v>
      </c>
      <c r="B130" s="11" t="s">
        <v>174</v>
      </c>
      <c r="C130" s="11">
        <v>0</v>
      </c>
      <c r="D130" s="11">
        <v>20</v>
      </c>
    </row>
    <row r="131" spans="1:4" hidden="1" outlineLevel="1">
      <c r="A131" s="11" t="s">
        <v>157</v>
      </c>
      <c r="B131" s="11" t="s">
        <v>174</v>
      </c>
      <c r="C131" s="11">
        <v>1</v>
      </c>
      <c r="D131" s="11">
        <v>26</v>
      </c>
    </row>
    <row r="132" spans="1:4" hidden="1" outlineLevel="1">
      <c r="A132" s="11" t="s">
        <v>157</v>
      </c>
      <c r="B132" s="11" t="s">
        <v>137</v>
      </c>
      <c r="C132" s="11">
        <v>1</v>
      </c>
      <c r="D132" s="11">
        <v>41</v>
      </c>
    </row>
    <row r="133" spans="1:4" hidden="1" outlineLevel="1">
      <c r="A133" s="11" t="s">
        <v>157</v>
      </c>
      <c r="B133" s="11" t="s">
        <v>137</v>
      </c>
      <c r="C133" s="11">
        <v>0</v>
      </c>
      <c r="D133" s="11">
        <v>5</v>
      </c>
    </row>
    <row r="134" spans="1:4" hidden="1" outlineLevel="1">
      <c r="A134" s="11" t="s">
        <v>157</v>
      </c>
      <c r="B134" s="11" t="s">
        <v>175</v>
      </c>
      <c r="C134" s="11">
        <v>0</v>
      </c>
      <c r="D134" s="11">
        <v>31</v>
      </c>
    </row>
    <row r="135" spans="1:4" hidden="1" outlineLevel="1">
      <c r="A135" s="11" t="s">
        <v>157</v>
      </c>
      <c r="B135" s="11" t="s">
        <v>175</v>
      </c>
      <c r="C135" s="11">
        <v>1</v>
      </c>
      <c r="D135" s="11">
        <v>15</v>
      </c>
    </row>
    <row r="136" spans="1:4" hidden="1" outlineLevel="1">
      <c r="A136" s="11" t="s">
        <v>157</v>
      </c>
      <c r="B136" s="11" t="s">
        <v>135</v>
      </c>
      <c r="C136" s="11">
        <v>1</v>
      </c>
      <c r="D136" s="11">
        <v>42</v>
      </c>
    </row>
    <row r="137" spans="1:4" hidden="1" outlineLevel="1">
      <c r="A137" s="11" t="s">
        <v>157</v>
      </c>
      <c r="B137" s="11" t="s">
        <v>135</v>
      </c>
      <c r="C137" s="11">
        <v>0</v>
      </c>
      <c r="D137" s="11">
        <v>4</v>
      </c>
    </row>
    <row r="138" spans="1:4" hidden="1" outlineLevel="1">
      <c r="A138" s="11" t="s">
        <v>157</v>
      </c>
      <c r="B138" s="11" t="s">
        <v>176</v>
      </c>
      <c r="C138" s="11">
        <v>0</v>
      </c>
      <c r="D138" s="11">
        <v>32</v>
      </c>
    </row>
    <row r="139" spans="1:4" hidden="1" outlineLevel="1">
      <c r="A139" s="11" t="s">
        <v>157</v>
      </c>
      <c r="B139" s="11" t="s">
        <v>176</v>
      </c>
      <c r="C139" s="11">
        <v>1</v>
      </c>
      <c r="D139" s="11">
        <v>14</v>
      </c>
    </row>
    <row r="140" spans="1:4" hidden="1" outlineLevel="1">
      <c r="A140" s="11" t="s">
        <v>157</v>
      </c>
      <c r="B140" s="11" t="s">
        <v>177</v>
      </c>
      <c r="C140" s="11">
        <v>1</v>
      </c>
      <c r="D140" s="11">
        <v>32</v>
      </c>
    </row>
    <row r="141" spans="1:4" hidden="1" outlineLevel="1">
      <c r="A141" s="11" t="s">
        <v>157</v>
      </c>
      <c r="B141" s="11" t="s">
        <v>177</v>
      </c>
      <c r="C141" s="11">
        <v>0</v>
      </c>
      <c r="D141" s="11">
        <v>14</v>
      </c>
    </row>
    <row r="142" spans="1:4" hidden="1" outlineLevel="1">
      <c r="A142" s="11" t="s">
        <v>157</v>
      </c>
      <c r="B142" s="11" t="s">
        <v>178</v>
      </c>
      <c r="C142" s="11">
        <v>0</v>
      </c>
      <c r="D142" s="11">
        <v>30</v>
      </c>
    </row>
    <row r="143" spans="1:4" hidden="1" outlineLevel="1">
      <c r="A143" s="11" t="s">
        <v>157</v>
      </c>
      <c r="B143" s="11" t="s">
        <v>178</v>
      </c>
      <c r="C143" s="11">
        <v>1</v>
      </c>
      <c r="D143" s="11">
        <v>16</v>
      </c>
    </row>
    <row r="144" spans="1:4" hidden="1" outlineLevel="1">
      <c r="A144" s="11" t="s">
        <v>157</v>
      </c>
      <c r="B144" s="11" t="s">
        <v>179</v>
      </c>
      <c r="C144" s="11">
        <v>0</v>
      </c>
      <c r="D144" s="11">
        <v>29</v>
      </c>
    </row>
    <row r="145" spans="1:4" hidden="1" outlineLevel="1">
      <c r="A145" s="11" t="s">
        <v>157</v>
      </c>
      <c r="B145" s="11" t="s">
        <v>179</v>
      </c>
      <c r="C145" s="11">
        <v>1</v>
      </c>
      <c r="D145" s="11">
        <v>17</v>
      </c>
    </row>
    <row r="146" spans="1:4" hidden="1" outlineLevel="1">
      <c r="A146" s="11" t="s">
        <v>157</v>
      </c>
      <c r="B146" s="11" t="s">
        <v>180</v>
      </c>
      <c r="C146" s="11">
        <v>1</v>
      </c>
      <c r="D146" s="11">
        <v>30</v>
      </c>
    </row>
    <row r="147" spans="1:4" hidden="1" outlineLevel="1">
      <c r="A147" s="11" t="s">
        <v>157</v>
      </c>
      <c r="B147" s="11" t="s">
        <v>180</v>
      </c>
      <c r="C147" s="11">
        <v>0</v>
      </c>
      <c r="D147" s="11">
        <v>16</v>
      </c>
    </row>
    <row r="148" spans="1:4" hidden="1" outlineLevel="1">
      <c r="A148" s="11" t="s">
        <v>157</v>
      </c>
      <c r="B148" s="11" t="s">
        <v>181</v>
      </c>
      <c r="C148" s="11">
        <v>0</v>
      </c>
      <c r="D148" s="11">
        <v>30</v>
      </c>
    </row>
    <row r="149" spans="1:4" hidden="1" outlineLevel="1">
      <c r="A149" s="11" t="s">
        <v>157</v>
      </c>
      <c r="B149" s="11" t="s">
        <v>181</v>
      </c>
      <c r="C149" s="11">
        <v>1</v>
      </c>
      <c r="D149" s="11">
        <v>16</v>
      </c>
    </row>
    <row r="150" spans="1:4" hidden="1" outlineLevel="1">
      <c r="A150" s="11" t="s">
        <v>157</v>
      </c>
      <c r="B150" s="11" t="s">
        <v>148</v>
      </c>
      <c r="C150" s="11">
        <v>1</v>
      </c>
      <c r="D150" s="11">
        <v>38</v>
      </c>
    </row>
    <row r="151" spans="1:4" hidden="1" outlineLevel="1">
      <c r="A151" s="11" t="s">
        <v>157</v>
      </c>
      <c r="B151" s="11" t="s">
        <v>148</v>
      </c>
      <c r="C151" s="11">
        <v>0</v>
      </c>
      <c r="D151" s="11">
        <v>8</v>
      </c>
    </row>
    <row r="152" spans="1:4" hidden="1" outlineLevel="1">
      <c r="A152" s="11" t="s">
        <v>157</v>
      </c>
      <c r="B152" s="11" t="s">
        <v>182</v>
      </c>
      <c r="C152" s="11">
        <v>0</v>
      </c>
      <c r="D152" s="11">
        <v>26</v>
      </c>
    </row>
    <row r="153" spans="1:4" hidden="1" outlineLevel="1">
      <c r="A153" s="11" t="s">
        <v>157</v>
      </c>
      <c r="B153" s="11" t="s">
        <v>182</v>
      </c>
      <c r="C153" s="11">
        <v>1</v>
      </c>
      <c r="D153" s="11">
        <v>20</v>
      </c>
    </row>
    <row r="154" spans="1:4" hidden="1" outlineLevel="1">
      <c r="A154" s="11" t="s">
        <v>157</v>
      </c>
      <c r="B154" s="11" t="s">
        <v>183</v>
      </c>
      <c r="C154" s="11">
        <v>1</v>
      </c>
      <c r="D154" s="11">
        <v>35</v>
      </c>
    </row>
    <row r="155" spans="1:4" hidden="1" outlineLevel="1">
      <c r="A155" s="11" t="s">
        <v>157</v>
      </c>
      <c r="B155" s="11" t="s">
        <v>183</v>
      </c>
      <c r="C155" s="11">
        <v>0</v>
      </c>
      <c r="D155" s="11">
        <v>11</v>
      </c>
    </row>
    <row r="156" spans="1:4" hidden="1" outlineLevel="1">
      <c r="A156" s="11" t="s">
        <v>157</v>
      </c>
      <c r="B156" s="11" t="s">
        <v>184</v>
      </c>
      <c r="C156" s="11">
        <v>1</v>
      </c>
      <c r="D156" s="11">
        <v>33</v>
      </c>
    </row>
    <row r="157" spans="1:4" hidden="1" outlineLevel="1">
      <c r="A157" s="11" t="s">
        <v>157</v>
      </c>
      <c r="B157" s="11" t="s">
        <v>184</v>
      </c>
      <c r="C157" s="11">
        <v>0</v>
      </c>
      <c r="D157" s="11">
        <v>13</v>
      </c>
    </row>
    <row r="158" spans="1:4" hidden="1" outlineLevel="1">
      <c r="A158" s="11" t="s">
        <v>157</v>
      </c>
      <c r="B158" s="11" t="s">
        <v>185</v>
      </c>
      <c r="C158" s="11">
        <v>0</v>
      </c>
      <c r="D158" s="11">
        <v>28</v>
      </c>
    </row>
    <row r="159" spans="1:4" hidden="1" outlineLevel="1">
      <c r="A159" s="11" t="s">
        <v>157</v>
      </c>
      <c r="B159" s="11" t="s">
        <v>185</v>
      </c>
      <c r="C159" s="11">
        <v>1</v>
      </c>
      <c r="D159" s="11">
        <v>18</v>
      </c>
    </row>
    <row r="160" spans="1:4" hidden="1" outlineLevel="1">
      <c r="A160" s="11" t="s">
        <v>157</v>
      </c>
      <c r="B160" s="11" t="s">
        <v>186</v>
      </c>
      <c r="C160" s="11">
        <v>1</v>
      </c>
      <c r="D160" s="11">
        <v>36</v>
      </c>
    </row>
    <row r="161" spans="1:4" hidden="1" outlineLevel="1">
      <c r="A161" s="11" t="s">
        <v>157</v>
      </c>
      <c r="B161" s="11" t="s">
        <v>186</v>
      </c>
      <c r="C161" s="11">
        <v>0</v>
      </c>
      <c r="D161" s="11">
        <v>10</v>
      </c>
    </row>
    <row r="162" spans="1:4" hidden="1" outlineLevel="1">
      <c r="A162" s="11" t="s">
        <v>157</v>
      </c>
      <c r="B162" s="11" t="s">
        <v>129</v>
      </c>
      <c r="C162" s="11">
        <v>0</v>
      </c>
      <c r="D162" s="11">
        <v>2</v>
      </c>
    </row>
    <row r="163" spans="1:4" hidden="1" outlineLevel="1">
      <c r="A163" s="11" t="s">
        <v>157</v>
      </c>
      <c r="B163" s="11" t="s">
        <v>129</v>
      </c>
      <c r="C163" s="11">
        <v>1</v>
      </c>
      <c r="D163" s="11">
        <v>44</v>
      </c>
    </row>
    <row r="164" spans="1:4" hidden="1" outlineLevel="1">
      <c r="A164" s="11" t="s">
        <v>157</v>
      </c>
      <c r="B164" s="11" t="s">
        <v>187</v>
      </c>
      <c r="C164" s="11">
        <v>0</v>
      </c>
      <c r="D164" s="11">
        <v>22</v>
      </c>
    </row>
    <row r="165" spans="1:4" hidden="1" outlineLevel="1">
      <c r="A165" s="11" t="s">
        <v>157</v>
      </c>
      <c r="B165" s="11" t="s">
        <v>187</v>
      </c>
      <c r="C165" s="11">
        <v>1</v>
      </c>
      <c r="D165" s="11">
        <v>24</v>
      </c>
    </row>
    <row r="166" spans="1:4" hidden="1" outlineLevel="1">
      <c r="A166" s="11" t="s">
        <v>157</v>
      </c>
      <c r="B166" s="11" t="s">
        <v>188</v>
      </c>
      <c r="C166" s="11">
        <v>1</v>
      </c>
      <c r="D166" s="11">
        <v>32</v>
      </c>
    </row>
    <row r="167" spans="1:4" hidden="1" outlineLevel="1">
      <c r="A167" s="11" t="s">
        <v>157</v>
      </c>
      <c r="B167" s="11" t="s">
        <v>188</v>
      </c>
      <c r="C167" s="11">
        <v>0</v>
      </c>
      <c r="D167" s="11">
        <v>14</v>
      </c>
    </row>
    <row r="168" spans="1:4" hidden="1" outlineLevel="1">
      <c r="A168" s="11" t="s">
        <v>157</v>
      </c>
      <c r="B168" s="11" t="s">
        <v>189</v>
      </c>
      <c r="C168" s="11">
        <v>0</v>
      </c>
      <c r="D168" s="11">
        <v>27</v>
      </c>
    </row>
    <row r="169" spans="1:4" hidden="1" outlineLevel="1">
      <c r="A169" s="11" t="s">
        <v>157</v>
      </c>
      <c r="B169" s="11" t="s">
        <v>189</v>
      </c>
      <c r="C169" s="11">
        <v>1</v>
      </c>
      <c r="D169" s="11">
        <v>19</v>
      </c>
    </row>
    <row r="170" spans="1:4" hidden="1" outlineLevel="1">
      <c r="A170" s="11" t="s">
        <v>157</v>
      </c>
      <c r="B170" s="11" t="s">
        <v>138</v>
      </c>
      <c r="C170" s="11">
        <v>1</v>
      </c>
      <c r="D170" s="11">
        <v>41</v>
      </c>
    </row>
    <row r="171" spans="1:4" hidden="1" outlineLevel="1">
      <c r="A171" s="11" t="s">
        <v>157</v>
      </c>
      <c r="B171" s="11" t="s">
        <v>138</v>
      </c>
      <c r="C171" s="11">
        <v>0</v>
      </c>
      <c r="D171" s="11">
        <v>5</v>
      </c>
    </row>
    <row r="172" spans="1:4" hidden="1" outlineLevel="1">
      <c r="A172" s="11" t="s">
        <v>157</v>
      </c>
      <c r="B172" s="11" t="s">
        <v>190</v>
      </c>
      <c r="C172" s="11">
        <v>1</v>
      </c>
      <c r="D172" s="11">
        <v>35</v>
      </c>
    </row>
    <row r="173" spans="1:4" hidden="1" outlineLevel="1">
      <c r="A173" s="11" t="s">
        <v>157</v>
      </c>
      <c r="B173" s="11" t="s">
        <v>190</v>
      </c>
      <c r="C173" s="11">
        <v>0</v>
      </c>
      <c r="D173" s="11">
        <v>11</v>
      </c>
    </row>
    <row r="174" spans="1:4" hidden="1" outlineLevel="1">
      <c r="A174" s="11" t="s">
        <v>157</v>
      </c>
      <c r="B174" s="11" t="s">
        <v>191</v>
      </c>
      <c r="C174" s="11">
        <v>1</v>
      </c>
      <c r="D174" s="11">
        <v>36</v>
      </c>
    </row>
    <row r="175" spans="1:4" hidden="1" outlineLevel="1">
      <c r="A175" s="11" t="s">
        <v>157</v>
      </c>
      <c r="B175" s="11" t="s">
        <v>191</v>
      </c>
      <c r="C175" s="11">
        <v>0</v>
      </c>
      <c r="D175" s="11">
        <v>10</v>
      </c>
    </row>
    <row r="176" spans="1:4" hidden="1" outlineLevel="1">
      <c r="A176" s="11" t="s">
        <v>157</v>
      </c>
      <c r="B176" s="11" t="s">
        <v>192</v>
      </c>
      <c r="C176" s="11">
        <v>0</v>
      </c>
      <c r="D176" s="11">
        <v>33</v>
      </c>
    </row>
    <row r="177" spans="1:4" hidden="1" outlineLevel="1">
      <c r="A177" s="11" t="s">
        <v>157</v>
      </c>
      <c r="B177" s="11" t="s">
        <v>192</v>
      </c>
      <c r="C177" s="11">
        <v>1</v>
      </c>
      <c r="D177" s="11">
        <v>13</v>
      </c>
    </row>
    <row r="178" spans="1:4" hidden="1" outlineLevel="1">
      <c r="A178" s="11" t="s">
        <v>157</v>
      </c>
      <c r="B178" s="11" t="s">
        <v>193</v>
      </c>
      <c r="C178" s="11">
        <v>1</v>
      </c>
      <c r="D178" s="11">
        <v>31</v>
      </c>
    </row>
    <row r="179" spans="1:4" hidden="1" outlineLevel="1">
      <c r="A179" s="11" t="s">
        <v>157</v>
      </c>
      <c r="B179" s="11" t="s">
        <v>193</v>
      </c>
      <c r="C179" s="11">
        <v>0</v>
      </c>
      <c r="D179" s="11">
        <v>15</v>
      </c>
    </row>
    <row r="180" spans="1:4" hidden="1" outlineLevel="1">
      <c r="A180" s="11" t="s">
        <v>157</v>
      </c>
      <c r="B180" s="11" t="s">
        <v>134</v>
      </c>
      <c r="C180" s="11">
        <v>1</v>
      </c>
      <c r="D180" s="11">
        <v>43</v>
      </c>
    </row>
    <row r="181" spans="1:4" hidden="1" outlineLevel="1">
      <c r="A181" s="11" t="s">
        <v>157</v>
      </c>
      <c r="B181" s="11" t="s">
        <v>134</v>
      </c>
      <c r="C181" s="11">
        <v>0</v>
      </c>
      <c r="D181" s="11">
        <v>3</v>
      </c>
    </row>
    <row r="182" spans="1:4" hidden="1" outlineLevel="1">
      <c r="A182" s="11" t="s">
        <v>157</v>
      </c>
      <c r="B182" s="11" t="s">
        <v>147</v>
      </c>
      <c r="C182" s="11">
        <v>1</v>
      </c>
      <c r="D182" s="11">
        <v>38</v>
      </c>
    </row>
    <row r="183" spans="1:4" hidden="1" outlineLevel="1">
      <c r="A183" s="11" t="s">
        <v>157</v>
      </c>
      <c r="B183" s="11" t="s">
        <v>147</v>
      </c>
      <c r="C183" s="11">
        <v>0</v>
      </c>
      <c r="D183" s="11">
        <v>8</v>
      </c>
    </row>
    <row r="184" spans="1:4" hidden="1" outlineLevel="1">
      <c r="A184" s="11" t="s">
        <v>157</v>
      </c>
      <c r="B184" s="11" t="s">
        <v>194</v>
      </c>
      <c r="C184" s="11">
        <v>0</v>
      </c>
      <c r="D184" s="11">
        <v>27</v>
      </c>
    </row>
    <row r="185" spans="1:4" hidden="1" outlineLevel="1">
      <c r="A185" s="11" t="s">
        <v>157</v>
      </c>
      <c r="B185" s="11" t="s">
        <v>194</v>
      </c>
      <c r="C185" s="11">
        <v>1</v>
      </c>
      <c r="D185" s="11">
        <v>19</v>
      </c>
    </row>
    <row r="186" spans="1:4" hidden="1" outlineLevel="1">
      <c r="A186" s="11" t="s">
        <v>157</v>
      </c>
      <c r="B186" s="11" t="s">
        <v>195</v>
      </c>
      <c r="C186" s="11">
        <v>0</v>
      </c>
      <c r="D186" s="11">
        <v>32</v>
      </c>
    </row>
    <row r="187" spans="1:4" hidden="1" outlineLevel="1">
      <c r="A187" s="11" t="s">
        <v>157</v>
      </c>
      <c r="B187" s="11" t="s">
        <v>195</v>
      </c>
      <c r="C187" s="11">
        <v>1</v>
      </c>
      <c r="D187" s="11">
        <v>14</v>
      </c>
    </row>
    <row r="188" spans="1:4" hidden="1" outlineLevel="1">
      <c r="A188" s="11" t="s">
        <v>157</v>
      </c>
      <c r="B188" s="11" t="s">
        <v>196</v>
      </c>
      <c r="C188" s="11">
        <v>0</v>
      </c>
      <c r="D188" s="11">
        <v>28</v>
      </c>
    </row>
    <row r="189" spans="1:4" hidden="1" outlineLevel="1">
      <c r="A189" s="11" t="s">
        <v>157</v>
      </c>
      <c r="B189" s="11" t="s">
        <v>196</v>
      </c>
      <c r="C189" s="11">
        <v>1</v>
      </c>
      <c r="D189" s="11">
        <v>18</v>
      </c>
    </row>
    <row r="190" spans="1:4" hidden="1" outlineLevel="1">
      <c r="A190" s="11" t="s">
        <v>157</v>
      </c>
      <c r="B190" s="11" t="s">
        <v>197</v>
      </c>
      <c r="C190" s="11">
        <v>0</v>
      </c>
      <c r="D190" s="11">
        <v>32</v>
      </c>
    </row>
    <row r="191" spans="1:4" hidden="1" outlineLevel="1">
      <c r="A191" s="11" t="s">
        <v>157</v>
      </c>
      <c r="B191" s="11" t="s">
        <v>197</v>
      </c>
      <c r="C191" s="11">
        <v>1</v>
      </c>
      <c r="D191" s="11">
        <v>14</v>
      </c>
    </row>
    <row r="192" spans="1:4" hidden="1" outlineLevel="1">
      <c r="A192" s="11" t="str">
        <f>'Categories Report'!$A$6</f>
        <v>Category 1</v>
      </c>
      <c r="B192" s="11" t="s">
        <v>120</v>
      </c>
      <c r="C192" s="11" t="s">
        <v>158</v>
      </c>
      <c r="D192" s="11">
        <v>13.748361358014201</v>
      </c>
    </row>
    <row r="193" spans="1:4" hidden="1" outlineLevel="1">
      <c r="A193" s="11" t="str">
        <f>'Categories Report'!$A$6</f>
        <v>Category 1</v>
      </c>
      <c r="B193" s="11" t="s">
        <v>120</v>
      </c>
      <c r="C193" s="11" t="s">
        <v>159</v>
      </c>
      <c r="D193" s="11">
        <v>17.793255477819802</v>
      </c>
    </row>
    <row r="194" spans="1:4" hidden="1" outlineLevel="1">
      <c r="A194" s="11" t="str">
        <f>'Categories Report'!$A$6</f>
        <v>Category 1</v>
      </c>
      <c r="B194" s="11" t="s">
        <v>120</v>
      </c>
      <c r="C194" s="11" t="s">
        <v>160</v>
      </c>
      <c r="D194" s="11">
        <v>11.355092142790401</v>
      </c>
    </row>
    <row r="195" spans="1:4" hidden="1" outlineLevel="1">
      <c r="A195" s="11" t="str">
        <f>'Categories Report'!$A$6</f>
        <v>Category 1</v>
      </c>
      <c r="B195" s="11" t="s">
        <v>120</v>
      </c>
      <c r="C195" s="11" t="s">
        <v>161</v>
      </c>
      <c r="D195" s="11">
        <v>2.8226476096451099</v>
      </c>
    </row>
    <row r="196" spans="1:4" hidden="1" outlineLevel="1">
      <c r="A196" s="11" t="str">
        <f>'Categories Report'!$A$6</f>
        <v>Category 1</v>
      </c>
      <c r="B196" s="11" t="s">
        <v>120</v>
      </c>
      <c r="C196" s="11" t="s">
        <v>162</v>
      </c>
      <c r="D196" s="11">
        <v>0.280643411730505</v>
      </c>
    </row>
    <row r="197" spans="1:4" hidden="1" outlineLevel="1">
      <c r="A197" s="11" t="str">
        <f>'Categories Report'!$A$6</f>
        <v>Category 1</v>
      </c>
      <c r="B197" s="11" t="s">
        <v>119</v>
      </c>
      <c r="C197" s="11" t="s">
        <v>158</v>
      </c>
      <c r="D197" s="11">
        <v>8.3688296802590596</v>
      </c>
    </row>
    <row r="198" spans="1:4" hidden="1" outlineLevel="1">
      <c r="A198" s="11" t="str">
        <f>'Categories Report'!$A$6</f>
        <v>Category 1</v>
      </c>
      <c r="B198" s="11" t="s">
        <v>119</v>
      </c>
      <c r="C198" s="11" t="s">
        <v>159</v>
      </c>
      <c r="D198" s="11">
        <v>13.611474551998</v>
      </c>
    </row>
    <row r="199" spans="1:4" hidden="1" outlineLevel="1">
      <c r="A199" s="11" t="str">
        <f>'Categories Report'!$A$6</f>
        <v>Category 1</v>
      </c>
      <c r="B199" s="11" t="s">
        <v>119</v>
      </c>
      <c r="C199" s="11" t="s">
        <v>160</v>
      </c>
      <c r="D199" s="11">
        <v>14.232225225266699</v>
      </c>
    </row>
    <row r="200" spans="1:4" hidden="1" outlineLevel="1">
      <c r="A200" s="11" t="str">
        <f>'Categories Report'!$A$6</f>
        <v>Category 1</v>
      </c>
      <c r="B200" s="11" t="s">
        <v>119</v>
      </c>
      <c r="C200" s="11" t="s">
        <v>161</v>
      </c>
      <c r="D200" s="11">
        <v>7.5083927819343304</v>
      </c>
    </row>
    <row r="201" spans="1:4" hidden="1" outlineLevel="1">
      <c r="A201" s="11" t="str">
        <f>'Categories Report'!$A$6</f>
        <v>Category 1</v>
      </c>
      <c r="B201" s="11" t="s">
        <v>119</v>
      </c>
      <c r="C201" s="11" t="s">
        <v>162</v>
      </c>
      <c r="D201" s="11">
        <v>2.2790777605418699</v>
      </c>
    </row>
    <row r="202" spans="1:4" hidden="1" outlineLevel="1">
      <c r="A202" s="11" t="str">
        <f>'Categories Report'!$A$6</f>
        <v>Category 1</v>
      </c>
      <c r="B202" s="11" t="s">
        <v>163</v>
      </c>
      <c r="C202" s="11">
        <v>0</v>
      </c>
      <c r="D202" s="11">
        <v>36</v>
      </c>
    </row>
    <row r="203" spans="1:4" hidden="1" outlineLevel="1">
      <c r="A203" s="11" t="str">
        <f>'Categories Report'!$A$6</f>
        <v>Category 1</v>
      </c>
      <c r="B203" s="11" t="s">
        <v>163</v>
      </c>
      <c r="C203" s="11">
        <v>1</v>
      </c>
      <c r="D203" s="11">
        <v>10</v>
      </c>
    </row>
    <row r="204" spans="1:4" hidden="1" outlineLevel="1">
      <c r="A204" s="11" t="str">
        <f>'Categories Report'!$A$6</f>
        <v>Category 1</v>
      </c>
      <c r="B204" s="11" t="s">
        <v>164</v>
      </c>
      <c r="C204" s="11">
        <v>1</v>
      </c>
      <c r="D204" s="11">
        <v>36</v>
      </c>
    </row>
    <row r="205" spans="1:4" hidden="1" outlineLevel="1">
      <c r="A205" s="11" t="str">
        <f>'Categories Report'!$A$6</f>
        <v>Category 1</v>
      </c>
      <c r="B205" s="11" t="s">
        <v>164</v>
      </c>
      <c r="C205" s="11">
        <v>0</v>
      </c>
      <c r="D205" s="11">
        <v>10</v>
      </c>
    </row>
    <row r="206" spans="1:4" hidden="1" outlineLevel="1">
      <c r="A206" s="11" t="str">
        <f>'Categories Report'!$A$6</f>
        <v>Category 1</v>
      </c>
      <c r="B206" s="11" t="s">
        <v>165</v>
      </c>
      <c r="C206" s="11">
        <v>0</v>
      </c>
      <c r="D206" s="11">
        <v>31</v>
      </c>
    </row>
    <row r="207" spans="1:4" hidden="1" outlineLevel="1">
      <c r="A207" s="11" t="str">
        <f>'Categories Report'!$A$6</f>
        <v>Category 1</v>
      </c>
      <c r="B207" s="11" t="s">
        <v>165</v>
      </c>
      <c r="C207" s="11">
        <v>1</v>
      </c>
      <c r="D207" s="11">
        <v>15</v>
      </c>
    </row>
    <row r="208" spans="1:4" hidden="1" outlineLevel="1">
      <c r="A208" s="11" t="str">
        <f>'Categories Report'!$A$6</f>
        <v>Category 1</v>
      </c>
      <c r="B208" s="11" t="s">
        <v>166</v>
      </c>
      <c r="C208" s="11">
        <v>0</v>
      </c>
      <c r="D208" s="11">
        <v>29</v>
      </c>
    </row>
    <row r="209" spans="1:4" hidden="1" outlineLevel="1">
      <c r="A209" s="11" t="str">
        <f>'Categories Report'!$A$6</f>
        <v>Category 1</v>
      </c>
      <c r="B209" s="11" t="s">
        <v>166</v>
      </c>
      <c r="C209" s="11">
        <v>1</v>
      </c>
      <c r="D209" s="11">
        <v>17</v>
      </c>
    </row>
    <row r="210" spans="1:4" hidden="1" outlineLevel="1">
      <c r="A210" s="11" t="str">
        <f>'Categories Report'!$A$6</f>
        <v>Category 1</v>
      </c>
      <c r="B210" s="11" t="s">
        <v>142</v>
      </c>
      <c r="C210" s="11">
        <v>1</v>
      </c>
      <c r="D210" s="11">
        <v>40</v>
      </c>
    </row>
    <row r="211" spans="1:4" hidden="1" outlineLevel="1">
      <c r="A211" s="11" t="str">
        <f>'Categories Report'!$A$6</f>
        <v>Category 1</v>
      </c>
      <c r="B211" s="11" t="s">
        <v>142</v>
      </c>
      <c r="C211" s="11">
        <v>0</v>
      </c>
      <c r="D211" s="11">
        <v>6</v>
      </c>
    </row>
    <row r="212" spans="1:4" hidden="1" outlineLevel="1">
      <c r="A212" s="11" t="str">
        <f>'Categories Report'!$A$6</f>
        <v>Category 1</v>
      </c>
      <c r="B212" s="11" t="s">
        <v>144</v>
      </c>
      <c r="C212" s="11">
        <v>1</v>
      </c>
      <c r="D212" s="11">
        <v>39</v>
      </c>
    </row>
    <row r="213" spans="1:4" hidden="1" outlineLevel="1">
      <c r="A213" s="11" t="str">
        <f>'Categories Report'!$A$6</f>
        <v>Category 1</v>
      </c>
      <c r="B213" s="11" t="s">
        <v>144</v>
      </c>
      <c r="C213" s="11">
        <v>0</v>
      </c>
      <c r="D213" s="11">
        <v>7</v>
      </c>
    </row>
    <row r="214" spans="1:4" hidden="1" outlineLevel="1">
      <c r="A214" s="11" t="str">
        <f>'Categories Report'!$A$6</f>
        <v>Category 1</v>
      </c>
      <c r="B214" s="11" t="s">
        <v>139</v>
      </c>
      <c r="C214" s="11">
        <v>1</v>
      </c>
      <c r="D214" s="11">
        <v>41</v>
      </c>
    </row>
    <row r="215" spans="1:4" hidden="1" outlineLevel="1">
      <c r="A215" s="11" t="str">
        <f>'Categories Report'!$A$6</f>
        <v>Category 1</v>
      </c>
      <c r="B215" s="11" t="s">
        <v>139</v>
      </c>
      <c r="C215" s="11">
        <v>0</v>
      </c>
      <c r="D215" s="11">
        <v>5</v>
      </c>
    </row>
    <row r="216" spans="1:4" hidden="1" outlineLevel="1">
      <c r="A216" s="11" t="str">
        <f>'Categories Report'!$A$6</f>
        <v>Category 1</v>
      </c>
      <c r="B216" s="11" t="s">
        <v>167</v>
      </c>
      <c r="C216" s="11">
        <v>0</v>
      </c>
      <c r="D216" s="11">
        <v>34</v>
      </c>
    </row>
    <row r="217" spans="1:4" hidden="1" outlineLevel="1">
      <c r="A217" s="11" t="str">
        <f>'Categories Report'!$A$6</f>
        <v>Category 1</v>
      </c>
      <c r="B217" s="11" t="s">
        <v>167</v>
      </c>
      <c r="C217" s="11">
        <v>1</v>
      </c>
      <c r="D217" s="11">
        <v>12</v>
      </c>
    </row>
    <row r="218" spans="1:4" hidden="1" outlineLevel="1">
      <c r="A218" s="11" t="str">
        <f>'Categories Report'!$A$6</f>
        <v>Category 1</v>
      </c>
      <c r="B218" s="11" t="s">
        <v>168</v>
      </c>
      <c r="C218" s="11">
        <v>0</v>
      </c>
      <c r="D218" s="11">
        <v>21</v>
      </c>
    </row>
    <row r="219" spans="1:4" hidden="1" outlineLevel="1">
      <c r="A219" s="11" t="str">
        <f>'Categories Report'!$A$6</f>
        <v>Category 1</v>
      </c>
      <c r="B219" s="11" t="s">
        <v>168</v>
      </c>
      <c r="C219" s="11">
        <v>1</v>
      </c>
      <c r="D219" s="11">
        <v>25</v>
      </c>
    </row>
    <row r="220" spans="1:4" hidden="1" outlineLevel="1">
      <c r="A220" s="11" t="str">
        <f>'Categories Report'!$A$6</f>
        <v>Category 1</v>
      </c>
      <c r="B220" s="11" t="s">
        <v>141</v>
      </c>
      <c r="C220" s="11">
        <v>1</v>
      </c>
      <c r="D220" s="11">
        <v>40</v>
      </c>
    </row>
    <row r="221" spans="1:4" hidden="1" outlineLevel="1">
      <c r="A221" s="11" t="str">
        <f>'Categories Report'!$A$6</f>
        <v>Category 1</v>
      </c>
      <c r="B221" s="11" t="s">
        <v>141</v>
      </c>
      <c r="C221" s="11">
        <v>0</v>
      </c>
      <c r="D221" s="11">
        <v>6</v>
      </c>
    </row>
    <row r="222" spans="1:4" hidden="1" outlineLevel="1">
      <c r="A222" s="11" t="str">
        <f>'Categories Report'!$A$6</f>
        <v>Category 1</v>
      </c>
      <c r="B222" s="11" t="s">
        <v>169</v>
      </c>
      <c r="C222" s="11">
        <v>0</v>
      </c>
      <c r="D222" s="11">
        <v>34</v>
      </c>
    </row>
    <row r="223" spans="1:4" hidden="1" outlineLevel="1">
      <c r="A223" s="11" t="str">
        <f>'Categories Report'!$A$6</f>
        <v>Category 1</v>
      </c>
      <c r="B223" s="11" t="s">
        <v>169</v>
      </c>
      <c r="C223" s="11">
        <v>1</v>
      </c>
      <c r="D223" s="11">
        <v>12</v>
      </c>
    </row>
    <row r="224" spans="1:4" hidden="1" outlineLevel="1">
      <c r="A224" s="11" t="str">
        <f>'Categories Report'!$A$6</f>
        <v>Category 1</v>
      </c>
      <c r="B224" s="11" t="s">
        <v>143</v>
      </c>
      <c r="C224" s="11">
        <v>1</v>
      </c>
      <c r="D224" s="11">
        <v>40</v>
      </c>
    </row>
    <row r="225" spans="1:4" hidden="1" outlineLevel="1">
      <c r="A225" s="11" t="str">
        <f>'Categories Report'!$A$6</f>
        <v>Category 1</v>
      </c>
      <c r="B225" s="11" t="s">
        <v>143</v>
      </c>
      <c r="C225" s="11">
        <v>0</v>
      </c>
      <c r="D225" s="11">
        <v>6</v>
      </c>
    </row>
    <row r="226" spans="1:4" hidden="1" outlineLevel="1">
      <c r="A226" s="11" t="str">
        <f>'Categories Report'!$A$6</f>
        <v>Category 1</v>
      </c>
      <c r="B226" s="11" t="s">
        <v>136</v>
      </c>
      <c r="C226" s="11">
        <v>1</v>
      </c>
      <c r="D226" s="11">
        <v>42</v>
      </c>
    </row>
    <row r="227" spans="1:4" hidden="1" outlineLevel="1">
      <c r="A227" s="11" t="str">
        <f>'Categories Report'!$A$6</f>
        <v>Category 1</v>
      </c>
      <c r="B227" s="11" t="s">
        <v>136</v>
      </c>
      <c r="C227" s="11">
        <v>0</v>
      </c>
      <c r="D227" s="11">
        <v>4</v>
      </c>
    </row>
    <row r="228" spans="1:4" hidden="1" outlineLevel="1">
      <c r="A228" s="11" t="str">
        <f>'Categories Report'!$A$6</f>
        <v>Category 1</v>
      </c>
      <c r="B228" s="11" t="s">
        <v>140</v>
      </c>
      <c r="C228" s="11">
        <v>1</v>
      </c>
      <c r="D228" s="11">
        <v>40</v>
      </c>
    </row>
    <row r="229" spans="1:4" hidden="1" outlineLevel="1">
      <c r="A229" s="11" t="str">
        <f>'Categories Report'!$A$6</f>
        <v>Category 1</v>
      </c>
      <c r="B229" s="11" t="s">
        <v>140</v>
      </c>
      <c r="C229" s="11">
        <v>0</v>
      </c>
      <c r="D229" s="11">
        <v>6</v>
      </c>
    </row>
    <row r="230" spans="1:4" hidden="1" outlineLevel="1">
      <c r="A230" s="11" t="str">
        <f>'Categories Report'!$A$6</f>
        <v>Category 1</v>
      </c>
      <c r="B230" s="11" t="s">
        <v>170</v>
      </c>
      <c r="C230" s="11">
        <v>0</v>
      </c>
      <c r="D230" s="11">
        <v>35</v>
      </c>
    </row>
    <row r="231" spans="1:4" hidden="1" outlineLevel="1">
      <c r="A231" s="11" t="str">
        <f>'Categories Report'!$A$6</f>
        <v>Category 1</v>
      </c>
      <c r="B231" s="11" t="s">
        <v>170</v>
      </c>
      <c r="C231" s="11">
        <v>1</v>
      </c>
      <c r="D231" s="11">
        <v>11</v>
      </c>
    </row>
    <row r="232" spans="1:4" hidden="1" outlineLevel="1">
      <c r="A232" s="11" t="str">
        <f>'Categories Report'!$A$6</f>
        <v>Category 1</v>
      </c>
      <c r="B232" s="11" t="s">
        <v>171</v>
      </c>
      <c r="C232" s="11">
        <v>0</v>
      </c>
      <c r="D232" s="11">
        <v>24</v>
      </c>
    </row>
    <row r="233" spans="1:4" hidden="1" outlineLevel="1">
      <c r="A233" s="11" t="str">
        <f>'Categories Report'!$A$6</f>
        <v>Category 1</v>
      </c>
      <c r="B233" s="11" t="s">
        <v>171</v>
      </c>
      <c r="C233" s="11">
        <v>1</v>
      </c>
      <c r="D233" s="11">
        <v>22</v>
      </c>
    </row>
    <row r="234" spans="1:4" hidden="1" outlineLevel="1">
      <c r="A234" s="11" t="str">
        <f>'Categories Report'!$A$6</f>
        <v>Category 1</v>
      </c>
      <c r="B234" s="11" t="s">
        <v>172</v>
      </c>
      <c r="C234" s="11">
        <v>0</v>
      </c>
      <c r="D234" s="11">
        <v>33</v>
      </c>
    </row>
    <row r="235" spans="1:4" hidden="1" outlineLevel="1">
      <c r="A235" s="11" t="str">
        <f>'Categories Report'!$A$6</f>
        <v>Category 1</v>
      </c>
      <c r="B235" s="11" t="s">
        <v>172</v>
      </c>
      <c r="C235" s="11">
        <v>1</v>
      </c>
      <c r="D235" s="11">
        <v>13</v>
      </c>
    </row>
    <row r="236" spans="1:4" hidden="1" outlineLevel="1">
      <c r="A236" s="11" t="str">
        <f>'Categories Report'!$A$6</f>
        <v>Category 1</v>
      </c>
      <c r="B236" s="11" t="s">
        <v>145</v>
      </c>
      <c r="C236" s="11">
        <v>1</v>
      </c>
      <c r="D236" s="11">
        <v>39</v>
      </c>
    </row>
    <row r="237" spans="1:4" hidden="1" outlineLevel="1">
      <c r="A237" s="11" t="str">
        <f>'Categories Report'!$A$6</f>
        <v>Category 1</v>
      </c>
      <c r="B237" s="11" t="s">
        <v>145</v>
      </c>
      <c r="C237" s="11">
        <v>0</v>
      </c>
      <c r="D237" s="11">
        <v>7</v>
      </c>
    </row>
    <row r="238" spans="1:4" hidden="1" outlineLevel="1">
      <c r="A238" s="11" t="str">
        <f>'Categories Report'!$A$6</f>
        <v>Category 1</v>
      </c>
      <c r="B238" s="11" t="s">
        <v>173</v>
      </c>
      <c r="C238" s="11">
        <v>1</v>
      </c>
      <c r="D238" s="11">
        <v>31</v>
      </c>
    </row>
    <row r="239" spans="1:4" hidden="1" outlineLevel="1">
      <c r="A239" s="11" t="str">
        <f>'Categories Report'!$A$6</f>
        <v>Category 1</v>
      </c>
      <c r="B239" s="11" t="s">
        <v>173</v>
      </c>
      <c r="C239" s="11">
        <v>0</v>
      </c>
      <c r="D239" s="11">
        <v>15</v>
      </c>
    </row>
    <row r="240" spans="1:4" hidden="1" outlineLevel="1">
      <c r="A240" s="11" t="str">
        <f>'Categories Report'!$A$6</f>
        <v>Category 1</v>
      </c>
      <c r="B240" s="11" t="s">
        <v>174</v>
      </c>
      <c r="C240" s="11">
        <v>0</v>
      </c>
      <c r="D240" s="11">
        <v>20</v>
      </c>
    </row>
    <row r="241" spans="1:4" hidden="1" outlineLevel="1">
      <c r="A241" s="11" t="str">
        <f>'Categories Report'!$A$6</f>
        <v>Category 1</v>
      </c>
      <c r="B241" s="11" t="s">
        <v>174</v>
      </c>
      <c r="C241" s="11">
        <v>1</v>
      </c>
      <c r="D241" s="11">
        <v>26</v>
      </c>
    </row>
    <row r="242" spans="1:4" hidden="1" outlineLevel="1">
      <c r="A242" s="11" t="str">
        <f>'Categories Report'!$A$6</f>
        <v>Category 1</v>
      </c>
      <c r="B242" s="11" t="s">
        <v>137</v>
      </c>
      <c r="C242" s="11">
        <v>1</v>
      </c>
      <c r="D242" s="11">
        <v>41</v>
      </c>
    </row>
    <row r="243" spans="1:4" hidden="1" outlineLevel="1">
      <c r="A243" s="11" t="str">
        <f>'Categories Report'!$A$6</f>
        <v>Category 1</v>
      </c>
      <c r="B243" s="11" t="s">
        <v>137</v>
      </c>
      <c r="C243" s="11">
        <v>0</v>
      </c>
      <c r="D243" s="11">
        <v>5</v>
      </c>
    </row>
    <row r="244" spans="1:4" hidden="1" outlineLevel="1">
      <c r="A244" s="11" t="str">
        <f>'Categories Report'!$A$6</f>
        <v>Category 1</v>
      </c>
      <c r="B244" s="11" t="s">
        <v>175</v>
      </c>
      <c r="C244" s="11">
        <v>0</v>
      </c>
      <c r="D244" s="11">
        <v>31</v>
      </c>
    </row>
    <row r="245" spans="1:4" hidden="1" outlineLevel="1">
      <c r="A245" s="11" t="str">
        <f>'Categories Report'!$A$6</f>
        <v>Category 1</v>
      </c>
      <c r="B245" s="11" t="s">
        <v>175</v>
      </c>
      <c r="C245" s="11">
        <v>1</v>
      </c>
      <c r="D245" s="11">
        <v>15</v>
      </c>
    </row>
    <row r="246" spans="1:4" hidden="1" outlineLevel="1">
      <c r="A246" s="11" t="str">
        <f>'Categories Report'!$A$6</f>
        <v>Category 1</v>
      </c>
      <c r="B246" s="11" t="s">
        <v>135</v>
      </c>
      <c r="C246" s="11">
        <v>1</v>
      </c>
      <c r="D246" s="11">
        <v>42</v>
      </c>
    </row>
    <row r="247" spans="1:4" hidden="1" outlineLevel="1">
      <c r="A247" s="11" t="str">
        <f>'Categories Report'!$A$6</f>
        <v>Category 1</v>
      </c>
      <c r="B247" s="11" t="s">
        <v>135</v>
      </c>
      <c r="C247" s="11">
        <v>0</v>
      </c>
      <c r="D247" s="11">
        <v>4</v>
      </c>
    </row>
    <row r="248" spans="1:4" hidden="1" outlineLevel="1">
      <c r="A248" s="11" t="str">
        <f>'Categories Report'!$A$6</f>
        <v>Category 1</v>
      </c>
      <c r="B248" s="11" t="s">
        <v>176</v>
      </c>
      <c r="C248" s="11">
        <v>0</v>
      </c>
      <c r="D248" s="11">
        <v>32</v>
      </c>
    </row>
    <row r="249" spans="1:4" hidden="1" outlineLevel="1">
      <c r="A249" s="11" t="str">
        <f>'Categories Report'!$A$6</f>
        <v>Category 1</v>
      </c>
      <c r="B249" s="11" t="s">
        <v>176</v>
      </c>
      <c r="C249" s="11">
        <v>1</v>
      </c>
      <c r="D249" s="11">
        <v>14</v>
      </c>
    </row>
    <row r="250" spans="1:4" hidden="1" outlineLevel="1">
      <c r="A250" s="11" t="str">
        <f>'Categories Report'!$A$6</f>
        <v>Category 1</v>
      </c>
      <c r="B250" s="11" t="s">
        <v>177</v>
      </c>
      <c r="C250" s="11">
        <v>1</v>
      </c>
      <c r="D250" s="11">
        <v>32</v>
      </c>
    </row>
    <row r="251" spans="1:4" hidden="1" outlineLevel="1">
      <c r="A251" s="11" t="str">
        <f>'Categories Report'!$A$6</f>
        <v>Category 1</v>
      </c>
      <c r="B251" s="11" t="s">
        <v>177</v>
      </c>
      <c r="C251" s="11">
        <v>0</v>
      </c>
      <c r="D251" s="11">
        <v>14</v>
      </c>
    </row>
    <row r="252" spans="1:4" hidden="1" outlineLevel="1">
      <c r="A252" s="11" t="str">
        <f>'Categories Report'!$A$6</f>
        <v>Category 1</v>
      </c>
      <c r="B252" s="11" t="s">
        <v>178</v>
      </c>
      <c r="C252" s="11">
        <v>0</v>
      </c>
      <c r="D252" s="11">
        <v>30</v>
      </c>
    </row>
    <row r="253" spans="1:4" hidden="1" outlineLevel="1">
      <c r="A253" s="11" t="str">
        <f>'Categories Report'!$A$6</f>
        <v>Category 1</v>
      </c>
      <c r="B253" s="11" t="s">
        <v>178</v>
      </c>
      <c r="C253" s="11">
        <v>1</v>
      </c>
      <c r="D253" s="11">
        <v>16</v>
      </c>
    </row>
    <row r="254" spans="1:4" hidden="1" outlineLevel="1">
      <c r="A254" s="11" t="str">
        <f>'Categories Report'!$A$6</f>
        <v>Category 1</v>
      </c>
      <c r="B254" s="11" t="s">
        <v>179</v>
      </c>
      <c r="C254" s="11">
        <v>0</v>
      </c>
      <c r="D254" s="11">
        <v>29</v>
      </c>
    </row>
    <row r="255" spans="1:4" hidden="1" outlineLevel="1">
      <c r="A255" s="11" t="str">
        <f>'Categories Report'!$A$6</f>
        <v>Category 1</v>
      </c>
      <c r="B255" s="11" t="s">
        <v>179</v>
      </c>
      <c r="C255" s="11">
        <v>1</v>
      </c>
      <c r="D255" s="11">
        <v>17</v>
      </c>
    </row>
    <row r="256" spans="1:4" hidden="1" outlineLevel="1">
      <c r="A256" s="11" t="str">
        <f>'Categories Report'!$A$6</f>
        <v>Category 1</v>
      </c>
      <c r="B256" s="11" t="s">
        <v>180</v>
      </c>
      <c r="C256" s="11">
        <v>1</v>
      </c>
      <c r="D256" s="11">
        <v>30</v>
      </c>
    </row>
    <row r="257" spans="1:4" hidden="1" outlineLevel="1">
      <c r="A257" s="11" t="str">
        <f>'Categories Report'!$A$6</f>
        <v>Category 1</v>
      </c>
      <c r="B257" s="11" t="s">
        <v>180</v>
      </c>
      <c r="C257" s="11">
        <v>0</v>
      </c>
      <c r="D257" s="11">
        <v>16</v>
      </c>
    </row>
    <row r="258" spans="1:4" hidden="1" outlineLevel="1">
      <c r="A258" s="11" t="str">
        <f>'Categories Report'!$A$6</f>
        <v>Category 1</v>
      </c>
      <c r="B258" s="11" t="s">
        <v>181</v>
      </c>
      <c r="C258" s="11">
        <v>0</v>
      </c>
      <c r="D258" s="11">
        <v>30</v>
      </c>
    </row>
    <row r="259" spans="1:4" hidden="1" outlineLevel="1">
      <c r="A259" s="11" t="str">
        <f>'Categories Report'!$A$6</f>
        <v>Category 1</v>
      </c>
      <c r="B259" s="11" t="s">
        <v>181</v>
      </c>
      <c r="C259" s="11">
        <v>1</v>
      </c>
      <c r="D259" s="11">
        <v>16</v>
      </c>
    </row>
    <row r="260" spans="1:4" hidden="1" outlineLevel="1">
      <c r="A260" s="11" t="str">
        <f>'Categories Report'!$A$6</f>
        <v>Category 1</v>
      </c>
      <c r="B260" s="11" t="s">
        <v>148</v>
      </c>
      <c r="C260" s="11">
        <v>1</v>
      </c>
      <c r="D260" s="11">
        <v>38</v>
      </c>
    </row>
    <row r="261" spans="1:4" hidden="1" outlineLevel="1">
      <c r="A261" s="11" t="str">
        <f>'Categories Report'!$A$6</f>
        <v>Category 1</v>
      </c>
      <c r="B261" s="11" t="s">
        <v>148</v>
      </c>
      <c r="C261" s="11">
        <v>0</v>
      </c>
      <c r="D261" s="11">
        <v>8</v>
      </c>
    </row>
    <row r="262" spans="1:4" hidden="1" outlineLevel="1">
      <c r="A262" s="11" t="str">
        <f>'Categories Report'!$A$6</f>
        <v>Category 1</v>
      </c>
      <c r="B262" s="11" t="s">
        <v>182</v>
      </c>
      <c r="C262" s="11">
        <v>0</v>
      </c>
      <c r="D262" s="11">
        <v>26</v>
      </c>
    </row>
    <row r="263" spans="1:4" hidden="1" outlineLevel="1">
      <c r="A263" s="11" t="str">
        <f>'Categories Report'!$A$6</f>
        <v>Category 1</v>
      </c>
      <c r="B263" s="11" t="s">
        <v>182</v>
      </c>
      <c r="C263" s="11">
        <v>1</v>
      </c>
      <c r="D263" s="11">
        <v>20</v>
      </c>
    </row>
    <row r="264" spans="1:4" hidden="1" outlineLevel="1">
      <c r="A264" s="11" t="str">
        <f>'Categories Report'!$A$6</f>
        <v>Category 1</v>
      </c>
      <c r="B264" s="11" t="s">
        <v>183</v>
      </c>
      <c r="C264" s="11">
        <v>1</v>
      </c>
      <c r="D264" s="11">
        <v>35</v>
      </c>
    </row>
    <row r="265" spans="1:4" hidden="1" outlineLevel="1">
      <c r="A265" s="11" t="str">
        <f>'Categories Report'!$A$6</f>
        <v>Category 1</v>
      </c>
      <c r="B265" s="11" t="s">
        <v>183</v>
      </c>
      <c r="C265" s="11">
        <v>0</v>
      </c>
      <c r="D265" s="11">
        <v>11</v>
      </c>
    </row>
    <row r="266" spans="1:4" hidden="1" outlineLevel="1">
      <c r="A266" s="11" t="str">
        <f>'Categories Report'!$A$6</f>
        <v>Category 1</v>
      </c>
      <c r="B266" s="11" t="s">
        <v>184</v>
      </c>
      <c r="C266" s="11">
        <v>1</v>
      </c>
      <c r="D266" s="11">
        <v>33</v>
      </c>
    </row>
    <row r="267" spans="1:4" hidden="1" outlineLevel="1">
      <c r="A267" s="11" t="str">
        <f>'Categories Report'!$A$6</f>
        <v>Category 1</v>
      </c>
      <c r="B267" s="11" t="s">
        <v>184</v>
      </c>
      <c r="C267" s="11">
        <v>0</v>
      </c>
      <c r="D267" s="11">
        <v>13</v>
      </c>
    </row>
    <row r="268" spans="1:4" hidden="1" outlineLevel="1">
      <c r="A268" s="11" t="str">
        <f>'Categories Report'!$A$6</f>
        <v>Category 1</v>
      </c>
      <c r="B268" s="11" t="s">
        <v>185</v>
      </c>
      <c r="C268" s="11">
        <v>0</v>
      </c>
      <c r="D268" s="11">
        <v>28</v>
      </c>
    </row>
    <row r="269" spans="1:4" hidden="1" outlineLevel="1">
      <c r="A269" s="11" t="str">
        <f>'Categories Report'!$A$6</f>
        <v>Category 1</v>
      </c>
      <c r="B269" s="11" t="s">
        <v>185</v>
      </c>
      <c r="C269" s="11">
        <v>1</v>
      </c>
      <c r="D269" s="11">
        <v>18</v>
      </c>
    </row>
    <row r="270" spans="1:4" hidden="1" outlineLevel="1">
      <c r="A270" s="11" t="str">
        <f>'Categories Report'!$A$6</f>
        <v>Category 1</v>
      </c>
      <c r="B270" s="11" t="s">
        <v>186</v>
      </c>
      <c r="C270" s="11">
        <v>1</v>
      </c>
      <c r="D270" s="11">
        <v>36</v>
      </c>
    </row>
    <row r="271" spans="1:4" hidden="1" outlineLevel="1">
      <c r="A271" s="11" t="str">
        <f>'Categories Report'!$A$6</f>
        <v>Category 1</v>
      </c>
      <c r="B271" s="11" t="s">
        <v>186</v>
      </c>
      <c r="C271" s="11">
        <v>0</v>
      </c>
      <c r="D271" s="11">
        <v>10</v>
      </c>
    </row>
    <row r="272" spans="1:4" hidden="1" outlineLevel="1">
      <c r="A272" s="11" t="str">
        <f>'Categories Report'!$A$6</f>
        <v>Category 1</v>
      </c>
      <c r="B272" s="11" t="s">
        <v>129</v>
      </c>
      <c r="C272" s="11">
        <v>0</v>
      </c>
      <c r="D272" s="11">
        <v>2</v>
      </c>
    </row>
    <row r="273" spans="1:4" hidden="1" outlineLevel="1">
      <c r="A273" s="11" t="str">
        <f>'Categories Report'!$A$6</f>
        <v>Category 1</v>
      </c>
      <c r="B273" s="11" t="s">
        <v>129</v>
      </c>
      <c r="C273" s="11">
        <v>1</v>
      </c>
      <c r="D273" s="11">
        <v>44</v>
      </c>
    </row>
    <row r="274" spans="1:4" hidden="1" outlineLevel="1">
      <c r="A274" s="11" t="str">
        <f>'Categories Report'!$A$6</f>
        <v>Category 1</v>
      </c>
      <c r="B274" s="11" t="s">
        <v>187</v>
      </c>
      <c r="C274" s="11">
        <v>0</v>
      </c>
      <c r="D274" s="11">
        <v>22</v>
      </c>
    </row>
    <row r="275" spans="1:4" hidden="1" outlineLevel="1">
      <c r="A275" s="11" t="str">
        <f>'Categories Report'!$A$6</f>
        <v>Category 1</v>
      </c>
      <c r="B275" s="11" t="s">
        <v>187</v>
      </c>
      <c r="C275" s="11">
        <v>1</v>
      </c>
      <c r="D275" s="11">
        <v>24</v>
      </c>
    </row>
    <row r="276" spans="1:4" hidden="1" outlineLevel="1">
      <c r="A276" s="11" t="str">
        <f>'Categories Report'!$A$6</f>
        <v>Category 1</v>
      </c>
      <c r="B276" s="11" t="s">
        <v>188</v>
      </c>
      <c r="C276" s="11">
        <v>1</v>
      </c>
      <c r="D276" s="11">
        <v>32</v>
      </c>
    </row>
    <row r="277" spans="1:4" hidden="1" outlineLevel="1">
      <c r="A277" s="11" t="str">
        <f>'Categories Report'!$A$6</f>
        <v>Category 1</v>
      </c>
      <c r="B277" s="11" t="s">
        <v>188</v>
      </c>
      <c r="C277" s="11">
        <v>0</v>
      </c>
      <c r="D277" s="11">
        <v>14</v>
      </c>
    </row>
    <row r="278" spans="1:4" hidden="1" outlineLevel="1">
      <c r="A278" s="11" t="str">
        <f>'Categories Report'!$A$6</f>
        <v>Category 1</v>
      </c>
      <c r="B278" s="11" t="s">
        <v>189</v>
      </c>
      <c r="C278" s="11">
        <v>0</v>
      </c>
      <c r="D278" s="11">
        <v>27</v>
      </c>
    </row>
    <row r="279" spans="1:4" hidden="1" outlineLevel="1">
      <c r="A279" s="11" t="str">
        <f>'Categories Report'!$A$6</f>
        <v>Category 1</v>
      </c>
      <c r="B279" s="11" t="s">
        <v>189</v>
      </c>
      <c r="C279" s="11">
        <v>1</v>
      </c>
      <c r="D279" s="11">
        <v>19</v>
      </c>
    </row>
    <row r="280" spans="1:4" hidden="1" outlineLevel="1">
      <c r="A280" s="11" t="str">
        <f>'Categories Report'!$A$6</f>
        <v>Category 1</v>
      </c>
      <c r="B280" s="11" t="s">
        <v>138</v>
      </c>
      <c r="C280" s="11">
        <v>1</v>
      </c>
      <c r="D280" s="11">
        <v>41</v>
      </c>
    </row>
    <row r="281" spans="1:4" hidden="1" outlineLevel="1">
      <c r="A281" s="11" t="str">
        <f>'Categories Report'!$A$6</f>
        <v>Category 1</v>
      </c>
      <c r="B281" s="11" t="s">
        <v>138</v>
      </c>
      <c r="C281" s="11">
        <v>0</v>
      </c>
      <c r="D281" s="11">
        <v>5</v>
      </c>
    </row>
    <row r="282" spans="1:4" hidden="1" outlineLevel="1">
      <c r="A282" s="11" t="str">
        <f>'Categories Report'!$A$6</f>
        <v>Category 1</v>
      </c>
      <c r="B282" s="11" t="s">
        <v>190</v>
      </c>
      <c r="C282" s="11">
        <v>1</v>
      </c>
      <c r="D282" s="11">
        <v>35</v>
      </c>
    </row>
    <row r="283" spans="1:4" hidden="1" outlineLevel="1">
      <c r="A283" s="11" t="str">
        <f>'Categories Report'!$A$6</f>
        <v>Category 1</v>
      </c>
      <c r="B283" s="11" t="s">
        <v>190</v>
      </c>
      <c r="C283" s="11">
        <v>0</v>
      </c>
      <c r="D283" s="11">
        <v>11</v>
      </c>
    </row>
    <row r="284" spans="1:4" hidden="1" outlineLevel="1">
      <c r="A284" s="11" t="str">
        <f>'Categories Report'!$A$6</f>
        <v>Category 1</v>
      </c>
      <c r="B284" s="11" t="s">
        <v>191</v>
      </c>
      <c r="C284" s="11">
        <v>1</v>
      </c>
      <c r="D284" s="11">
        <v>36</v>
      </c>
    </row>
    <row r="285" spans="1:4" hidden="1" outlineLevel="1">
      <c r="A285" s="11" t="str">
        <f>'Categories Report'!$A$6</f>
        <v>Category 1</v>
      </c>
      <c r="B285" s="11" t="s">
        <v>191</v>
      </c>
      <c r="C285" s="11">
        <v>0</v>
      </c>
      <c r="D285" s="11">
        <v>10</v>
      </c>
    </row>
    <row r="286" spans="1:4" hidden="1" outlineLevel="1">
      <c r="A286" s="11" t="str">
        <f>'Categories Report'!$A$6</f>
        <v>Category 1</v>
      </c>
      <c r="B286" s="11" t="s">
        <v>192</v>
      </c>
      <c r="C286" s="11">
        <v>0</v>
      </c>
      <c r="D286" s="11">
        <v>33</v>
      </c>
    </row>
    <row r="287" spans="1:4" hidden="1" outlineLevel="1">
      <c r="A287" s="11" t="str">
        <f>'Categories Report'!$A$6</f>
        <v>Category 1</v>
      </c>
      <c r="B287" s="11" t="s">
        <v>192</v>
      </c>
      <c r="C287" s="11">
        <v>1</v>
      </c>
      <c r="D287" s="11">
        <v>13</v>
      </c>
    </row>
    <row r="288" spans="1:4" hidden="1" outlineLevel="1">
      <c r="A288" s="11" t="str">
        <f>'Categories Report'!$A$6</f>
        <v>Category 1</v>
      </c>
      <c r="B288" s="11" t="s">
        <v>193</v>
      </c>
      <c r="C288" s="11">
        <v>1</v>
      </c>
      <c r="D288" s="11">
        <v>31</v>
      </c>
    </row>
    <row r="289" spans="1:7" hidden="1" outlineLevel="1">
      <c r="A289" s="11" t="str">
        <f>'Categories Report'!$A$6</f>
        <v>Category 1</v>
      </c>
      <c r="B289" s="11" t="s">
        <v>193</v>
      </c>
      <c r="C289" s="11">
        <v>0</v>
      </c>
      <c r="D289" s="11">
        <v>15</v>
      </c>
    </row>
    <row r="290" spans="1:7" hidden="1" outlineLevel="1">
      <c r="A290" s="11" t="str">
        <f>'Categories Report'!$A$6</f>
        <v>Category 1</v>
      </c>
      <c r="B290" s="11" t="s">
        <v>134</v>
      </c>
      <c r="C290" s="11">
        <v>1</v>
      </c>
      <c r="D290" s="11">
        <v>43</v>
      </c>
    </row>
    <row r="291" spans="1:7" hidden="1" outlineLevel="1">
      <c r="A291" s="11" t="str">
        <f>'Categories Report'!$A$6</f>
        <v>Category 1</v>
      </c>
      <c r="B291" s="11" t="s">
        <v>134</v>
      </c>
      <c r="C291" s="11">
        <v>0</v>
      </c>
      <c r="D291" s="11">
        <v>3</v>
      </c>
    </row>
    <row r="292" spans="1:7" hidden="1" outlineLevel="1">
      <c r="A292" s="11" t="str">
        <f>'Categories Report'!$A$6</f>
        <v>Category 1</v>
      </c>
      <c r="B292" s="11" t="s">
        <v>147</v>
      </c>
      <c r="C292" s="11">
        <v>1</v>
      </c>
      <c r="D292" s="11">
        <v>38</v>
      </c>
    </row>
    <row r="293" spans="1:7" hidden="1" outlineLevel="1">
      <c r="A293" s="11" t="str">
        <f>'Categories Report'!$A$6</f>
        <v>Category 1</v>
      </c>
      <c r="B293" s="11" t="s">
        <v>147</v>
      </c>
      <c r="C293" s="11">
        <v>0</v>
      </c>
      <c r="D293" s="11">
        <v>8</v>
      </c>
    </row>
    <row r="294" spans="1:7" hidden="1" outlineLevel="1">
      <c r="A294" s="11" t="str">
        <f>'Categories Report'!$A$6</f>
        <v>Category 1</v>
      </c>
      <c r="B294" s="11" t="s">
        <v>194</v>
      </c>
      <c r="C294" s="11">
        <v>0</v>
      </c>
      <c r="D294" s="11">
        <v>27</v>
      </c>
    </row>
    <row r="295" spans="1:7" hidden="1" outlineLevel="1">
      <c r="A295" s="11" t="str">
        <f>'Categories Report'!$A$6</f>
        <v>Category 1</v>
      </c>
      <c r="B295" s="11" t="s">
        <v>194</v>
      </c>
      <c r="C295" s="11">
        <v>1</v>
      </c>
      <c r="D295" s="11">
        <v>19</v>
      </c>
    </row>
    <row r="296" spans="1:7" hidden="1" outlineLevel="1">
      <c r="A296" s="11" t="str">
        <f>'Categories Report'!$A$6</f>
        <v>Category 1</v>
      </c>
      <c r="B296" s="11" t="s">
        <v>195</v>
      </c>
      <c r="C296" s="11">
        <v>0</v>
      </c>
      <c r="D296" s="11">
        <v>32</v>
      </c>
    </row>
    <row r="297" spans="1:7" hidden="1" outlineLevel="1">
      <c r="A297" s="11" t="str">
        <f>'Categories Report'!$A$6</f>
        <v>Category 1</v>
      </c>
      <c r="B297" s="11" t="s">
        <v>195</v>
      </c>
      <c r="C297" s="11">
        <v>1</v>
      </c>
      <c r="D297" s="11">
        <v>14</v>
      </c>
    </row>
    <row r="298" spans="1:7" hidden="1" outlineLevel="1">
      <c r="A298" s="11" t="str">
        <f>'Categories Report'!$A$6</f>
        <v>Category 1</v>
      </c>
      <c r="B298" s="11" t="s">
        <v>196</v>
      </c>
      <c r="C298" s="11">
        <v>0</v>
      </c>
      <c r="D298" s="11">
        <v>28</v>
      </c>
    </row>
    <row r="299" spans="1:7" hidden="1" outlineLevel="1">
      <c r="A299" s="11" t="str">
        <f>'Categories Report'!$A$6</f>
        <v>Category 1</v>
      </c>
      <c r="B299" s="11" t="s">
        <v>196</v>
      </c>
      <c r="C299" s="11">
        <v>1</v>
      </c>
      <c r="D299" s="11">
        <v>18</v>
      </c>
    </row>
    <row r="300" spans="1:7" hidden="1" outlineLevel="1">
      <c r="A300" s="11" t="str">
        <f>'Categories Report'!$A$6</f>
        <v>Category 1</v>
      </c>
      <c r="B300" s="11" t="s">
        <v>197</v>
      </c>
      <c r="C300" s="11">
        <v>0</v>
      </c>
      <c r="D300" s="11">
        <v>32</v>
      </c>
    </row>
    <row r="301" spans="1:7" hidden="1" outlineLevel="1">
      <c r="A301" s="11" t="str">
        <f>'Categories Report'!$A$6</f>
        <v>Category 1</v>
      </c>
      <c r="B301" s="11" t="s">
        <v>197</v>
      </c>
      <c r="C301" s="11">
        <v>1</v>
      </c>
      <c r="D301" s="11">
        <v>14</v>
      </c>
    </row>
    <row r="302" spans="1:7" hidden="1" outlineLevel="1"/>
    <row r="303" spans="1:7" hidden="1" outlineLevel="1">
      <c r="A303" s="19" t="s">
        <v>202</v>
      </c>
      <c r="B303" s="15" t="s">
        <v>201</v>
      </c>
      <c r="C303"/>
      <c r="D303"/>
    </row>
    <row r="304" spans="1:7" hidden="1" outlineLevel="1">
      <c r="A304" s="19" t="s">
        <v>199</v>
      </c>
      <c r="B304" t="s">
        <v>161</v>
      </c>
      <c r="C304" t="s">
        <v>159</v>
      </c>
      <c r="D304" t="s">
        <v>160</v>
      </c>
      <c r="E304" t="s">
        <v>162</v>
      </c>
      <c r="F304" t="s">
        <v>158</v>
      </c>
      <c r="G304" t="s">
        <v>200</v>
      </c>
    </row>
    <row r="305" spans="1:7" hidden="1" outlineLevel="1">
      <c r="A305" s="16" t="s">
        <v>157</v>
      </c>
      <c r="B305" s="18">
        <v>10.331040391579441</v>
      </c>
      <c r="C305" s="18">
        <v>31.404730029817802</v>
      </c>
      <c r="D305" s="18">
        <v>25.5873173680571</v>
      </c>
      <c r="E305" s="18">
        <v>2.5597211722723747</v>
      </c>
      <c r="F305" s="18">
        <v>22.117191038273262</v>
      </c>
      <c r="G305" s="18">
        <v>91.999999999999972</v>
      </c>
    </row>
    <row r="306" spans="1:7" hidden="1" outlineLevel="1">
      <c r="A306" s="16" t="s">
        <v>119</v>
      </c>
      <c r="B306" s="18">
        <v>7.5083927819343304</v>
      </c>
      <c r="C306" s="18">
        <v>13.611474551998</v>
      </c>
      <c r="D306" s="18">
        <v>14.232225225266699</v>
      </c>
      <c r="E306" s="18">
        <v>2.2790777605418699</v>
      </c>
      <c r="F306" s="18">
        <v>8.3688296802590596</v>
      </c>
      <c r="G306" s="18">
        <v>45.999999999999957</v>
      </c>
    </row>
    <row r="307" spans="1:7" hidden="1" outlineLevel="1">
      <c r="A307" s="16" t="s">
        <v>120</v>
      </c>
      <c r="B307" s="18">
        <v>2.8226476096451099</v>
      </c>
      <c r="C307" s="18">
        <v>17.793255477819802</v>
      </c>
      <c r="D307" s="18">
        <v>11.355092142790401</v>
      </c>
      <c r="E307" s="18">
        <v>0.280643411730505</v>
      </c>
      <c r="F307" s="18">
        <v>13.748361358014201</v>
      </c>
      <c r="G307" s="18">
        <v>46.000000000000014</v>
      </c>
    </row>
    <row r="308" spans="1:7" hidden="1" outlineLevel="1">
      <c r="A308" s="16" t="s">
        <v>127</v>
      </c>
      <c r="B308" s="18">
        <v>10.331040391579441</v>
      </c>
      <c r="C308" s="18">
        <v>31.404730029817802</v>
      </c>
      <c r="D308" s="18">
        <v>25.5873173680571</v>
      </c>
      <c r="E308" s="18">
        <v>2.5597211722723747</v>
      </c>
      <c r="F308" s="18">
        <v>22.117191038273262</v>
      </c>
      <c r="G308" s="18">
        <v>91.999999999999972</v>
      </c>
    </row>
    <row r="309" spans="1:7" hidden="1" outlineLevel="1">
      <c r="A309" s="17" t="s">
        <v>119</v>
      </c>
      <c r="B309" s="18">
        <v>7.5083927819343304</v>
      </c>
      <c r="C309" s="18">
        <v>13.611474551998</v>
      </c>
      <c r="D309" s="18">
        <v>14.232225225266699</v>
      </c>
      <c r="E309" s="18">
        <v>2.2790777605418699</v>
      </c>
      <c r="F309" s="18">
        <v>8.3688296802590596</v>
      </c>
      <c r="G309" s="18">
        <v>45.999999999999957</v>
      </c>
    </row>
    <row r="310" spans="1:7" hidden="1" outlineLevel="1">
      <c r="A310" s="17" t="s">
        <v>120</v>
      </c>
      <c r="B310" s="18">
        <v>2.8226476096451099</v>
      </c>
      <c r="C310" s="18">
        <v>17.793255477819802</v>
      </c>
      <c r="D310" s="18">
        <v>11.355092142790401</v>
      </c>
      <c r="E310" s="18">
        <v>0.280643411730505</v>
      </c>
      <c r="F310" s="18">
        <v>13.748361358014201</v>
      </c>
      <c r="G310" s="18">
        <v>46.000000000000014</v>
      </c>
    </row>
    <row r="311" spans="1:7" hidden="1" outlineLevel="1">
      <c r="A311" s="16" t="s">
        <v>200</v>
      </c>
      <c r="B311" s="18">
        <v>20.662080783158881</v>
      </c>
      <c r="C311" s="18">
        <v>62.809460059635597</v>
      </c>
      <c r="D311" s="18">
        <v>51.1746347361142</v>
      </c>
      <c r="E311" s="18">
        <v>5.1194423445447494</v>
      </c>
      <c r="F311" s="18">
        <v>44.234382076546524</v>
      </c>
      <c r="G311" s="18">
        <v>183.99999999999994</v>
      </c>
    </row>
    <row r="312" spans="1:7" hidden="1" outlineLevel="1"/>
    <row r="313" spans="1:7" hidden="1" outlineLevel="1"/>
    <row r="314" spans="1:7" hidden="1" outlineLevel="1"/>
    <row r="315" spans="1:7" hidden="1" outlineLevel="1"/>
    <row r="316" spans="1:7" hidden="1" outlineLevel="1"/>
    <row r="317" spans="1:7" hidden="1" outlineLevel="1"/>
    <row r="318" spans="1:7" hidden="1" outlineLevel="1"/>
    <row r="319" spans="1:7" hidden="1" outlineLevel="1"/>
    <row r="320" spans="1:7" hidden="1" outlineLevel="1"/>
    <row r="321" hidden="1" outlineLevel="1"/>
    <row r="322" hidden="1" outlineLevel="1"/>
    <row r="323" hidden="1" outlineLevel="1"/>
    <row r="324" hidden="1" outlineLevel="1"/>
    <row r="325" hidden="1" outlineLevel="1"/>
    <row r="326" hidden="1" outlineLevel="1"/>
    <row r="327" hidden="1" outlineLevel="1"/>
    <row r="328" hidden="1" outlineLevel="1"/>
    <row r="329" hidden="1" outlineLevel="1"/>
    <row r="330" hidden="1" outlineLevel="1"/>
    <row r="331" hidden="1" outlineLevel="1"/>
    <row r="332" hidden="1" outlineLevel="1"/>
    <row r="333" hidden="1" outlineLevel="1"/>
    <row r="334" hidden="1" outlineLevel="1"/>
    <row r="335" hidden="1" outlineLevel="1"/>
    <row r="336" hidden="1" outlineLevel="1"/>
    <row r="337" hidden="1" outlineLevel="1"/>
    <row r="338" hidden="1" outlineLevel="1"/>
    <row r="339" hidden="1" outlineLevel="1"/>
    <row r="340" hidden="1" outlineLevel="1"/>
    <row r="341" hidden="1" outlineLevel="1"/>
    <row r="342" hidden="1" outlineLevel="1"/>
    <row r="343" hidden="1" outlineLevel="1"/>
    <row r="344" hidden="1" outlineLevel="1"/>
    <row r="345" hidden="1" outlineLevel="1"/>
    <row r="346" hidden="1" outlineLevel="1"/>
    <row r="347" hidden="1" outlineLevel="1"/>
    <row r="348" hidden="1" outlineLevel="1"/>
    <row r="349" hidden="1" outlineLevel="1"/>
    <row r="350" hidden="1" outlineLevel="1"/>
    <row r="351" hidden="1" outlineLevel="1"/>
    <row r="352" hidden="1" outlineLevel="1"/>
    <row r="353" hidden="1" outlineLevel="1"/>
    <row r="354" hidden="1" outlineLevel="1"/>
    <row r="355" hidden="1" outlineLevel="1"/>
    <row r="356" hidden="1" outlineLevel="1"/>
    <row r="357" hidden="1" outlineLevel="1"/>
    <row r="358" hidden="1" outlineLevel="1"/>
    <row r="359" collapsed="1"/>
  </sheetData>
  <mergeCells count="7">
    <mergeCell ref="A51:G51"/>
    <mergeCell ref="A1:G1"/>
    <mergeCell ref="A3:G3"/>
    <mergeCell ref="A4:G4"/>
    <mergeCell ref="A9:G9"/>
    <mergeCell ref="A10:G10"/>
    <mergeCell ref="A50:G50"/>
  </mergeCells>
  <conditionalFormatting sqref="B6">
    <cfRule type="dataBar" priority="1">
      <dataBar>
        <cfvo type="num" val="0"/>
        <cfvo type="num" val="46"/>
        <color theme="4"/>
      </dataBar>
    </cfRule>
  </conditionalFormatting>
  <conditionalFormatting sqref="D12:D46">
    <cfRule type="dataBar" priority="2">
      <dataBar showValue="0">
        <cfvo type="num" val="0"/>
        <cfvo type="num" val="100"/>
        <color theme="4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C101"/>
  <sheetViews>
    <sheetView topLeftCell="A76" workbookViewId="0">
      <selection activeCell="F101" sqref="F101"/>
    </sheetView>
  </sheetViews>
  <sheetFormatPr defaultRowHeight="12.75"/>
  <cols>
    <col min="1" max="1" width="23.7109375" bestFit="1" customWidth="1"/>
  </cols>
  <sheetData>
    <row r="1" spans="1:6" ht="20.25" thickBot="1">
      <c r="A1" s="2" t="s">
        <v>97</v>
      </c>
    </row>
    <row r="2" spans="1:6" ht="13.5" thickTop="1"/>
    <row r="3" spans="1:6">
      <c r="A3" t="s">
        <v>98</v>
      </c>
      <c r="B3">
        <f>COUNT(Overview!E2:E47)</f>
        <v>46</v>
      </c>
    </row>
    <row r="4" spans="1:6">
      <c r="A4" t="s">
        <v>99</v>
      </c>
      <c r="B4">
        <f>AVERAGE(Overview!C2:'Overview'!C47)</f>
        <v>16.76195652173913</v>
      </c>
    </row>
    <row r="5" spans="1:6">
      <c r="A5" t="s">
        <v>100</v>
      </c>
      <c r="B5">
        <f>AVERAGE(Overview!D2:'Overview'!D47)</f>
        <v>29.891304347826086</v>
      </c>
    </row>
    <row r="7" spans="1:6">
      <c r="A7" s="5" t="s">
        <v>110</v>
      </c>
      <c r="D7" t="s">
        <v>108</v>
      </c>
      <c r="F7" t="s">
        <v>109</v>
      </c>
    </row>
    <row r="8" spans="1:6">
      <c r="A8" s="5" t="s">
        <v>107</v>
      </c>
      <c r="D8" s="3">
        <v>0</v>
      </c>
      <c r="F8" s="3">
        <v>0.17365269461077845</v>
      </c>
    </row>
    <row r="9" spans="1:6">
      <c r="A9" t="s">
        <v>101</v>
      </c>
      <c r="B9">
        <f>COUNT(Overview!C2:C11)</f>
        <v>10</v>
      </c>
      <c r="C9">
        <f>B9/46</f>
        <v>0.21739130434782608</v>
      </c>
      <c r="D9" s="4">
        <v>0.21739130434782608</v>
      </c>
      <c r="F9" s="3">
        <v>0.1377245508982036</v>
      </c>
    </row>
    <row r="10" spans="1:6">
      <c r="A10" t="s">
        <v>102</v>
      </c>
      <c r="B10">
        <f>COUNT(Overview!C12:C38)</f>
        <v>27</v>
      </c>
      <c r="C10">
        <f t="shared" ref="C10:C14" si="0">B10/46</f>
        <v>0.58695652173913049</v>
      </c>
      <c r="D10" s="4">
        <v>0.58695652173913049</v>
      </c>
      <c r="F10" s="3">
        <v>0.23952095808383234</v>
      </c>
    </row>
    <row r="11" spans="1:6">
      <c r="A11" t="s">
        <v>103</v>
      </c>
      <c r="B11">
        <f>COUNT(Overview!C39:C43)</f>
        <v>5</v>
      </c>
      <c r="C11">
        <f t="shared" si="0"/>
        <v>0.10869565217391304</v>
      </c>
      <c r="D11" s="4">
        <v>0.10869565217391304</v>
      </c>
      <c r="F11" s="3">
        <v>0.20359281437125748</v>
      </c>
    </row>
    <row r="12" spans="1:6">
      <c r="A12" t="s">
        <v>104</v>
      </c>
      <c r="B12">
        <f>COUNT(Overview!C44)</f>
        <v>1</v>
      </c>
      <c r="C12">
        <f t="shared" si="0"/>
        <v>2.1739130434782608E-2</v>
      </c>
      <c r="D12" s="4">
        <v>2.1739130434782608E-2</v>
      </c>
      <c r="F12" s="3">
        <v>7.7844311377245512E-2</v>
      </c>
    </row>
    <row r="13" spans="1:6">
      <c r="A13" t="s">
        <v>105</v>
      </c>
      <c r="B13">
        <f>COUNT(Overview!C45:C46)</f>
        <v>2</v>
      </c>
      <c r="C13">
        <f t="shared" si="0"/>
        <v>4.3478260869565216E-2</v>
      </c>
      <c r="D13" s="4">
        <v>4.3478260869565216E-2</v>
      </c>
      <c r="F13" s="3">
        <v>8.3832335329341312E-2</v>
      </c>
    </row>
    <row r="14" spans="1:6">
      <c r="A14" t="s">
        <v>106</v>
      </c>
      <c r="B14">
        <f>COUNT(Overview!C47)</f>
        <v>1</v>
      </c>
      <c r="C14">
        <f t="shared" si="0"/>
        <v>2.1739130434782608E-2</v>
      </c>
      <c r="D14" s="4">
        <v>2.1739130434782608E-2</v>
      </c>
      <c r="F14" s="3">
        <v>8.3832335329341312E-2</v>
      </c>
    </row>
    <row r="16" spans="1:6">
      <c r="A16" t="s">
        <v>98</v>
      </c>
      <c r="B16">
        <f>SUM(B9:B14)</f>
        <v>46</v>
      </c>
    </row>
    <row r="19" spans="1:55" s="25" customFormat="1">
      <c r="A19" s="25" t="s">
        <v>101</v>
      </c>
    </row>
    <row r="20" spans="1:55">
      <c r="A20" s="23" t="s">
        <v>206</v>
      </c>
      <c r="B20" s="23"/>
      <c r="C20" s="23"/>
      <c r="D20" s="23"/>
      <c r="E20" s="23"/>
      <c r="F20">
        <f>COUNTIF(Overview!E2:E11,"=1")</f>
        <v>2</v>
      </c>
      <c r="G20">
        <f>COUNTIF(Overview!F2:F11,"=1")</f>
        <v>6</v>
      </c>
      <c r="H20">
        <f>COUNTIF(Overview!G2:G11,"=1")</f>
        <v>2</v>
      </c>
      <c r="I20">
        <f>COUNTIF(Overview!H2:H11,"=1")</f>
        <v>2</v>
      </c>
      <c r="J20">
        <f>COUNTIF(Overview!I2:I11,"=1")</f>
        <v>8</v>
      </c>
      <c r="K20">
        <f>COUNTIF(Overview!J2:J11,"=1")</f>
        <v>7</v>
      </c>
      <c r="L20">
        <f>COUNTIF(Overview!K2:K11,"=1")</f>
        <v>10</v>
      </c>
      <c r="M20">
        <f>COUNTIF(Overview!L2:L11,"=1")</f>
        <v>2</v>
      </c>
      <c r="N20">
        <f>COUNTIF(Overview!M2:M11,"=1")</f>
        <v>2</v>
      </c>
      <c r="O20">
        <f>COUNTIF(Overview!N2:N11,"=1")</f>
        <v>9</v>
      </c>
      <c r="P20">
        <f>COUNTIF(Overview!O2:O11,"=1")</f>
        <v>1</v>
      </c>
      <c r="Q20">
        <f>COUNTIF(Overview!P2:P11,"=1")</f>
        <v>7</v>
      </c>
      <c r="R20">
        <f>COUNTIF(Overview!Q2:Q11,"=1")</f>
        <v>8</v>
      </c>
      <c r="S20">
        <f>COUNTIF(Overview!R2:R11,"=1")</f>
        <v>8</v>
      </c>
      <c r="T20">
        <f>COUNTIF(Overview!S2:S11,"=1")</f>
        <v>2</v>
      </c>
      <c r="U20">
        <f>COUNTIF(Overview!T2:T11,"=1")</f>
        <v>5</v>
      </c>
      <c r="V20">
        <f>COUNTIF(Overview!U2:U11,"=1")</f>
        <v>1</v>
      </c>
      <c r="W20">
        <f>COUNTIF(Overview!V2:V11,"=1")</f>
        <v>8</v>
      </c>
      <c r="X20">
        <f>COUNTIF(Overview!W2:W11,"=1")</f>
        <v>7</v>
      </c>
      <c r="Y20">
        <f>COUNTIF(Overview!X2:X11,"=1")</f>
        <v>6</v>
      </c>
      <c r="Z20">
        <f>COUNTIF(Overview!Y2:Y11,"=1")</f>
        <v>10</v>
      </c>
      <c r="AA20">
        <f>COUNTIF(Overview!Z2:Z11,"=1")</f>
        <v>5</v>
      </c>
      <c r="AB20">
        <f>COUNTIF(Overview!AA2:AA11,"=1")</f>
        <v>9</v>
      </c>
      <c r="AC20">
        <f>COUNTIF(Overview!AB2:AB11,"=1")</f>
        <v>4</v>
      </c>
      <c r="AD20">
        <f>COUNTIF(Overview!AC2:AC11,"=1")</f>
        <v>8</v>
      </c>
      <c r="AE20">
        <f>COUNTIF(Overview!AD2:AD11,"=1")</f>
        <v>0</v>
      </c>
      <c r="AF20">
        <f>COUNTIF(Overview!AE2:AE11,"=1")</f>
        <v>1</v>
      </c>
      <c r="AG20">
        <f>COUNTIF(Overview!AF2:AF11,"=1")</f>
        <v>8</v>
      </c>
      <c r="AH20">
        <f>COUNTIF(Overview!AG2:AG11,"=1")</f>
        <v>4</v>
      </c>
      <c r="AI20">
        <f>COUNTIF(Overview!AH2:AH11,"=1")</f>
        <v>7</v>
      </c>
      <c r="AJ20">
        <f>COUNTIF(Overview!AI2:AI11,"=1")</f>
        <v>1</v>
      </c>
      <c r="AK20">
        <f>COUNTIF(Overview!AJ2:AJ11,"=1")</f>
        <v>10</v>
      </c>
      <c r="AL20">
        <f>COUNTIF(Overview!AK2:AK11,"=1")</f>
        <v>9</v>
      </c>
      <c r="AM20">
        <f>COUNTIF(Overview!AL2:AL11,"=1")</f>
        <v>3</v>
      </c>
      <c r="AN20">
        <f>COUNTIF(Overview!AM2:AM11,"=1")</f>
        <v>7</v>
      </c>
      <c r="AO20">
        <f>COUNTIF(Overview!AN2:AN11,"=1")</f>
        <v>9</v>
      </c>
      <c r="AP20">
        <f>COUNTIF(Overview!AO2:AO11,"=1")</f>
        <v>4</v>
      </c>
      <c r="AQ20">
        <f>COUNTIF(Overview!AP2:AP11,"=1")</f>
        <v>7</v>
      </c>
      <c r="AR20">
        <f>COUNTIF(Overview!AQ2:AQ11,"=1")</f>
        <v>2</v>
      </c>
      <c r="AS20">
        <f>COUNTIF(Overview!AR2:AR11,"=1")</f>
        <v>9</v>
      </c>
      <c r="AT20">
        <f>COUNTIF(Overview!AS2:AS11,"=1")</f>
        <v>6</v>
      </c>
      <c r="AU20">
        <f>COUNTIF(Overview!AT2:AT11,"=1")</f>
        <v>6</v>
      </c>
      <c r="AV20">
        <f>COUNTIF(Overview!AU2:AU11,"=1")</f>
        <v>4</v>
      </c>
      <c r="AW20">
        <f>COUNTIF(Overview!AV2:AV11,"=1")</f>
        <v>6</v>
      </c>
      <c r="AX20">
        <f>COUNTIF(Overview!AW2:AW11,"=1")</f>
        <v>9</v>
      </c>
      <c r="AY20">
        <f>COUNTIF(Overview!AX2:AX11,"=1")</f>
        <v>8</v>
      </c>
      <c r="AZ20">
        <f>COUNTIF(Overview!AY2:AY11,"=1")</f>
        <v>2</v>
      </c>
      <c r="BA20">
        <f>COUNTIF(Overview!AZ2:AZ11,"=1")</f>
        <v>1</v>
      </c>
      <c r="BB20">
        <f>COUNTIF(Overview!BA2:BA11,"=1")</f>
        <v>3</v>
      </c>
      <c r="BC20">
        <f>COUNTIF(Overview!BB2:BB11,"=1")</f>
        <v>1</v>
      </c>
    </row>
    <row r="21" spans="1:55">
      <c r="A21" s="23"/>
      <c r="B21" s="23"/>
      <c r="C21" s="23"/>
      <c r="D21" s="23"/>
      <c r="E21" s="23"/>
      <c r="G21" s="23"/>
      <c r="H21" s="23"/>
    </row>
    <row r="22" spans="1:55">
      <c r="A22" s="23"/>
      <c r="B22" s="23"/>
      <c r="C22" s="23"/>
      <c r="D22" s="23"/>
      <c r="E22" s="23"/>
      <c r="G22" s="23"/>
      <c r="H22" s="24" t="s">
        <v>207</v>
      </c>
    </row>
    <row r="23" spans="1:55">
      <c r="A23" s="23" t="s">
        <v>208</v>
      </c>
      <c r="B23" s="23"/>
      <c r="C23" s="23"/>
      <c r="D23" s="23"/>
      <c r="E23" s="23"/>
      <c r="F23">
        <f>SUM(T20,Y20,AL20)</f>
        <v>17</v>
      </c>
      <c r="G23" s="23"/>
      <c r="H23" s="23">
        <f>3*B9</f>
        <v>30</v>
      </c>
    </row>
    <row r="24" spans="1:55">
      <c r="A24" s="23" t="s">
        <v>209</v>
      </c>
      <c r="B24" s="23"/>
      <c r="C24" s="23"/>
      <c r="D24" s="23"/>
      <c r="E24" s="23"/>
      <c r="F24">
        <f>SUM(F20:R20,U20,X20,Z20:AA20,AC20:AH20,AJ20:AK20,AM20:AS20,AV20:AX20,AZ20:BC20)</f>
        <v>196</v>
      </c>
      <c r="G24" s="23"/>
      <c r="H24" s="23">
        <f>39*B9</f>
        <v>390</v>
      </c>
    </row>
    <row r="25" spans="1:55">
      <c r="A25" s="23" t="s">
        <v>210</v>
      </c>
      <c r="B25" s="23"/>
      <c r="C25" s="23"/>
      <c r="D25" s="23"/>
      <c r="E25" s="23"/>
      <c r="F25">
        <f>SUM(S20,V20:W20,AB20,AI20,AT20:AU20,AY20)</f>
        <v>53</v>
      </c>
      <c r="G25" s="23"/>
      <c r="H25" s="23">
        <f>8*B9</f>
        <v>80</v>
      </c>
    </row>
    <row r="26" spans="1:55">
      <c r="A26" s="23"/>
      <c r="B26" s="23"/>
      <c r="C26" s="23"/>
      <c r="D26" s="23"/>
      <c r="E26" s="23"/>
      <c r="G26" s="23"/>
      <c r="H26" s="23"/>
    </row>
    <row r="27" spans="1:55">
      <c r="A27" s="23" t="s">
        <v>211</v>
      </c>
      <c r="B27" s="23"/>
      <c r="C27" s="23"/>
      <c r="D27" s="23"/>
      <c r="E27" s="23"/>
      <c r="F27">
        <f>COUNTIF(Overview!D2:D11,"&lt;=10")</f>
        <v>0</v>
      </c>
      <c r="G27" s="23"/>
      <c r="H27" s="23"/>
    </row>
    <row r="28" spans="1:55">
      <c r="A28" s="23" t="s">
        <v>212</v>
      </c>
      <c r="B28" s="23"/>
      <c r="C28" s="23"/>
      <c r="D28" s="23"/>
      <c r="E28" s="23"/>
      <c r="F28">
        <f>ABS(COUNTIF(Overview!D2:D11,"&lt;=20")-COUNTIF(Overview!D2:D11,"&lt;=10"))</f>
        <v>0</v>
      </c>
      <c r="G28" s="23"/>
      <c r="H28" s="23"/>
    </row>
    <row r="29" spans="1:55">
      <c r="A29" s="23" t="s">
        <v>213</v>
      </c>
      <c r="B29" s="23"/>
      <c r="C29" s="23"/>
      <c r="D29" s="23"/>
      <c r="E29" s="23"/>
      <c r="F29">
        <f>ABS(COUNTIF(Overview!D2:D11,"&lt;=30")-COUNTIF(Overview!D2:D11,"&lt;=20"))</f>
        <v>9</v>
      </c>
      <c r="G29" s="23"/>
      <c r="H29" s="23"/>
    </row>
    <row r="30" spans="1:55">
      <c r="A30" s="23" t="s">
        <v>214</v>
      </c>
      <c r="B30" s="23"/>
      <c r="C30" s="23"/>
      <c r="D30" s="23"/>
      <c r="E30" s="23"/>
      <c r="F30">
        <f>ABS(COUNTIF(Overview!D2:D11,"&lt;=40")-COUNTIF(Overview!D2:D11,"&lt;=30"))</f>
        <v>1</v>
      </c>
      <c r="G30" s="23"/>
      <c r="H30" s="23"/>
    </row>
    <row r="31" spans="1:55">
      <c r="A31" s="23" t="s">
        <v>215</v>
      </c>
      <c r="B31" s="23"/>
      <c r="C31" s="23"/>
      <c r="D31" s="23"/>
      <c r="E31" s="23"/>
      <c r="F31">
        <f>ABS(COUNTIF(Overview!D2:D11,"&lt;=50")-COUNTIF(Overview!D2:D11,"&lt;=40"))</f>
        <v>0</v>
      </c>
      <c r="G31" s="23"/>
      <c r="H31" s="23"/>
    </row>
    <row r="33" spans="1:55" s="25" customFormat="1">
      <c r="A33" s="25" t="s">
        <v>102</v>
      </c>
    </row>
    <row r="34" spans="1:55">
      <c r="A34" s="23" t="s">
        <v>206</v>
      </c>
      <c r="B34" s="23"/>
      <c r="C34" s="23"/>
      <c r="D34" s="23"/>
      <c r="E34" s="23"/>
      <c r="F34">
        <f>COUNTIF(Overview!E12:E38,"=1")</f>
        <v>7</v>
      </c>
      <c r="G34">
        <f>COUNTIF(Overview!F12:F38,"=1")</f>
        <v>23</v>
      </c>
      <c r="H34">
        <f>COUNTIF(Overview!G12:G38,"=1")</f>
        <v>9</v>
      </c>
      <c r="I34">
        <f>COUNTIF(Overview!H12:H38,"=1")</f>
        <v>11</v>
      </c>
      <c r="J34">
        <f>COUNTIF(Overview!I12:I38,"=1")</f>
        <v>25</v>
      </c>
      <c r="K34">
        <f>COUNTIF(Overview!J12:J38,"=1")</f>
        <v>24</v>
      </c>
      <c r="L34">
        <f>COUNTIF(Overview!K12:K38,"=1")</f>
        <v>22</v>
      </c>
      <c r="M34">
        <f>COUNTIF(Overview!L12:L38,"=1")</f>
        <v>8</v>
      </c>
      <c r="N34">
        <f>COUNTIF(Overview!M12:M38,"=1")</f>
        <v>15</v>
      </c>
      <c r="O34">
        <f>COUNTIF(Overview!N12:N38,"=1")</f>
        <v>23</v>
      </c>
      <c r="P34">
        <f>COUNTIF(Overview!O12:O38,"=1")</f>
        <v>10</v>
      </c>
      <c r="Q34">
        <f>COUNTIF(Overview!P12:P38,"=1")</f>
        <v>24</v>
      </c>
      <c r="R34">
        <f>COUNTIF(Overview!Q12:Q38,"=1")</f>
        <v>26</v>
      </c>
      <c r="S34">
        <f>COUNTIF(Overview!R12:R38,"=1")</f>
        <v>23</v>
      </c>
      <c r="T34">
        <f>COUNTIF(Overview!S12:S38,"=1")</f>
        <v>7</v>
      </c>
      <c r="U34">
        <f>COUNTIF(Overview!T12:T38,"=1")</f>
        <v>10</v>
      </c>
      <c r="V34">
        <f>COUNTIF(Overview!U12:U38,"=1")</f>
        <v>8</v>
      </c>
      <c r="W34">
        <f>COUNTIF(Overview!V12:V38,"=1")</f>
        <v>24</v>
      </c>
      <c r="X34">
        <f>COUNTIF(Overview!W12:W38,"=1")</f>
        <v>18</v>
      </c>
      <c r="Y34">
        <f>COUNTIF(Overview!X12:X38,"=1")</f>
        <v>15</v>
      </c>
      <c r="Z34">
        <f>COUNTIF(Overview!Y12:Y38,"=1")</f>
        <v>23</v>
      </c>
      <c r="AA34">
        <f>COUNTIF(Overview!Z12:Z38,"=1")</f>
        <v>6</v>
      </c>
      <c r="AB34">
        <f>COUNTIF(Overview!AA12:AA38,"=1")</f>
        <v>25</v>
      </c>
      <c r="AC34">
        <f>COUNTIF(Overview!AB12:AB38,"=1")</f>
        <v>10</v>
      </c>
      <c r="AD34">
        <f>COUNTIF(Overview!AC12:AC38,"=1")</f>
        <v>20</v>
      </c>
      <c r="AE34">
        <f>COUNTIF(Overview!AD12:AD38,"=1")</f>
        <v>13</v>
      </c>
      <c r="AF34">
        <f>COUNTIF(Overview!AE12:AE38,"=1")</f>
        <v>12</v>
      </c>
      <c r="AG34">
        <f>COUNTIF(Overview!AF12:AF38,"=1")</f>
        <v>17</v>
      </c>
      <c r="AH34">
        <f>COUNTIF(Overview!AG12:AG38,"=1")</f>
        <v>8</v>
      </c>
      <c r="AI34">
        <f>COUNTIF(Overview!AH12:AH38,"=1")</f>
        <v>23</v>
      </c>
      <c r="AJ34">
        <f>COUNTIF(Overview!AI12:AI38,"=1")</f>
        <v>14</v>
      </c>
      <c r="AK34">
        <f>COUNTIF(Overview!AJ12:AJ38,"=1")</f>
        <v>18</v>
      </c>
      <c r="AL34">
        <f>COUNTIF(Overview!AK12:AK38,"=1")</f>
        <v>16</v>
      </c>
      <c r="AM34">
        <f>COUNTIF(Overview!AL12:AL38,"=1")</f>
        <v>10</v>
      </c>
      <c r="AN34">
        <f>COUNTIF(Overview!AM12:AM38,"=1")</f>
        <v>21</v>
      </c>
      <c r="AO34">
        <f>COUNTIF(Overview!AN12:AN38,"=1")</f>
        <v>27</v>
      </c>
      <c r="AP34">
        <f>COUNTIF(Overview!AO12:AO38,"=1")</f>
        <v>15</v>
      </c>
      <c r="AQ34">
        <f>COUNTIF(Overview!AP12:AP38,"=1")</f>
        <v>18</v>
      </c>
      <c r="AR34">
        <f>COUNTIF(Overview!AQ12:AQ38,"=1")</f>
        <v>13</v>
      </c>
      <c r="AS34">
        <f>COUNTIF(Overview!AR12:AR38,"=1")</f>
        <v>24</v>
      </c>
      <c r="AT34">
        <f>COUNTIF(Overview!AS12:AS38,"=1")</f>
        <v>21</v>
      </c>
      <c r="AU34">
        <f>COUNTIF(Overview!AT12:AT38,"=1")</f>
        <v>25</v>
      </c>
      <c r="AV34">
        <f>COUNTIF(Overview!AU12:AU38,"=1")</f>
        <v>7</v>
      </c>
      <c r="AW34">
        <f>COUNTIF(Overview!AV12:AV38,"=1")</f>
        <v>20</v>
      </c>
      <c r="AX34">
        <f>COUNTIF(Overview!AW12:AW38,"=1")</f>
        <v>26</v>
      </c>
      <c r="AY34">
        <f>COUNTIF(Overview!AX12:AX38,"=1")</f>
        <v>23</v>
      </c>
      <c r="AZ34">
        <f>COUNTIF(Overview!AY12:AY38,"=1")</f>
        <v>11</v>
      </c>
      <c r="BA34">
        <f>COUNTIF(Overview!AZ12:AZ38,"=1")</f>
        <v>9</v>
      </c>
      <c r="BB34">
        <f>COUNTIF(Overview!BA12:BA38,"=1")</f>
        <v>12</v>
      </c>
      <c r="BC34">
        <f>COUNTIF(Overview!BB12:BB38,"=1")</f>
        <v>9</v>
      </c>
    </row>
    <row r="35" spans="1:55">
      <c r="A35" s="23"/>
      <c r="B35" s="23"/>
      <c r="C35" s="23"/>
      <c r="D35" s="23"/>
      <c r="E35" s="23"/>
      <c r="G35" s="23"/>
      <c r="H35" s="23"/>
    </row>
    <row r="36" spans="1:55">
      <c r="A36" s="23"/>
      <c r="B36" s="23"/>
      <c r="C36" s="23"/>
      <c r="D36" s="23"/>
      <c r="E36" s="23"/>
      <c r="G36" s="23"/>
      <c r="H36" s="24" t="s">
        <v>207</v>
      </c>
    </row>
    <row r="37" spans="1:55">
      <c r="A37" s="23" t="s">
        <v>208</v>
      </c>
      <c r="B37" s="23"/>
      <c r="C37" s="23"/>
      <c r="D37" s="23"/>
      <c r="E37" s="23"/>
      <c r="F37">
        <f>SUM(T34,Y34,AL34)</f>
        <v>38</v>
      </c>
      <c r="G37" s="23"/>
      <c r="H37" s="23">
        <f>3*B10</f>
        <v>81</v>
      </c>
    </row>
    <row r="38" spans="1:55">
      <c r="A38" s="23" t="s">
        <v>209</v>
      </c>
      <c r="B38" s="23"/>
      <c r="C38" s="23"/>
      <c r="D38" s="23"/>
      <c r="E38" s="23"/>
      <c r="F38">
        <f>SUM(F34:R34,U34,X34,Z34:AA34,AC34:AH34,AJ34:AK34,AM34:AS34,AV34:AX34,AZ34:BC34)</f>
        <v>618</v>
      </c>
      <c r="G38" s="23"/>
      <c r="H38" s="23">
        <f>39*B10</f>
        <v>1053</v>
      </c>
    </row>
    <row r="39" spans="1:55">
      <c r="A39" s="23" t="s">
        <v>210</v>
      </c>
      <c r="B39" s="23"/>
      <c r="C39" s="23"/>
      <c r="D39" s="23"/>
      <c r="E39" s="23"/>
      <c r="F39">
        <f>SUM(S34,V34:W34,AB34,AI34,AT34:AU34,AY34)</f>
        <v>172</v>
      </c>
      <c r="G39" s="23"/>
      <c r="H39" s="23">
        <f>8*B10</f>
        <v>216</v>
      </c>
    </row>
    <row r="40" spans="1:55">
      <c r="A40" s="23"/>
      <c r="B40" s="23"/>
      <c r="C40" s="23"/>
      <c r="D40" s="23"/>
      <c r="E40" s="23"/>
      <c r="G40" s="23"/>
      <c r="H40" s="23"/>
    </row>
    <row r="41" spans="1:55">
      <c r="A41" s="23" t="s">
        <v>211</v>
      </c>
      <c r="B41" s="23"/>
      <c r="C41" s="23"/>
      <c r="D41" s="23"/>
      <c r="E41" s="23"/>
      <c r="F41">
        <f>COUNTIF(Overview!D12:D38,"&lt;=10")</f>
        <v>0</v>
      </c>
      <c r="G41" s="23"/>
      <c r="H41" s="23"/>
    </row>
    <row r="42" spans="1:55">
      <c r="A42" s="23" t="s">
        <v>212</v>
      </c>
      <c r="B42" s="23"/>
      <c r="C42" s="23"/>
      <c r="D42" s="23"/>
      <c r="E42" s="23"/>
      <c r="F42">
        <f>ABS(COUNTIF(Overview!D12:D38,"&lt;=20")-COUNTIF(Overview!D12:D38,"&lt;=10"))</f>
        <v>0</v>
      </c>
      <c r="G42" s="23"/>
      <c r="H42" s="23"/>
    </row>
    <row r="43" spans="1:55">
      <c r="A43" s="23" t="s">
        <v>213</v>
      </c>
      <c r="B43" s="23"/>
      <c r="C43" s="23"/>
      <c r="D43" s="23"/>
      <c r="E43" s="23"/>
      <c r="F43">
        <f>ABS(COUNTIF(Overview!D12:D38,"&lt;=30")-COUNTIF(Overview!D12:D38,"&lt;=20"))</f>
        <v>15</v>
      </c>
      <c r="G43" s="23"/>
      <c r="H43" s="23"/>
    </row>
    <row r="44" spans="1:55">
      <c r="A44" s="23" t="s">
        <v>214</v>
      </c>
      <c r="B44" s="23"/>
      <c r="C44" s="23"/>
      <c r="D44" s="23"/>
      <c r="E44" s="23"/>
      <c r="F44">
        <f>ABS(COUNTIF(Overview!D12:D38,"&lt;=40")-COUNTIF(Overview!D12:D38,"&lt;=30"))</f>
        <v>9</v>
      </c>
      <c r="G44" s="23"/>
      <c r="H44" s="23"/>
    </row>
    <row r="45" spans="1:55">
      <c r="A45" s="23" t="s">
        <v>215</v>
      </c>
      <c r="B45" s="23"/>
      <c r="C45" s="23"/>
      <c r="D45" s="23"/>
      <c r="E45" s="23"/>
      <c r="F45">
        <f>ABS(COUNTIF(Overview!D12:D38,"&lt;=50")-COUNTIF(Overview!D12:D38,"&lt;=40"))</f>
        <v>3</v>
      </c>
      <c r="G45" s="23"/>
      <c r="H45" s="23"/>
    </row>
    <row r="47" spans="1:55" s="25" customFormat="1">
      <c r="A47" s="25" t="s">
        <v>103</v>
      </c>
    </row>
    <row r="48" spans="1:55">
      <c r="A48" s="23" t="s">
        <v>206</v>
      </c>
      <c r="B48" s="23"/>
      <c r="C48" s="23"/>
      <c r="D48" s="23"/>
      <c r="E48" s="23"/>
      <c r="F48">
        <f>COUNTIF(Overview!E39:E43,"=1")</f>
        <v>0</v>
      </c>
      <c r="G48">
        <f>COUNTIF(Overview!F39:F43,"=1")</f>
        <v>3</v>
      </c>
      <c r="H48">
        <f>COUNTIF(Overview!G39:G43,"=1")</f>
        <v>2</v>
      </c>
      <c r="I48">
        <f>COUNTIF(Overview!H39:H43,"=1")</f>
        <v>2</v>
      </c>
      <c r="J48">
        <f>COUNTIF(Overview!I39:I43,"=1")</f>
        <v>4</v>
      </c>
      <c r="K48">
        <f>COUNTIF(Overview!J39:J43,"=1")</f>
        <v>4</v>
      </c>
      <c r="L48">
        <f>COUNTIF(Overview!K39:K43,"=1")</f>
        <v>5</v>
      </c>
      <c r="M48">
        <f>COUNTIF(Overview!L39:L43,"=1")</f>
        <v>1</v>
      </c>
      <c r="N48">
        <f>COUNTIF(Overview!M39:M43,"=1")</f>
        <v>4</v>
      </c>
      <c r="O48">
        <f>COUNTIF(Overview!N39:N43,"=1")</f>
        <v>5</v>
      </c>
      <c r="P48">
        <f>COUNTIF(Overview!O39:O43,"=1")</f>
        <v>1</v>
      </c>
      <c r="Q48">
        <f>COUNTIF(Overview!P39:P43,"=1")</f>
        <v>5</v>
      </c>
      <c r="R48">
        <f>COUNTIF(Overview!Q39:Q43,"=1")</f>
        <v>4</v>
      </c>
      <c r="S48">
        <f>COUNTIF(Overview!R39:R43,"=1")</f>
        <v>5</v>
      </c>
      <c r="T48">
        <f>COUNTIF(Overview!S39:S43,"=1")</f>
        <v>2</v>
      </c>
      <c r="U48">
        <f>COUNTIF(Overview!T39:T43,"=1")</f>
        <v>4</v>
      </c>
      <c r="V48">
        <f>COUNTIF(Overview!U39:U43,"=1")</f>
        <v>1</v>
      </c>
      <c r="W48">
        <f>COUNTIF(Overview!V39:V43,"=1")</f>
        <v>3</v>
      </c>
      <c r="X48">
        <f>COUNTIF(Overview!W39:W43,"=1")</f>
        <v>4</v>
      </c>
      <c r="Y48">
        <f>COUNTIF(Overview!X39:X43,"=1")</f>
        <v>2</v>
      </c>
      <c r="Z48">
        <f>COUNTIF(Overview!Y39:Y43,"=1")</f>
        <v>5</v>
      </c>
      <c r="AA48">
        <f>COUNTIF(Overview!Z39:Z43,"=1")</f>
        <v>1</v>
      </c>
      <c r="AB48">
        <f>COUNTIF(Overview!AA39:AA43,"=1")</f>
        <v>4</v>
      </c>
      <c r="AC48">
        <f>COUNTIF(Overview!AB39:AB43,"=1")</f>
        <v>0</v>
      </c>
      <c r="AD48">
        <f>COUNTIF(Overview!AC39:AC43,"=1")</f>
        <v>1</v>
      </c>
      <c r="AE48">
        <f>COUNTIF(Overview!AD39:AD43,"=1")</f>
        <v>1</v>
      </c>
      <c r="AF48">
        <f>COUNTIF(Overview!AE39:AE43,"=1")</f>
        <v>2</v>
      </c>
      <c r="AG48">
        <f>COUNTIF(Overview!AF39:AF43,"=1")</f>
        <v>2</v>
      </c>
      <c r="AH48">
        <f>COUNTIF(Overview!AG39:AG43,"=1")</f>
        <v>2</v>
      </c>
      <c r="AI48">
        <f>COUNTIF(Overview!AH39:AH43,"=1")</f>
        <v>4</v>
      </c>
      <c r="AJ48">
        <f>COUNTIF(Overview!AI39:AI43,"=1")</f>
        <v>3</v>
      </c>
      <c r="AK48">
        <f>COUNTIF(Overview!AJ39:AJ43,"=1")</f>
        <v>4</v>
      </c>
      <c r="AL48">
        <f>COUNTIF(Overview!AK39:AK43,"=1")</f>
        <v>4</v>
      </c>
      <c r="AM48">
        <f>COUNTIF(Overview!AL39:AL43,"=1")</f>
        <v>2</v>
      </c>
      <c r="AN48">
        <f>COUNTIF(Overview!AM39:AM43,"=1")</f>
        <v>4</v>
      </c>
      <c r="AO48">
        <f>COUNTIF(Overview!AN39:AN43,"=1")</f>
        <v>4</v>
      </c>
      <c r="AP48">
        <f>COUNTIF(Overview!AO39:AO43,"=1")</f>
        <v>3</v>
      </c>
      <c r="AQ48">
        <f>COUNTIF(Overview!AP39:AP43,"=1")</f>
        <v>4</v>
      </c>
      <c r="AR48">
        <f>COUNTIF(Overview!AQ39:AQ43,"=1")</f>
        <v>1</v>
      </c>
      <c r="AS48">
        <f>COUNTIF(Overview!AR39:AR43,"=1")</f>
        <v>4</v>
      </c>
      <c r="AT48">
        <f>COUNTIF(Overview!AS39:AS43,"=1")</f>
        <v>5</v>
      </c>
      <c r="AU48">
        <f>COUNTIF(Overview!AT39:AT43,"=1")</f>
        <v>4</v>
      </c>
      <c r="AV48">
        <f>COUNTIF(Overview!AU39:AU43,"=1")</f>
        <v>2</v>
      </c>
      <c r="AW48">
        <f>COUNTIF(Overview!AV39:AV43,"=1")</f>
        <v>2</v>
      </c>
      <c r="AX48">
        <f>COUNTIF(Overview!AW39:AW43,"=1")</f>
        <v>4</v>
      </c>
      <c r="AY48">
        <f>COUNTIF(Overview!AX39:AX43,"=1")</f>
        <v>3</v>
      </c>
      <c r="AZ48">
        <f>COUNTIF(Overview!AY39:AY43,"=1")</f>
        <v>2</v>
      </c>
      <c r="BA48">
        <f>COUNTIF(Overview!AZ39:AZ43,"=1")</f>
        <v>2</v>
      </c>
      <c r="BB48">
        <f>COUNTIF(Overview!BA39:BA43,"=1")</f>
        <v>1</v>
      </c>
      <c r="BC48">
        <f>COUNTIF(Overview!BB39:BB43,"=1")</f>
        <v>1</v>
      </c>
    </row>
    <row r="49" spans="1:55">
      <c r="A49" s="23"/>
      <c r="B49" s="23"/>
      <c r="C49" s="23"/>
      <c r="D49" s="23"/>
      <c r="E49" s="23"/>
      <c r="G49" s="23"/>
      <c r="H49" s="23"/>
    </row>
    <row r="50" spans="1:55">
      <c r="A50" s="23"/>
      <c r="B50" s="23"/>
      <c r="C50" s="23"/>
      <c r="D50" s="23"/>
      <c r="E50" s="23"/>
      <c r="G50" s="23"/>
      <c r="H50" s="24" t="s">
        <v>207</v>
      </c>
    </row>
    <row r="51" spans="1:55">
      <c r="A51" s="23" t="s">
        <v>208</v>
      </c>
      <c r="B51" s="23"/>
      <c r="C51" s="23"/>
      <c r="D51" s="23"/>
      <c r="E51" s="23"/>
      <c r="F51">
        <f>SUM(T48,Y48,AL48)</f>
        <v>8</v>
      </c>
      <c r="G51" s="23"/>
      <c r="H51" s="23">
        <f>3*B11</f>
        <v>15</v>
      </c>
    </row>
    <row r="52" spans="1:55">
      <c r="A52" s="23" t="s">
        <v>209</v>
      </c>
      <c r="B52" s="23"/>
      <c r="C52" s="23"/>
      <c r="D52" s="23"/>
      <c r="E52" s="23"/>
      <c r="F52">
        <f>SUM(F48:R48,U48,X48,Z48:AA48,AC48:AH48,AJ48:AK48,AM48:AS48,AV48:AX48,AZ48:BC48)</f>
        <v>105</v>
      </c>
      <c r="G52" s="23"/>
      <c r="H52" s="23">
        <f>39*B11</f>
        <v>195</v>
      </c>
    </row>
    <row r="53" spans="1:55">
      <c r="A53" s="23" t="s">
        <v>210</v>
      </c>
      <c r="B53" s="23"/>
      <c r="C53" s="23"/>
      <c r="D53" s="23"/>
      <c r="E53" s="23"/>
      <c r="F53">
        <f>SUM(S48,V48:W48,AB48,AI48,AT48:AU48,AY48)</f>
        <v>29</v>
      </c>
      <c r="G53" s="23"/>
      <c r="H53" s="23">
        <f>8*B11</f>
        <v>40</v>
      </c>
    </row>
    <row r="54" spans="1:55">
      <c r="A54" s="23"/>
      <c r="B54" s="23"/>
      <c r="C54" s="23"/>
      <c r="D54" s="23"/>
      <c r="E54" s="23"/>
      <c r="G54" s="23"/>
      <c r="H54" s="23"/>
    </row>
    <row r="55" spans="1:55">
      <c r="A55" s="23" t="s">
        <v>211</v>
      </c>
      <c r="B55" s="23"/>
      <c r="C55" s="23"/>
      <c r="D55" s="23"/>
      <c r="E55" s="23"/>
      <c r="F55">
        <f>COUNTIF(Overview!D39:D43,"&lt;=10")</f>
        <v>0</v>
      </c>
      <c r="G55" s="23"/>
      <c r="H55" s="23"/>
    </row>
    <row r="56" spans="1:55">
      <c r="A56" s="23" t="s">
        <v>212</v>
      </c>
      <c r="B56" s="23"/>
      <c r="C56" s="23"/>
      <c r="D56" s="23"/>
      <c r="E56" s="23"/>
      <c r="F56">
        <f>ABS(COUNTIF(Overview!D39:D43,"&lt;=20")-COUNTIF(Overview!D39:D43,"&lt;=10"))</f>
        <v>0</v>
      </c>
      <c r="G56" s="23"/>
      <c r="H56" s="23"/>
    </row>
    <row r="57" spans="1:55">
      <c r="A57" s="23" t="s">
        <v>213</v>
      </c>
      <c r="B57" s="23"/>
      <c r="C57" s="23"/>
      <c r="D57" s="23"/>
      <c r="E57" s="23"/>
      <c r="F57">
        <f>ABS(COUNTIF(Overview!D39:D43,"&lt;=30")-COUNTIF(Overview!D39:D43,"&lt;=20"))</f>
        <v>5</v>
      </c>
      <c r="G57" s="23"/>
      <c r="H57" s="23"/>
    </row>
    <row r="58" spans="1:55">
      <c r="A58" s="23" t="s">
        <v>214</v>
      </c>
      <c r="B58" s="23"/>
      <c r="C58" s="23"/>
      <c r="D58" s="23"/>
      <c r="E58" s="23"/>
      <c r="F58">
        <f>ABS(COUNTIF(Overview!D39:D43,"&lt;=40")-COUNTIF(Overview!D39:D43,"&lt;=30"))</f>
        <v>0</v>
      </c>
      <c r="G58" s="23"/>
      <c r="H58" s="23"/>
    </row>
    <row r="59" spans="1:55">
      <c r="A59" s="23" t="s">
        <v>215</v>
      </c>
      <c r="B59" s="23"/>
      <c r="C59" s="23"/>
      <c r="D59" s="23"/>
      <c r="E59" s="23"/>
      <c r="F59">
        <f>ABS(COUNTIF(Overview!D39:D43,"&lt;=50")-COUNTIF(Overview!D39:D43,"&lt;=40"))</f>
        <v>0</v>
      </c>
      <c r="G59" s="23"/>
      <c r="H59" s="23"/>
    </row>
    <row r="61" spans="1:55" s="25" customFormat="1">
      <c r="A61" s="25" t="s">
        <v>104</v>
      </c>
    </row>
    <row r="62" spans="1:55">
      <c r="A62" s="23" t="s">
        <v>206</v>
      </c>
      <c r="B62" s="23"/>
      <c r="C62" s="23"/>
      <c r="D62" s="23"/>
      <c r="E62" s="23"/>
      <c r="F62">
        <f>COUNTIF(Overview!E44,"=1")</f>
        <v>0</v>
      </c>
      <c r="G62">
        <f>COUNTIF(Overview!F44,"=1")</f>
        <v>1</v>
      </c>
      <c r="H62">
        <f>COUNTIF(Overview!G44,"=1")</f>
        <v>0</v>
      </c>
      <c r="I62">
        <f>COUNTIF(Overview!H44,"=1")</f>
        <v>1</v>
      </c>
      <c r="J62">
        <f>COUNTIF(Overview!I44,"=1")</f>
        <v>1</v>
      </c>
      <c r="K62">
        <f>COUNTIF(Overview!J44,"=1")</f>
        <v>1</v>
      </c>
      <c r="L62">
        <f>COUNTIF(Overview!K44,"=1")</f>
        <v>1</v>
      </c>
      <c r="M62">
        <f>COUNTIF(Overview!L44,"=1")</f>
        <v>1</v>
      </c>
      <c r="N62">
        <f>COUNTIF(Overview!M44,"=1")</f>
        <v>1</v>
      </c>
      <c r="O62">
        <f>COUNTIF(Overview!N44,"=1")</f>
        <v>1</v>
      </c>
      <c r="P62">
        <f>COUNTIF(Overview!O44,"=1")</f>
        <v>0</v>
      </c>
      <c r="Q62">
        <f>COUNTIF(Overview!P44,"=1")</f>
        <v>1</v>
      </c>
      <c r="R62">
        <f>COUNTIF(Overview!Q44,"=1")</f>
        <v>1</v>
      </c>
      <c r="S62">
        <f>COUNTIF(Overview!R44,"=1")</f>
        <v>1</v>
      </c>
      <c r="T62">
        <f>COUNTIF(Overview!S44,"=1")</f>
        <v>0</v>
      </c>
      <c r="U62">
        <f>COUNTIF(Overview!T44,"=1")</f>
        <v>0</v>
      </c>
      <c r="V62">
        <f>COUNTIF(Overview!U44,"=1")</f>
        <v>0</v>
      </c>
      <c r="W62">
        <f>COUNTIF(Overview!V44,"=1")</f>
        <v>1</v>
      </c>
      <c r="X62">
        <f>COUNTIF(Overview!W44,"=1")</f>
        <v>1</v>
      </c>
      <c r="Y62">
        <f>COUNTIF(Overview!X44,"=1")</f>
        <v>0</v>
      </c>
      <c r="Z62">
        <f>COUNTIF(Overview!Y44,"=1")</f>
        <v>1</v>
      </c>
      <c r="AA62">
        <f>COUNTIF(Overview!Z44,"=1")</f>
        <v>1</v>
      </c>
      <c r="AB62">
        <f>COUNTIF(Overview!AA44,"=1")</f>
        <v>1</v>
      </c>
      <c r="AC62">
        <f>COUNTIF(Overview!AB44,"=1")</f>
        <v>0</v>
      </c>
      <c r="AD62">
        <f>COUNTIF(Overview!AC44,"=1")</f>
        <v>0</v>
      </c>
      <c r="AE62">
        <f>COUNTIF(Overview!AD44,"=1")</f>
        <v>1</v>
      </c>
      <c r="AF62">
        <f>COUNTIF(Overview!AE44,"=1")</f>
        <v>0</v>
      </c>
      <c r="AG62">
        <f>COUNTIF(Overview!AF44,"=1")</f>
        <v>1</v>
      </c>
      <c r="AH62">
        <f>COUNTIF(Overview!AG44,"=1")</f>
        <v>0</v>
      </c>
      <c r="AI62">
        <f>COUNTIF(Overview!AH44,"=1")</f>
        <v>1</v>
      </c>
      <c r="AJ62">
        <f>COUNTIF(Overview!AI44,"=1")</f>
        <v>1</v>
      </c>
      <c r="AK62">
        <f>COUNTIF(Overview!AJ44,"=1")</f>
        <v>1</v>
      </c>
      <c r="AL62">
        <f>COUNTIF(Overview!AK44,"=1")</f>
        <v>1</v>
      </c>
      <c r="AM62">
        <f>COUNTIF(Overview!AL44,"=1")</f>
        <v>0</v>
      </c>
      <c r="AN62">
        <f>COUNTIF(Overview!AM44,"=1")</f>
        <v>1</v>
      </c>
      <c r="AO62">
        <f>COUNTIF(Overview!AN44,"=1")</f>
        <v>1</v>
      </c>
      <c r="AP62">
        <f>COUNTIF(Overview!AO44,"=1")</f>
        <v>0</v>
      </c>
      <c r="AQ62">
        <f>COUNTIF(Overview!AP44,"=1")</f>
        <v>1</v>
      </c>
      <c r="AR62">
        <f>COUNTIF(Overview!AQ44,"=1")</f>
        <v>1</v>
      </c>
      <c r="AS62">
        <f>COUNTIF(Overview!AR44,"=1")</f>
        <v>1</v>
      </c>
      <c r="AT62">
        <f>COUNTIF(Overview!AS44,"=1")</f>
        <v>1</v>
      </c>
      <c r="AU62">
        <f>COUNTIF(Overview!AT44,"=1")</f>
        <v>0</v>
      </c>
      <c r="AV62">
        <f>COUNTIF(Overview!AU44,"=1")</f>
        <v>0</v>
      </c>
      <c r="AW62">
        <f>COUNTIF(Overview!AV44,"=1")</f>
        <v>1</v>
      </c>
      <c r="AX62">
        <f>COUNTIF(Overview!AW44,"=1")</f>
        <v>1</v>
      </c>
      <c r="AY62">
        <f>COUNTIF(Overview!AX44,"=1")</f>
        <v>1</v>
      </c>
      <c r="AZ62">
        <f>COUNTIF(Overview!AY44,"=1")</f>
        <v>1</v>
      </c>
      <c r="BA62">
        <f>COUNTIF(Overview!AZ44,"=1")</f>
        <v>0</v>
      </c>
      <c r="BB62">
        <f>COUNTIF(Overview!BA44,"=1")</f>
        <v>0</v>
      </c>
      <c r="BC62">
        <f>COUNTIF(Overview!BB44,"=1")</f>
        <v>1</v>
      </c>
    </row>
    <row r="63" spans="1:55">
      <c r="A63" s="23"/>
      <c r="B63" s="23"/>
      <c r="C63" s="23"/>
      <c r="D63" s="23"/>
      <c r="E63" s="23"/>
      <c r="G63" s="23"/>
      <c r="H63" s="23"/>
    </row>
    <row r="64" spans="1:55">
      <c r="A64" s="23"/>
      <c r="B64" s="23"/>
      <c r="C64" s="23"/>
      <c r="D64" s="23"/>
      <c r="E64" s="23"/>
      <c r="G64" s="23"/>
      <c r="H64" s="24" t="s">
        <v>207</v>
      </c>
    </row>
    <row r="65" spans="1:55">
      <c r="A65" s="23" t="s">
        <v>208</v>
      </c>
      <c r="B65" s="23"/>
      <c r="C65" s="23"/>
      <c r="D65" s="23"/>
      <c r="E65" s="23"/>
      <c r="F65">
        <f>SUM(T62,Y62,AL62)</f>
        <v>1</v>
      </c>
      <c r="G65" s="23"/>
      <c r="H65" s="23">
        <f>3*B12</f>
        <v>3</v>
      </c>
    </row>
    <row r="66" spans="1:55">
      <c r="A66" s="23" t="s">
        <v>209</v>
      </c>
      <c r="B66" s="23"/>
      <c r="C66" s="23"/>
      <c r="D66" s="23"/>
      <c r="E66" s="23"/>
      <c r="F66">
        <f>SUM(F62:R62,U62,X62,Z62:AA62,AC62:AH62,AJ62:AK62,AM62:AS62,AV62:AX62,AZ62:BC62)</f>
        <v>26</v>
      </c>
      <c r="G66" s="23"/>
      <c r="H66" s="23">
        <f>39*B12</f>
        <v>39</v>
      </c>
    </row>
    <row r="67" spans="1:55">
      <c r="A67" s="23" t="s">
        <v>210</v>
      </c>
      <c r="B67" s="23"/>
      <c r="C67" s="23"/>
      <c r="D67" s="23"/>
      <c r="E67" s="23"/>
      <c r="F67">
        <f>SUM(S62,V62:W62,AB62,AI62,AT62:AU62,AY62)</f>
        <v>6</v>
      </c>
      <c r="G67" s="23"/>
      <c r="H67" s="23">
        <f>8*B12</f>
        <v>8</v>
      </c>
    </row>
    <row r="68" spans="1:55">
      <c r="A68" s="23"/>
      <c r="B68" s="23"/>
      <c r="C68" s="23"/>
      <c r="D68" s="23"/>
      <c r="E68" s="23"/>
      <c r="G68" s="23"/>
      <c r="H68" s="23"/>
    </row>
    <row r="69" spans="1:55">
      <c r="A69" s="23" t="s">
        <v>211</v>
      </c>
      <c r="B69" s="23"/>
      <c r="C69" s="23"/>
      <c r="D69" s="23"/>
      <c r="E69" s="23"/>
      <c r="F69">
        <f>COUNTIF(Overview!C44,"&lt;=10")</f>
        <v>0</v>
      </c>
      <c r="G69" s="23"/>
      <c r="H69" s="23"/>
    </row>
    <row r="70" spans="1:55">
      <c r="A70" s="23" t="s">
        <v>212</v>
      </c>
      <c r="B70" s="23"/>
      <c r="C70" s="23"/>
      <c r="D70" s="23"/>
      <c r="E70" s="23"/>
      <c r="F70">
        <f>ABS(COUNTIF(Overview!C44,"&lt;=20")-COUNTIF(Overview!C44,"&lt;=10"))</f>
        <v>0</v>
      </c>
      <c r="G70" s="23"/>
      <c r="H70" s="23"/>
    </row>
    <row r="71" spans="1:55">
      <c r="A71" s="23" t="s">
        <v>213</v>
      </c>
      <c r="B71" s="23"/>
      <c r="C71" s="23"/>
      <c r="D71" s="23"/>
      <c r="E71" s="23"/>
      <c r="F71">
        <f>ABS(COUNTIF(Overview!C44,"&lt;=30")-COUNTIF(Overview!C44,"&lt;=20"))</f>
        <v>0</v>
      </c>
      <c r="G71" s="23"/>
      <c r="H71" s="23"/>
    </row>
    <row r="72" spans="1:55">
      <c r="A72" s="23" t="s">
        <v>214</v>
      </c>
      <c r="B72" s="23"/>
      <c r="C72" s="23"/>
      <c r="D72" s="23"/>
      <c r="E72" s="23"/>
      <c r="F72">
        <f>ABS(COUNTIF(Overview!C44,"&lt;=40")-COUNTIF(Overview!C44,"&lt;=30"))</f>
        <v>1</v>
      </c>
      <c r="G72" s="23"/>
      <c r="H72" s="23"/>
    </row>
    <row r="73" spans="1:55">
      <c r="A73" s="23" t="s">
        <v>215</v>
      </c>
      <c r="B73" s="23"/>
      <c r="C73" s="23"/>
      <c r="D73" s="23"/>
      <c r="E73" s="23"/>
      <c r="F73">
        <f>ABS(COUNTIF(Overview!C44,"&lt;=50")-COUNTIF(Overview!C44,"&lt;=40"))</f>
        <v>0</v>
      </c>
      <c r="G73" s="23"/>
      <c r="H73" s="23"/>
    </row>
    <row r="75" spans="1:55" s="25" customFormat="1">
      <c r="A75" s="25" t="s">
        <v>105</v>
      </c>
    </row>
    <row r="76" spans="1:55">
      <c r="A76" s="23" t="s">
        <v>206</v>
      </c>
      <c r="B76" s="23"/>
      <c r="C76" s="23"/>
      <c r="D76" s="23"/>
      <c r="E76" s="23"/>
      <c r="F76">
        <f>COUNTIF(Overview!E45:E46,"=1")</f>
        <v>1</v>
      </c>
      <c r="G76">
        <f>COUNTIF(Overview!F45:F46,"=1")</f>
        <v>2</v>
      </c>
      <c r="H76">
        <f>COUNTIF(Overview!G45:G46,"=1")</f>
        <v>2</v>
      </c>
      <c r="I76">
        <f>COUNTIF(Overview!H45:H46,"=1")</f>
        <v>1</v>
      </c>
      <c r="J76">
        <f>COUNTIF(Overview!I45:I46,"=1")</f>
        <v>1</v>
      </c>
      <c r="K76">
        <f>COUNTIF(Overview!J45:J46,"=1")</f>
        <v>2</v>
      </c>
      <c r="L76">
        <f>COUNTIF(Overview!K45:K46,"=1")</f>
        <v>2</v>
      </c>
      <c r="M76">
        <f>COUNTIF(Overview!L45:L46,"=1")</f>
        <v>0</v>
      </c>
      <c r="N76">
        <f>COUNTIF(Overview!M45:M46,"=1")</f>
        <v>2</v>
      </c>
      <c r="O76">
        <f>COUNTIF(Overview!N45:N46,"=1")</f>
        <v>1</v>
      </c>
      <c r="P76">
        <f>COUNTIF(Overview!O45:O46,"=1")</f>
        <v>0</v>
      </c>
      <c r="Q76">
        <f>COUNTIF(Overview!P45:P46,"=1")</f>
        <v>2</v>
      </c>
      <c r="R76">
        <f>COUNTIF(Overview!Q45:Q46,"=1")</f>
        <v>2</v>
      </c>
      <c r="S76">
        <f>COUNTIF(Overview!R45:R46,"=1")</f>
        <v>2</v>
      </c>
      <c r="T76">
        <f>COUNTIF(Overview!S45:S46,"=1")</f>
        <v>0</v>
      </c>
      <c r="U76">
        <f>COUNTIF(Overview!T45:T46,"=1")</f>
        <v>2</v>
      </c>
      <c r="V76">
        <f>COUNTIF(Overview!U45:U46,"=1")</f>
        <v>2</v>
      </c>
      <c r="W76">
        <f>COUNTIF(Overview!V45:V46,"=1")</f>
        <v>2</v>
      </c>
      <c r="X76">
        <f>COUNTIF(Overview!W45:W46,"=1")</f>
        <v>0</v>
      </c>
      <c r="Y76">
        <f>COUNTIF(Overview!X45:X46,"=1")</f>
        <v>2</v>
      </c>
      <c r="Z76">
        <f>COUNTIF(Overview!Y45:Y46,"=1")</f>
        <v>1</v>
      </c>
      <c r="AA76">
        <f>COUNTIF(Overview!Z45:Z46,"=1")</f>
        <v>2</v>
      </c>
      <c r="AB76">
        <f>COUNTIF(Overview!AA45:AA46,"=1")</f>
        <v>2</v>
      </c>
      <c r="AC76">
        <f>COUNTIF(Overview!AB45:AB46,"=1")</f>
        <v>0</v>
      </c>
      <c r="AD76">
        <f>COUNTIF(Overview!AC45:AC46,"=1")</f>
        <v>2</v>
      </c>
      <c r="AE76">
        <f>COUNTIF(Overview!AD45:AD46,"=1")</f>
        <v>1</v>
      </c>
      <c r="AF76">
        <f>COUNTIF(Overview!AE45:AE46,"=1")</f>
        <v>2</v>
      </c>
      <c r="AG76">
        <f>COUNTIF(Overview!AF45:AF46,"=1")</f>
        <v>2</v>
      </c>
      <c r="AH76">
        <f>COUNTIF(Overview!AG45:AG46,"=1")</f>
        <v>2</v>
      </c>
      <c r="AI76">
        <f>COUNTIF(Overview!AH45:AH46,"=1")</f>
        <v>2</v>
      </c>
      <c r="AJ76">
        <f>COUNTIF(Overview!AI45:AI46,"=1")</f>
        <v>1</v>
      </c>
      <c r="AK76">
        <f>COUNTIF(Overview!AJ45:AJ46,"=1")</f>
        <v>1</v>
      </c>
      <c r="AL76">
        <f>COUNTIF(Overview!AK45:AK46,"=1")</f>
        <v>2</v>
      </c>
      <c r="AM76">
        <f>COUNTIF(Overview!AL45:AL46,"=1")</f>
        <v>2</v>
      </c>
      <c r="AN76">
        <f>COUNTIF(Overview!AM45:AM46,"=1")</f>
        <v>2</v>
      </c>
      <c r="AO76">
        <f>COUNTIF(Overview!AN45:AN46,"=1")</f>
        <v>2</v>
      </c>
      <c r="AP76">
        <f>COUNTIF(Overview!AO45:AO46,"=1")</f>
        <v>2</v>
      </c>
      <c r="AQ76">
        <f>COUNTIF(Overview!AP45:AP46,"=1")</f>
        <v>2</v>
      </c>
      <c r="AR76">
        <f>COUNTIF(Overview!AQ45:AQ46,"=1")</f>
        <v>1</v>
      </c>
      <c r="AS76">
        <f>COUNTIF(Overview!AR45:AR46,"=1")</f>
        <v>2</v>
      </c>
      <c r="AT76">
        <f>COUNTIF(Overview!AS45:AS46,"=1")</f>
        <v>2</v>
      </c>
      <c r="AU76">
        <f>COUNTIF(Overview!AT45:AT46,"=1")</f>
        <v>1</v>
      </c>
      <c r="AV76">
        <f>COUNTIF(Overview!AU45:AU46,"=1")</f>
        <v>0</v>
      </c>
      <c r="AW76">
        <f>COUNTIF(Overview!AV45:AV46,"=1")</f>
        <v>1</v>
      </c>
      <c r="AX76">
        <f>COUNTIF(Overview!AW45:AW46,"=1")</f>
        <v>2</v>
      </c>
      <c r="AY76">
        <f>COUNTIF(Overview!AX45:AX46,"=1")</f>
        <v>2</v>
      </c>
      <c r="AZ76">
        <f>COUNTIF(Overview!AY45:AY46,"=1")</f>
        <v>2</v>
      </c>
      <c r="BA76">
        <f>COUNTIF(Overview!AZ45:AZ46,"=1")</f>
        <v>2</v>
      </c>
      <c r="BB76">
        <f>COUNTIF(Overview!BA45:BA46,"=1")</f>
        <v>1</v>
      </c>
      <c r="BC76">
        <f>COUNTIF(Overview!BB45:BB46,"=1")</f>
        <v>1</v>
      </c>
    </row>
    <row r="77" spans="1:55">
      <c r="A77" s="23"/>
      <c r="B77" s="23"/>
      <c r="C77" s="23"/>
      <c r="D77" s="23"/>
      <c r="E77" s="23"/>
      <c r="G77" s="23"/>
      <c r="H77" s="23"/>
    </row>
    <row r="78" spans="1:55">
      <c r="A78" s="23"/>
      <c r="B78" s="23"/>
      <c r="C78" s="23"/>
      <c r="D78" s="23"/>
      <c r="E78" s="23"/>
      <c r="G78" s="23"/>
      <c r="H78" s="24" t="s">
        <v>207</v>
      </c>
    </row>
    <row r="79" spans="1:55">
      <c r="A79" s="23" t="s">
        <v>208</v>
      </c>
      <c r="B79" s="23"/>
      <c r="C79" s="23"/>
      <c r="D79" s="23"/>
      <c r="E79" s="23"/>
      <c r="F79">
        <f>SUM(T76,Y76,AL76)</f>
        <v>4</v>
      </c>
      <c r="G79" s="23"/>
      <c r="H79" s="23">
        <f>3*B13</f>
        <v>6</v>
      </c>
    </row>
    <row r="80" spans="1:55">
      <c r="A80" s="23" t="s">
        <v>209</v>
      </c>
      <c r="B80" s="23"/>
      <c r="C80" s="23"/>
      <c r="D80" s="23"/>
      <c r="E80" s="23"/>
      <c r="F80">
        <f>SUM(F76:R76,U76,X76,Z76:AA76,AC76:AH76,AJ76:AK76,AM76:AS76,AV76:AX76,AZ76:BC76)</f>
        <v>56</v>
      </c>
      <c r="G80" s="23"/>
      <c r="H80" s="23">
        <f>39*B13</f>
        <v>78</v>
      </c>
    </row>
    <row r="81" spans="1:55">
      <c r="A81" s="23" t="s">
        <v>210</v>
      </c>
      <c r="B81" s="23"/>
      <c r="C81" s="23"/>
      <c r="D81" s="23"/>
      <c r="E81" s="23"/>
      <c r="F81">
        <f>SUM(S76,V76:W76,AB76,AI76,AT76:AU76,AY76)</f>
        <v>15</v>
      </c>
      <c r="G81" s="23"/>
      <c r="H81" s="23">
        <f>8*B13</f>
        <v>16</v>
      </c>
    </row>
    <row r="82" spans="1:55">
      <c r="A82" s="23"/>
      <c r="B82" s="23"/>
      <c r="C82" s="23"/>
      <c r="D82" s="23"/>
      <c r="E82" s="23"/>
      <c r="G82" s="23"/>
      <c r="H82" s="23"/>
    </row>
    <row r="83" spans="1:55">
      <c r="A83" s="23" t="s">
        <v>211</v>
      </c>
      <c r="B83" s="23"/>
      <c r="C83" s="23"/>
      <c r="D83" s="23"/>
      <c r="E83" s="23"/>
      <c r="F83">
        <f>COUNTIF(Overview!C45:C46,"&lt;=10")</f>
        <v>0</v>
      </c>
      <c r="G83" s="23"/>
      <c r="H83" s="23"/>
    </row>
    <row r="84" spans="1:55">
      <c r="A84" s="23" t="s">
        <v>212</v>
      </c>
      <c r="B84" s="23"/>
      <c r="C84" s="23"/>
      <c r="D84" s="23"/>
      <c r="E84" s="23"/>
      <c r="F84">
        <f>ABS(COUNTIF(Overview!C45:C46,"&lt;=20")-COUNTIF(Overview!C45:C46,"&lt;=10"))</f>
        <v>0</v>
      </c>
      <c r="G84" s="23"/>
      <c r="H84" s="23"/>
    </row>
    <row r="85" spans="1:55">
      <c r="A85" s="23" t="s">
        <v>213</v>
      </c>
      <c r="B85" s="23"/>
      <c r="C85" s="23"/>
      <c r="D85" s="23"/>
      <c r="E85" s="23"/>
      <c r="F85">
        <f>ABS(COUNTIF(Overview!C45:C46,"&lt;=30")-COUNTIF(Overview!C45:C46,"&lt;=20"))</f>
        <v>0</v>
      </c>
      <c r="G85" s="23"/>
      <c r="H85" s="23"/>
    </row>
    <row r="86" spans="1:55">
      <c r="A86" s="23" t="s">
        <v>214</v>
      </c>
      <c r="B86" s="23"/>
      <c r="C86" s="23"/>
      <c r="D86" s="23"/>
      <c r="E86" s="23"/>
      <c r="F86">
        <f>ABS(COUNTIF(Overview!C45:C46,"&lt;=40")-COUNTIF(Overview!C45:C46,"&lt;=30"))</f>
        <v>0</v>
      </c>
      <c r="G86" s="23"/>
      <c r="H86" s="23"/>
    </row>
    <row r="87" spans="1:55">
      <c r="A87" s="23" t="s">
        <v>215</v>
      </c>
      <c r="B87" s="23"/>
      <c r="C87" s="23"/>
      <c r="D87" s="23"/>
      <c r="E87" s="23"/>
      <c r="F87">
        <f>ABS(COUNTIF(Overview!C45:C46,"&lt;=50")-COUNTIF(Overview!C45:C46,"&lt;=40"))</f>
        <v>2</v>
      </c>
      <c r="G87" s="23"/>
      <c r="H87" s="23"/>
    </row>
    <row r="89" spans="1:55" s="25" customFormat="1">
      <c r="A89" s="25" t="s">
        <v>106</v>
      </c>
    </row>
    <row r="90" spans="1:55">
      <c r="A90" s="23" t="s">
        <v>206</v>
      </c>
      <c r="B90" s="23"/>
      <c r="C90" s="23"/>
      <c r="D90" s="23"/>
      <c r="E90" s="23"/>
      <c r="F90">
        <f>COUNTIF(Overview!E47,"=1")</f>
        <v>0</v>
      </c>
      <c r="G90">
        <f>COUNTIF(Overview!F47,"=1")</f>
        <v>1</v>
      </c>
      <c r="H90">
        <f>COUNTIF(Overview!G47,"=1")</f>
        <v>0</v>
      </c>
      <c r="I90">
        <f>COUNTIF(Overview!H47,"=1")</f>
        <v>0</v>
      </c>
      <c r="J90">
        <f>COUNTIF(Overview!I47,"=1")</f>
        <v>1</v>
      </c>
      <c r="K90">
        <f>COUNTIF(Overview!J47,"=1")</f>
        <v>1</v>
      </c>
      <c r="L90">
        <f>COUNTIF(Overview!K47,"=1")</f>
        <v>1</v>
      </c>
      <c r="M90">
        <f>COUNTIF(Overview!L47,"=1")</f>
        <v>0</v>
      </c>
      <c r="N90">
        <f>COUNTIF(Overview!M47,"=1")</f>
        <v>1</v>
      </c>
      <c r="O90">
        <f>COUNTIF(Overview!N47,"=1")</f>
        <v>1</v>
      </c>
      <c r="P90">
        <f>COUNTIF(Overview!O47,"=1")</f>
        <v>0</v>
      </c>
      <c r="Q90">
        <f>COUNTIF(Overview!P47,"=1")</f>
        <v>1</v>
      </c>
      <c r="R90">
        <f>COUNTIF(Overview!Q47,"=1")</f>
        <v>1</v>
      </c>
      <c r="S90">
        <f>COUNTIF(Overview!R47,"=1")</f>
        <v>1</v>
      </c>
      <c r="T90">
        <f>COUNTIF(Overview!S47,"=1")</f>
        <v>0</v>
      </c>
      <c r="U90">
        <f>COUNTIF(Overview!T47,"=1")</f>
        <v>1</v>
      </c>
      <c r="V90">
        <f>COUNTIF(Overview!U47,"=1")</f>
        <v>1</v>
      </c>
      <c r="W90">
        <f>COUNTIF(Overview!V47,"=1")</f>
        <v>1</v>
      </c>
      <c r="X90">
        <f>COUNTIF(Overview!W47,"=1")</f>
        <v>1</v>
      </c>
      <c r="Y90">
        <f>COUNTIF(Overview!X47,"=1")</f>
        <v>1</v>
      </c>
      <c r="Z90">
        <f>COUNTIF(Overview!Y47,"=1")</f>
        <v>1</v>
      </c>
      <c r="AA90">
        <f>COUNTIF(Overview!Z47,"=1")</f>
        <v>0</v>
      </c>
      <c r="AB90">
        <f>COUNTIF(Overview!AA47,"=1")</f>
        <v>1</v>
      </c>
      <c r="AC90">
        <f>COUNTIF(Overview!AB47,"=1")</f>
        <v>0</v>
      </c>
      <c r="AD90">
        <f>COUNTIF(Overview!AC47,"=1")</f>
        <v>1</v>
      </c>
      <c r="AE90">
        <f>COUNTIF(Overview!AD47,"=1")</f>
        <v>0</v>
      </c>
      <c r="AF90">
        <f>COUNTIF(Overview!AE47,"=1")</f>
        <v>0</v>
      </c>
      <c r="AG90">
        <f>COUNTIF(Overview!AF47,"=1")</f>
        <v>0</v>
      </c>
      <c r="AH90">
        <f>COUNTIF(Overview!AG47,"=1")</f>
        <v>0</v>
      </c>
      <c r="AI90">
        <f>COUNTIF(Overview!AH47,"=1")</f>
        <v>1</v>
      </c>
      <c r="AJ90">
        <f>COUNTIF(Overview!AI47,"=1")</f>
        <v>0</v>
      </c>
      <c r="AK90">
        <f>COUNTIF(Overview!AJ47,"=1")</f>
        <v>1</v>
      </c>
      <c r="AL90">
        <f>COUNTIF(Overview!AK47,"=1")</f>
        <v>1</v>
      </c>
      <c r="AM90">
        <f>COUNTIF(Overview!AL47,"=1")</f>
        <v>1</v>
      </c>
      <c r="AN90">
        <f>COUNTIF(Overview!AM47,"=1")</f>
        <v>1</v>
      </c>
      <c r="AO90">
        <f>COUNTIF(Overview!AN47,"=1")</f>
        <v>1</v>
      </c>
      <c r="AP90">
        <f>COUNTIF(Overview!AO47,"=1")</f>
        <v>0</v>
      </c>
      <c r="AQ90">
        <f>COUNTIF(Overview!AP47,"=1")</f>
        <v>0</v>
      </c>
      <c r="AR90">
        <f>COUNTIF(Overview!AQ47,"=1")</f>
        <v>1</v>
      </c>
      <c r="AS90">
        <f>COUNTIF(Overview!AR47,"=1")</f>
        <v>1</v>
      </c>
      <c r="AT90">
        <f>COUNTIF(Overview!AS47,"=1")</f>
        <v>0</v>
      </c>
      <c r="AU90">
        <f>COUNTIF(Overview!AT47,"=1")</f>
        <v>0</v>
      </c>
      <c r="AV90">
        <f>COUNTIF(Overview!AU47,"=1")</f>
        <v>0</v>
      </c>
      <c r="AW90">
        <f>COUNTIF(Overview!AV47,"=1")</f>
        <v>1</v>
      </c>
      <c r="AX90">
        <f>COUNTIF(Overview!AW47,"=1")</f>
        <v>1</v>
      </c>
      <c r="AY90">
        <f>COUNTIF(Overview!AX47,"=1")</f>
        <v>1</v>
      </c>
      <c r="AZ90">
        <f>COUNTIF(Overview!AY47,"=1")</f>
        <v>1</v>
      </c>
      <c r="BA90">
        <f>COUNTIF(Overview!AZ47,"=1")</f>
        <v>0</v>
      </c>
      <c r="BB90">
        <f>COUNTIF(Overview!BA47,"=1")</f>
        <v>1</v>
      </c>
      <c r="BC90">
        <f>COUNTIF(Overview!BB47,"=1")</f>
        <v>1</v>
      </c>
    </row>
    <row r="91" spans="1:55">
      <c r="A91" s="23"/>
      <c r="B91" s="23"/>
      <c r="C91" s="23"/>
      <c r="D91" s="23"/>
      <c r="E91" s="23"/>
      <c r="G91" s="23"/>
      <c r="H91" s="23"/>
    </row>
    <row r="92" spans="1:55">
      <c r="A92" s="23"/>
      <c r="B92" s="23"/>
      <c r="C92" s="23"/>
      <c r="D92" s="23"/>
      <c r="E92" s="23"/>
      <c r="G92" s="23"/>
      <c r="H92" s="24" t="s">
        <v>207</v>
      </c>
    </row>
    <row r="93" spans="1:55">
      <c r="A93" s="23" t="s">
        <v>208</v>
      </c>
      <c r="B93" s="23"/>
      <c r="C93" s="23"/>
      <c r="D93" s="23"/>
      <c r="E93" s="23"/>
      <c r="F93">
        <f>SUM(T90,Y90,AL90)</f>
        <v>2</v>
      </c>
      <c r="G93" s="23"/>
      <c r="H93" s="23">
        <f>3*B14</f>
        <v>3</v>
      </c>
    </row>
    <row r="94" spans="1:55">
      <c r="A94" s="23" t="s">
        <v>209</v>
      </c>
      <c r="B94" s="23"/>
      <c r="C94" s="23"/>
      <c r="D94" s="23"/>
      <c r="E94" s="23"/>
      <c r="F94">
        <f>SUM(F90:R90,U90,X90,Z90:AA90,AC90:AH90,AJ90:AK90,AM90:AS90,AV90:AX90,AZ90:BC90)</f>
        <v>23</v>
      </c>
      <c r="G94" s="23"/>
      <c r="H94" s="23">
        <f>39*B14</f>
        <v>39</v>
      </c>
    </row>
    <row r="95" spans="1:55">
      <c r="A95" s="23" t="s">
        <v>210</v>
      </c>
      <c r="B95" s="23"/>
      <c r="C95" s="23"/>
      <c r="D95" s="23"/>
      <c r="E95" s="23"/>
      <c r="F95">
        <f>SUM(S90,V90:W90,AB90,AI90,AT90:AU90,AY90)</f>
        <v>6</v>
      </c>
      <c r="G95" s="23"/>
      <c r="H95" s="23">
        <f>8*B14</f>
        <v>8</v>
      </c>
    </row>
    <row r="96" spans="1:55">
      <c r="A96" s="23"/>
      <c r="B96" s="23"/>
      <c r="C96" s="23"/>
      <c r="D96" s="23"/>
      <c r="E96" s="23"/>
      <c r="G96" s="23"/>
      <c r="H96" s="23"/>
    </row>
    <row r="97" spans="1:8">
      <c r="A97" s="23" t="s">
        <v>211</v>
      </c>
      <c r="B97" s="23"/>
      <c r="C97" s="23"/>
      <c r="D97" s="23"/>
      <c r="E97" s="23"/>
      <c r="F97">
        <f>COUNTIF(Overview!C47,"&lt;=10")</f>
        <v>0</v>
      </c>
      <c r="G97" s="23"/>
      <c r="H97" s="23"/>
    </row>
    <row r="98" spans="1:8">
      <c r="A98" s="23" t="s">
        <v>212</v>
      </c>
      <c r="B98" s="23"/>
      <c r="C98" s="23"/>
      <c r="D98" s="23"/>
      <c r="E98" s="23"/>
      <c r="F98">
        <f>ABS(COUNTIF(Overview!C47,"&lt;=20")-COUNTIF(Overview!C47,"&lt;=10"))</f>
        <v>0</v>
      </c>
      <c r="G98" s="23"/>
      <c r="H98" s="23"/>
    </row>
    <row r="99" spans="1:8">
      <c r="A99" s="23" t="s">
        <v>213</v>
      </c>
      <c r="B99" s="23"/>
      <c r="C99" s="23"/>
      <c r="D99" s="23"/>
      <c r="E99" s="23"/>
      <c r="F99">
        <f>ABS(COUNTIF(Overview!C47,"&lt;=30")-COUNTIF(Overview!C47,"&lt;=20"))</f>
        <v>0</v>
      </c>
      <c r="G99" s="23"/>
      <c r="H99" s="23"/>
    </row>
    <row r="100" spans="1:8">
      <c r="A100" s="23" t="s">
        <v>214</v>
      </c>
      <c r="B100" s="23"/>
      <c r="C100" s="23"/>
      <c r="D100" s="23"/>
      <c r="E100" s="23"/>
      <c r="F100">
        <v>1</v>
      </c>
      <c r="G100" s="23"/>
      <c r="H100" s="23"/>
    </row>
    <row r="101" spans="1:8">
      <c r="A101" s="23" t="s">
        <v>215</v>
      </c>
      <c r="B101" s="23"/>
      <c r="C101" s="23"/>
      <c r="D101" s="23"/>
      <c r="E101" s="23"/>
      <c r="F101">
        <f>ABS(COUNTIF(Overview!C47,"&lt;=50")-COUNTIF(Overview!C47,"&lt;=40"))</f>
        <v>0</v>
      </c>
      <c r="G101" s="23"/>
      <c r="H101" s="2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46"/>
  <sheetViews>
    <sheetView workbookViewId="0">
      <selection activeCell="G9" sqref="G9"/>
    </sheetView>
  </sheetViews>
  <sheetFormatPr defaultRowHeight="12.75"/>
  <sheetData>
    <row r="1" spans="1:3" ht="20.25" thickBot="1">
      <c r="A1" s="2" t="s">
        <v>111</v>
      </c>
    </row>
    <row r="2" spans="1:3" ht="13.5" thickTop="1"/>
    <row r="3" spans="1:3" ht="15">
      <c r="A3" s="6" t="s">
        <v>112</v>
      </c>
    </row>
    <row r="4" spans="1:3">
      <c r="A4" s="5" t="s">
        <v>110</v>
      </c>
      <c r="B4" t="s">
        <v>108</v>
      </c>
      <c r="C4" t="s">
        <v>109</v>
      </c>
    </row>
    <row r="5" spans="1:3">
      <c r="A5" s="5" t="s">
        <v>107</v>
      </c>
      <c r="B5" s="3">
        <v>0</v>
      </c>
      <c r="C5" s="3">
        <v>0.17365269461077845</v>
      </c>
    </row>
    <row r="6" spans="1:3">
      <c r="A6" t="s">
        <v>101</v>
      </c>
      <c r="B6" s="4">
        <v>0.21739130434782608</v>
      </c>
      <c r="C6" s="3">
        <v>0.1377245508982036</v>
      </c>
    </row>
    <row r="7" spans="1:3">
      <c r="A7" t="s">
        <v>102</v>
      </c>
      <c r="B7" s="4">
        <v>0.58695652173913049</v>
      </c>
      <c r="C7" s="3">
        <v>0.23952095808383234</v>
      </c>
    </row>
    <row r="8" spans="1:3">
      <c r="A8" t="s">
        <v>103</v>
      </c>
      <c r="B8" s="4">
        <v>0.10869565217391304</v>
      </c>
      <c r="C8" s="3">
        <v>0.20359281437125748</v>
      </c>
    </row>
    <row r="9" spans="1:3">
      <c r="A9" t="s">
        <v>104</v>
      </c>
      <c r="B9" s="4">
        <v>2.1739130434782608E-2</v>
      </c>
      <c r="C9" s="3">
        <v>7.7844311377245512E-2</v>
      </c>
    </row>
    <row r="10" spans="1:3">
      <c r="A10" t="s">
        <v>105</v>
      </c>
      <c r="B10" s="4">
        <v>4.3478260869565216E-2</v>
      </c>
      <c r="C10" s="3">
        <v>8.3832335329341312E-2</v>
      </c>
    </row>
    <row r="11" spans="1:3">
      <c r="A11" t="s">
        <v>106</v>
      </c>
      <c r="B11" s="4">
        <v>2.1739130434782608E-2</v>
      </c>
      <c r="C11" s="3">
        <v>8.3832335329341312E-2</v>
      </c>
    </row>
    <row r="20" spans="1:9">
      <c r="I20" s="5" t="s">
        <v>115</v>
      </c>
    </row>
    <row r="21" spans="1:9" ht="15">
      <c r="A21" s="6" t="s">
        <v>113</v>
      </c>
    </row>
    <row r="22" spans="1:9">
      <c r="A22" s="5" t="s">
        <v>114</v>
      </c>
      <c r="B22" s="5" t="s">
        <v>109</v>
      </c>
    </row>
    <row r="23" spans="1:9">
      <c r="A23" s="7">
        <v>1.18</v>
      </c>
      <c r="B23">
        <v>1.38</v>
      </c>
    </row>
    <row r="24" spans="1:9">
      <c r="A24" s="8">
        <v>3.27</v>
      </c>
      <c r="B24">
        <v>1.47</v>
      </c>
    </row>
    <row r="25" spans="1:9">
      <c r="A25" s="7">
        <v>5.3</v>
      </c>
      <c r="B25">
        <v>2.21</v>
      </c>
    </row>
    <row r="26" spans="1:9">
      <c r="A26" s="8">
        <v>6.1</v>
      </c>
      <c r="B26">
        <v>2.2599999999999998</v>
      </c>
    </row>
    <row r="27" spans="1:9">
      <c r="A27" s="7">
        <v>6.42</v>
      </c>
      <c r="B27">
        <v>2.4300000000000002</v>
      </c>
    </row>
    <row r="28" spans="1:9">
      <c r="A28" s="8">
        <v>6.5</v>
      </c>
      <c r="B28">
        <v>3.3</v>
      </c>
    </row>
    <row r="29" spans="1:9">
      <c r="A29" s="7">
        <v>7.26</v>
      </c>
      <c r="B29">
        <v>3.45</v>
      </c>
    </row>
    <row r="30" spans="1:9">
      <c r="A30" s="8">
        <v>7.4</v>
      </c>
      <c r="B30">
        <v>3.51</v>
      </c>
    </row>
    <row r="31" spans="1:9">
      <c r="A31" s="7">
        <v>8.5</v>
      </c>
      <c r="B31">
        <v>4.33</v>
      </c>
    </row>
    <row r="32" spans="1:9">
      <c r="A32" s="8">
        <v>9.27</v>
      </c>
      <c r="B32">
        <v>4.8</v>
      </c>
    </row>
    <row r="33" spans="1:2">
      <c r="A33" s="7">
        <v>10.119999999999999</v>
      </c>
      <c r="B33">
        <v>4.9000000000000004</v>
      </c>
    </row>
    <row r="34" spans="1:2">
      <c r="A34" s="8">
        <v>10.220000000000001</v>
      </c>
      <c r="B34">
        <v>5.22</v>
      </c>
    </row>
    <row r="35" spans="1:2">
      <c r="A35" s="7">
        <v>10.42</v>
      </c>
      <c r="B35">
        <v>5.34</v>
      </c>
    </row>
    <row r="36" spans="1:2">
      <c r="A36" s="8">
        <v>11.32</v>
      </c>
      <c r="B36">
        <v>5.46</v>
      </c>
    </row>
    <row r="37" spans="1:2">
      <c r="A37" s="7">
        <v>11.43</v>
      </c>
      <c r="B37">
        <v>6.1</v>
      </c>
    </row>
    <row r="38" spans="1:2">
      <c r="A38" s="8">
        <v>12.18</v>
      </c>
      <c r="B38">
        <v>6.32</v>
      </c>
    </row>
    <row r="39" spans="1:2">
      <c r="A39" s="7">
        <v>12.33</v>
      </c>
      <c r="B39">
        <v>6.37</v>
      </c>
    </row>
    <row r="40" spans="1:2">
      <c r="A40" s="8">
        <v>12.44</v>
      </c>
      <c r="B40">
        <v>6.37</v>
      </c>
    </row>
    <row r="41" spans="1:2">
      <c r="A41" s="7">
        <v>13.1</v>
      </c>
      <c r="B41">
        <v>6.58</v>
      </c>
    </row>
    <row r="42" spans="1:2">
      <c r="A42" s="8">
        <v>13.44</v>
      </c>
      <c r="B42">
        <v>7.54</v>
      </c>
    </row>
    <row r="43" spans="1:2">
      <c r="A43" s="7">
        <v>13.44</v>
      </c>
      <c r="B43">
        <v>8.2200000000000006</v>
      </c>
    </row>
    <row r="44" spans="1:2">
      <c r="A44" s="8">
        <v>13.47</v>
      </c>
      <c r="B44">
        <v>8.51</v>
      </c>
    </row>
    <row r="45" spans="1:2">
      <c r="A45" s="7">
        <v>14.21</v>
      </c>
      <c r="B45">
        <v>9.1</v>
      </c>
    </row>
    <row r="46" spans="1:2">
      <c r="A46" s="8">
        <v>15.32</v>
      </c>
      <c r="B46">
        <v>10.3</v>
      </c>
    </row>
    <row r="47" spans="1:2">
      <c r="A47" s="7">
        <v>16</v>
      </c>
      <c r="B47">
        <v>10.36</v>
      </c>
    </row>
    <row r="48" spans="1:2">
      <c r="A48" s="8">
        <v>16.29</v>
      </c>
      <c r="B48">
        <v>10.42</v>
      </c>
    </row>
    <row r="49" spans="1:2">
      <c r="A49" s="7">
        <v>16.420000000000002</v>
      </c>
      <c r="B49">
        <v>10.43</v>
      </c>
    </row>
    <row r="50" spans="1:2">
      <c r="A50" s="8">
        <v>17.170000000000002</v>
      </c>
      <c r="B50">
        <v>10.47</v>
      </c>
    </row>
    <row r="51" spans="1:2">
      <c r="A51" s="7">
        <v>17.2</v>
      </c>
      <c r="B51">
        <v>10.54</v>
      </c>
    </row>
    <row r="52" spans="1:2">
      <c r="A52" s="8">
        <v>17.36</v>
      </c>
      <c r="B52">
        <v>11.15</v>
      </c>
    </row>
    <row r="53" spans="1:2">
      <c r="A53" s="7">
        <v>18.190000000000001</v>
      </c>
      <c r="B53">
        <v>11.2</v>
      </c>
    </row>
    <row r="54" spans="1:2">
      <c r="A54" s="8">
        <v>18.23</v>
      </c>
      <c r="B54">
        <v>12.35</v>
      </c>
    </row>
    <row r="55" spans="1:2">
      <c r="A55" s="7">
        <v>18.47</v>
      </c>
      <c r="B55">
        <v>13.1</v>
      </c>
    </row>
    <row r="56" spans="1:2">
      <c r="A56" s="8">
        <v>18.53</v>
      </c>
      <c r="B56">
        <v>13.34</v>
      </c>
    </row>
    <row r="57" spans="1:2">
      <c r="A57" s="7">
        <v>18.57</v>
      </c>
      <c r="B57">
        <v>13.57</v>
      </c>
    </row>
    <row r="58" spans="1:2">
      <c r="A58" s="8">
        <v>19.16</v>
      </c>
      <c r="B58">
        <v>14.14</v>
      </c>
    </row>
    <row r="59" spans="1:2">
      <c r="A59" s="7">
        <v>19.350000000000001</v>
      </c>
      <c r="B59">
        <v>14.21</v>
      </c>
    </row>
    <row r="60" spans="1:2">
      <c r="A60" s="8">
        <v>21.56</v>
      </c>
      <c r="B60">
        <v>14.36</v>
      </c>
    </row>
    <row r="61" spans="1:2">
      <c r="A61" s="7">
        <v>23.17</v>
      </c>
      <c r="B61">
        <v>14.59</v>
      </c>
    </row>
    <row r="62" spans="1:2">
      <c r="A62" s="8">
        <v>26.15</v>
      </c>
      <c r="B62">
        <v>14.59</v>
      </c>
    </row>
    <row r="63" spans="1:2">
      <c r="A63" s="7">
        <v>27.38</v>
      </c>
      <c r="B63">
        <v>15.21</v>
      </c>
    </row>
    <row r="64" spans="1:2">
      <c r="A64" s="8">
        <v>29.3</v>
      </c>
      <c r="B64">
        <v>15.25</v>
      </c>
    </row>
    <row r="65" spans="1:2">
      <c r="A65" s="7">
        <v>30.22</v>
      </c>
      <c r="B65">
        <v>15.39</v>
      </c>
    </row>
    <row r="66" spans="1:2">
      <c r="A66" s="8">
        <v>43.16</v>
      </c>
      <c r="B66">
        <v>15.47</v>
      </c>
    </row>
    <row r="67" spans="1:2">
      <c r="A67" s="7">
        <v>47.29</v>
      </c>
      <c r="B67">
        <v>16.14</v>
      </c>
    </row>
    <row r="68" spans="1:2">
      <c r="A68" s="8">
        <v>57.24</v>
      </c>
      <c r="B68">
        <v>16.399999999999999</v>
      </c>
    </row>
    <row r="69" spans="1:2">
      <c r="B69">
        <v>16.45</v>
      </c>
    </row>
    <row r="70" spans="1:2">
      <c r="B70">
        <v>16.510000000000002</v>
      </c>
    </row>
    <row r="71" spans="1:2">
      <c r="B71">
        <v>16.559999999999999</v>
      </c>
    </row>
    <row r="72" spans="1:2">
      <c r="B72">
        <v>17.420000000000002</v>
      </c>
    </row>
    <row r="73" spans="1:2">
      <c r="B73">
        <v>17.440000000000001</v>
      </c>
    </row>
    <row r="74" spans="1:2">
      <c r="B74">
        <v>17.47</v>
      </c>
    </row>
    <row r="75" spans="1:2">
      <c r="B75">
        <v>17.52</v>
      </c>
    </row>
    <row r="76" spans="1:2">
      <c r="B76">
        <v>17.55</v>
      </c>
    </row>
    <row r="77" spans="1:2">
      <c r="B77">
        <v>17.59</v>
      </c>
    </row>
    <row r="78" spans="1:2">
      <c r="B78">
        <v>18.23</v>
      </c>
    </row>
    <row r="79" spans="1:2">
      <c r="B79">
        <v>18.3</v>
      </c>
    </row>
    <row r="80" spans="1:2">
      <c r="B80">
        <v>18.399999999999999</v>
      </c>
    </row>
    <row r="81" spans="2:2">
      <c r="B81">
        <v>18.45</v>
      </c>
    </row>
    <row r="82" spans="2:2">
      <c r="B82">
        <v>18.54</v>
      </c>
    </row>
    <row r="83" spans="2:2">
      <c r="B83">
        <v>19.22</v>
      </c>
    </row>
    <row r="84" spans="2:2">
      <c r="B84">
        <v>19.23</v>
      </c>
    </row>
    <row r="85" spans="2:2">
      <c r="B85">
        <v>19.8</v>
      </c>
    </row>
    <row r="86" spans="2:2">
      <c r="B86">
        <v>20.260000000000002</v>
      </c>
    </row>
    <row r="87" spans="2:2">
      <c r="B87">
        <v>20.329999999999998</v>
      </c>
    </row>
    <row r="88" spans="2:2">
      <c r="B88">
        <v>20.399999999999999</v>
      </c>
    </row>
    <row r="89" spans="2:2">
      <c r="B89">
        <v>21.12</v>
      </c>
    </row>
    <row r="90" spans="2:2">
      <c r="B90">
        <v>21.34</v>
      </c>
    </row>
    <row r="91" spans="2:2">
      <c r="B91">
        <v>21.6</v>
      </c>
    </row>
    <row r="92" spans="2:2">
      <c r="B92">
        <v>22.15</v>
      </c>
    </row>
    <row r="93" spans="2:2">
      <c r="B93">
        <v>22.18</v>
      </c>
    </row>
    <row r="94" spans="2:2">
      <c r="B94">
        <v>22.5</v>
      </c>
    </row>
    <row r="95" spans="2:2">
      <c r="B95">
        <v>22.54</v>
      </c>
    </row>
    <row r="96" spans="2:2">
      <c r="B96">
        <v>23.1</v>
      </c>
    </row>
    <row r="97" spans="2:2">
      <c r="B97">
        <v>23.14</v>
      </c>
    </row>
    <row r="98" spans="2:2">
      <c r="B98">
        <v>23.56</v>
      </c>
    </row>
    <row r="99" spans="2:2">
      <c r="B99">
        <v>24.29</v>
      </c>
    </row>
    <row r="100" spans="2:2">
      <c r="B100">
        <v>24.43</v>
      </c>
    </row>
    <row r="101" spans="2:2">
      <c r="B101">
        <v>24.55</v>
      </c>
    </row>
    <row r="102" spans="2:2">
      <c r="B102">
        <v>25.2</v>
      </c>
    </row>
    <row r="103" spans="2:2">
      <c r="B103">
        <v>25.25</v>
      </c>
    </row>
    <row r="104" spans="2:2">
      <c r="B104">
        <v>25.31</v>
      </c>
    </row>
    <row r="105" spans="2:2">
      <c r="B105">
        <v>25.49</v>
      </c>
    </row>
    <row r="106" spans="2:2">
      <c r="B106">
        <v>26.13</v>
      </c>
    </row>
    <row r="107" spans="2:2">
      <c r="B107">
        <v>26.15</v>
      </c>
    </row>
    <row r="108" spans="2:2">
      <c r="B108">
        <v>26.22</v>
      </c>
    </row>
    <row r="109" spans="2:2">
      <c r="B109">
        <v>26.23</v>
      </c>
    </row>
    <row r="110" spans="2:2">
      <c r="B110">
        <v>26.23</v>
      </c>
    </row>
    <row r="111" spans="2:2">
      <c r="B111">
        <v>27.1</v>
      </c>
    </row>
    <row r="112" spans="2:2">
      <c r="B112">
        <v>27.3</v>
      </c>
    </row>
    <row r="113" spans="2:2">
      <c r="B113">
        <v>28.14</v>
      </c>
    </row>
    <row r="114" spans="2:2">
      <c r="B114">
        <v>29</v>
      </c>
    </row>
    <row r="115" spans="2:2">
      <c r="B115">
        <v>29</v>
      </c>
    </row>
    <row r="116" spans="2:2">
      <c r="B116">
        <v>29.17</v>
      </c>
    </row>
    <row r="117" spans="2:2">
      <c r="B117">
        <v>29.52</v>
      </c>
    </row>
    <row r="118" spans="2:2">
      <c r="B118">
        <v>29.52</v>
      </c>
    </row>
    <row r="119" spans="2:2">
      <c r="B119">
        <v>29.8</v>
      </c>
    </row>
    <row r="120" spans="2:2">
      <c r="B120">
        <v>30.2</v>
      </c>
    </row>
    <row r="121" spans="2:2">
      <c r="B121">
        <v>30.42</v>
      </c>
    </row>
    <row r="122" spans="2:2">
      <c r="B122">
        <v>31.1</v>
      </c>
    </row>
    <row r="123" spans="2:2">
      <c r="B123">
        <v>31.26</v>
      </c>
    </row>
    <row r="124" spans="2:2">
      <c r="B124">
        <v>31.4</v>
      </c>
    </row>
    <row r="125" spans="2:2">
      <c r="B125">
        <v>33.58</v>
      </c>
    </row>
    <row r="126" spans="2:2">
      <c r="B126">
        <v>34.1</v>
      </c>
    </row>
    <row r="127" spans="2:2">
      <c r="B127">
        <v>34.44</v>
      </c>
    </row>
    <row r="128" spans="2:2">
      <c r="B128">
        <v>35.11</v>
      </c>
    </row>
    <row r="129" spans="2:2">
      <c r="B129">
        <v>35.590000000000003</v>
      </c>
    </row>
    <row r="130" spans="2:2">
      <c r="B130">
        <v>36.36</v>
      </c>
    </row>
    <row r="131" spans="2:2">
      <c r="B131">
        <v>37.299999999999997</v>
      </c>
    </row>
    <row r="132" spans="2:2">
      <c r="B132">
        <v>37.6</v>
      </c>
    </row>
    <row r="133" spans="2:2">
      <c r="B133">
        <v>40.1</v>
      </c>
    </row>
    <row r="134" spans="2:2">
      <c r="B134">
        <v>40.31</v>
      </c>
    </row>
    <row r="135" spans="2:2">
      <c r="B135">
        <v>40.43</v>
      </c>
    </row>
    <row r="136" spans="2:2">
      <c r="B136">
        <v>42.5</v>
      </c>
    </row>
    <row r="137" spans="2:2">
      <c r="B137">
        <v>43.25</v>
      </c>
    </row>
    <row r="138" spans="2:2">
      <c r="B138">
        <v>44.35</v>
      </c>
    </row>
    <row r="139" spans="2:2">
      <c r="B139">
        <v>44.49</v>
      </c>
    </row>
    <row r="140" spans="2:2">
      <c r="B140">
        <v>46.42</v>
      </c>
    </row>
    <row r="141" spans="2:2">
      <c r="B141">
        <v>47.13</v>
      </c>
    </row>
    <row r="142" spans="2:2">
      <c r="B142">
        <v>47.21</v>
      </c>
    </row>
    <row r="143" spans="2:2">
      <c r="B143">
        <v>47.3</v>
      </c>
    </row>
    <row r="144" spans="2:2">
      <c r="B144">
        <v>48.19</v>
      </c>
    </row>
    <row r="145" spans="2:7">
      <c r="B145">
        <v>48.59</v>
      </c>
    </row>
    <row r="146" spans="2:7">
      <c r="B146">
        <v>49.7</v>
      </c>
    </row>
    <row r="147" spans="2:7">
      <c r="B147">
        <v>51.1</v>
      </c>
    </row>
    <row r="148" spans="2:7">
      <c r="B148">
        <v>52.16</v>
      </c>
    </row>
    <row r="149" spans="2:7">
      <c r="B149">
        <v>53.25</v>
      </c>
    </row>
    <row r="150" spans="2:7">
      <c r="B150">
        <v>53.3</v>
      </c>
    </row>
    <row r="151" spans="2:7">
      <c r="B151">
        <v>53.51</v>
      </c>
    </row>
    <row r="152" spans="2:7">
      <c r="B152">
        <v>54.3</v>
      </c>
    </row>
    <row r="153" spans="2:7">
      <c r="B153">
        <v>54.46</v>
      </c>
    </row>
    <row r="154" spans="2:7">
      <c r="B154">
        <v>55.37</v>
      </c>
    </row>
    <row r="155" spans="2:7">
      <c r="B155">
        <v>57.21</v>
      </c>
      <c r="G155" s="5" t="s">
        <v>116</v>
      </c>
    </row>
    <row r="156" spans="2:7">
      <c r="B156">
        <v>59.17</v>
      </c>
      <c r="G156" s="5" t="s">
        <v>117</v>
      </c>
    </row>
    <row r="157" spans="2:7">
      <c r="B157">
        <v>60</v>
      </c>
    </row>
    <row r="158" spans="2:7">
      <c r="B158">
        <v>60</v>
      </c>
    </row>
    <row r="159" spans="2:7">
      <c r="B159">
        <v>60</v>
      </c>
    </row>
    <row r="160" spans="2:7">
      <c r="B160">
        <v>60</v>
      </c>
    </row>
    <row r="163" spans="1:2" ht="15">
      <c r="A163" s="6" t="s">
        <v>118</v>
      </c>
    </row>
    <row r="164" spans="1:2">
      <c r="A164" s="5" t="s">
        <v>114</v>
      </c>
      <c r="B164" s="5" t="s">
        <v>109</v>
      </c>
    </row>
    <row r="165" spans="1:2">
      <c r="A165" s="7">
        <v>21</v>
      </c>
      <c r="B165">
        <v>6</v>
      </c>
    </row>
    <row r="166" spans="1:2">
      <c r="A166" s="7">
        <v>22</v>
      </c>
      <c r="B166">
        <v>20</v>
      </c>
    </row>
    <row r="167" spans="1:2">
      <c r="A167" s="8">
        <v>22</v>
      </c>
      <c r="B167">
        <v>20</v>
      </c>
    </row>
    <row r="168" spans="1:2">
      <c r="A168" s="8">
        <v>24</v>
      </c>
      <c r="B168">
        <v>23</v>
      </c>
    </row>
    <row r="169" spans="1:2">
      <c r="A169" s="7">
        <v>25</v>
      </c>
      <c r="B169">
        <v>23</v>
      </c>
    </row>
    <row r="170" spans="1:2">
      <c r="A170" s="8">
        <v>25</v>
      </c>
      <c r="B170">
        <v>24</v>
      </c>
    </row>
    <row r="171" spans="1:2">
      <c r="A171" s="7">
        <v>25</v>
      </c>
      <c r="B171">
        <v>24</v>
      </c>
    </row>
    <row r="172" spans="1:2">
      <c r="A172" s="7">
        <v>25</v>
      </c>
      <c r="B172">
        <v>24</v>
      </c>
    </row>
    <row r="173" spans="1:2">
      <c r="A173" s="7">
        <v>25</v>
      </c>
      <c r="B173">
        <v>25</v>
      </c>
    </row>
    <row r="174" spans="1:2">
      <c r="A174" s="7">
        <v>26</v>
      </c>
      <c r="B174">
        <v>25</v>
      </c>
    </row>
    <row r="175" spans="1:2">
      <c r="A175" s="7">
        <v>26</v>
      </c>
      <c r="B175">
        <v>25</v>
      </c>
    </row>
    <row r="176" spans="1:2">
      <c r="A176" s="7">
        <v>26</v>
      </c>
      <c r="B176">
        <v>25</v>
      </c>
    </row>
    <row r="177" spans="1:2">
      <c r="A177" s="8">
        <v>27</v>
      </c>
      <c r="B177">
        <v>26</v>
      </c>
    </row>
    <row r="178" spans="1:2">
      <c r="A178" s="8">
        <v>27</v>
      </c>
      <c r="B178">
        <v>26</v>
      </c>
    </row>
    <row r="179" spans="1:2">
      <c r="A179" s="8">
        <v>27</v>
      </c>
      <c r="B179">
        <v>27</v>
      </c>
    </row>
    <row r="180" spans="1:2">
      <c r="A180" s="7">
        <v>28</v>
      </c>
      <c r="B180">
        <v>27</v>
      </c>
    </row>
    <row r="181" spans="1:2">
      <c r="A181" s="8">
        <v>28</v>
      </c>
      <c r="B181">
        <v>27</v>
      </c>
    </row>
    <row r="182" spans="1:2">
      <c r="A182" s="8">
        <v>28</v>
      </c>
      <c r="B182">
        <v>27</v>
      </c>
    </row>
    <row r="183" spans="1:2">
      <c r="A183" s="7">
        <v>28</v>
      </c>
      <c r="B183">
        <v>27</v>
      </c>
    </row>
    <row r="184" spans="1:2">
      <c r="A184" s="7">
        <v>28</v>
      </c>
      <c r="B184">
        <v>28</v>
      </c>
    </row>
    <row r="185" spans="1:2">
      <c r="A185" s="7">
        <v>29</v>
      </c>
      <c r="B185">
        <v>28</v>
      </c>
    </row>
    <row r="186" spans="1:2">
      <c r="A186" s="7">
        <v>29</v>
      </c>
      <c r="B186">
        <v>28</v>
      </c>
    </row>
    <row r="187" spans="1:2">
      <c r="A187" s="8">
        <v>29</v>
      </c>
      <c r="B187">
        <v>28</v>
      </c>
    </row>
    <row r="188" spans="1:2">
      <c r="A188" s="7">
        <v>30</v>
      </c>
      <c r="B188">
        <v>28</v>
      </c>
    </row>
    <row r="189" spans="1:2">
      <c r="A189" s="7">
        <v>30</v>
      </c>
      <c r="B189">
        <v>29</v>
      </c>
    </row>
    <row r="190" spans="1:2">
      <c r="A190" s="8">
        <v>30</v>
      </c>
      <c r="B190">
        <v>29</v>
      </c>
    </row>
    <row r="191" spans="1:2">
      <c r="A191" s="8">
        <v>30</v>
      </c>
      <c r="B191">
        <v>30</v>
      </c>
    </row>
    <row r="192" spans="1:2">
      <c r="A192" s="8">
        <v>30</v>
      </c>
      <c r="B192">
        <v>30</v>
      </c>
    </row>
    <row r="193" spans="1:2">
      <c r="A193" s="7">
        <v>30</v>
      </c>
      <c r="B193">
        <v>30</v>
      </c>
    </row>
    <row r="194" spans="1:2">
      <c r="A194" s="7">
        <v>31</v>
      </c>
      <c r="B194">
        <v>30</v>
      </c>
    </row>
    <row r="195" spans="1:2">
      <c r="A195" s="8">
        <v>31</v>
      </c>
      <c r="B195">
        <v>32</v>
      </c>
    </row>
    <row r="196" spans="1:2">
      <c r="A196" s="7">
        <v>31</v>
      </c>
      <c r="B196">
        <v>32</v>
      </c>
    </row>
    <row r="197" spans="1:2">
      <c r="A197" s="8">
        <v>31</v>
      </c>
      <c r="B197">
        <v>32</v>
      </c>
    </row>
    <row r="198" spans="1:2">
      <c r="A198" s="8">
        <v>32</v>
      </c>
      <c r="B198">
        <v>32</v>
      </c>
    </row>
    <row r="199" spans="1:2">
      <c r="A199" s="8">
        <v>32</v>
      </c>
      <c r="B199">
        <v>33</v>
      </c>
    </row>
    <row r="200" spans="1:2">
      <c r="A200" s="7">
        <v>32</v>
      </c>
      <c r="B200">
        <v>33</v>
      </c>
    </row>
    <row r="201" spans="1:2">
      <c r="A201" s="7">
        <v>33</v>
      </c>
      <c r="B201">
        <v>33</v>
      </c>
    </row>
    <row r="202" spans="1:2">
      <c r="A202" s="8">
        <v>33</v>
      </c>
      <c r="B202">
        <v>33</v>
      </c>
    </row>
    <row r="203" spans="1:2">
      <c r="A203" s="7">
        <v>33</v>
      </c>
      <c r="B203">
        <v>33</v>
      </c>
    </row>
    <row r="204" spans="1:2">
      <c r="A204" s="8">
        <v>35</v>
      </c>
      <c r="B204">
        <v>34</v>
      </c>
    </row>
    <row r="205" spans="1:2">
      <c r="A205" s="7">
        <v>35</v>
      </c>
      <c r="B205">
        <v>34</v>
      </c>
    </row>
    <row r="206" spans="1:2">
      <c r="A206" s="8">
        <v>39</v>
      </c>
      <c r="B206">
        <v>34</v>
      </c>
    </row>
    <row r="207" spans="1:2">
      <c r="A207" s="8">
        <v>40</v>
      </c>
      <c r="B207">
        <v>34</v>
      </c>
    </row>
    <row r="208" spans="1:2">
      <c r="A208" s="8">
        <v>41</v>
      </c>
      <c r="B208">
        <v>34</v>
      </c>
    </row>
    <row r="209" spans="1:2">
      <c r="A209" s="8">
        <v>42</v>
      </c>
      <c r="B209">
        <v>35</v>
      </c>
    </row>
    <row r="210" spans="1:2">
      <c r="A210" s="8">
        <v>44</v>
      </c>
      <c r="B210">
        <v>36</v>
      </c>
    </row>
    <row r="211" spans="1:2">
      <c r="B211">
        <v>36</v>
      </c>
    </row>
    <row r="212" spans="1:2">
      <c r="B212">
        <v>36</v>
      </c>
    </row>
    <row r="213" spans="1:2">
      <c r="B213">
        <v>36</v>
      </c>
    </row>
    <row r="214" spans="1:2">
      <c r="B214">
        <v>36</v>
      </c>
    </row>
    <row r="215" spans="1:2">
      <c r="B215">
        <v>37</v>
      </c>
    </row>
    <row r="216" spans="1:2">
      <c r="B216">
        <v>37</v>
      </c>
    </row>
    <row r="217" spans="1:2">
      <c r="B217">
        <v>37</v>
      </c>
    </row>
    <row r="218" spans="1:2">
      <c r="B218">
        <v>37</v>
      </c>
    </row>
    <row r="219" spans="1:2">
      <c r="B219">
        <v>38</v>
      </c>
    </row>
    <row r="220" spans="1:2">
      <c r="B220">
        <v>38</v>
      </c>
    </row>
    <row r="221" spans="1:2">
      <c r="B221">
        <v>38</v>
      </c>
    </row>
    <row r="222" spans="1:2">
      <c r="B222">
        <v>38</v>
      </c>
    </row>
    <row r="223" spans="1:2">
      <c r="B223">
        <v>39</v>
      </c>
    </row>
    <row r="224" spans="1:2">
      <c r="B224">
        <v>39</v>
      </c>
    </row>
    <row r="225" spans="2:2">
      <c r="B225">
        <v>40</v>
      </c>
    </row>
    <row r="226" spans="2:2">
      <c r="B226">
        <v>40</v>
      </c>
    </row>
    <row r="227" spans="2:2">
      <c r="B227">
        <v>40</v>
      </c>
    </row>
    <row r="228" spans="2:2">
      <c r="B228">
        <v>40</v>
      </c>
    </row>
    <row r="229" spans="2:2">
      <c r="B229">
        <v>40</v>
      </c>
    </row>
    <row r="230" spans="2:2">
      <c r="B230">
        <v>41</v>
      </c>
    </row>
    <row r="231" spans="2:2">
      <c r="B231">
        <v>41</v>
      </c>
    </row>
    <row r="232" spans="2:2">
      <c r="B232">
        <v>41</v>
      </c>
    </row>
    <row r="233" spans="2:2">
      <c r="B233">
        <v>41</v>
      </c>
    </row>
    <row r="234" spans="2:2">
      <c r="B234">
        <v>42</v>
      </c>
    </row>
    <row r="235" spans="2:2">
      <c r="B235">
        <v>42</v>
      </c>
    </row>
    <row r="236" spans="2:2">
      <c r="B236">
        <v>42</v>
      </c>
    </row>
    <row r="237" spans="2:2">
      <c r="B237">
        <v>43</v>
      </c>
    </row>
    <row r="238" spans="2:2">
      <c r="B238">
        <v>43</v>
      </c>
    </row>
    <row r="239" spans="2:2">
      <c r="B239">
        <v>43</v>
      </c>
    </row>
    <row r="240" spans="2:2">
      <c r="B240">
        <v>43</v>
      </c>
    </row>
    <row r="241" spans="2:2">
      <c r="B241">
        <v>43</v>
      </c>
    </row>
    <row r="242" spans="2:2">
      <c r="B242">
        <v>43</v>
      </c>
    </row>
    <row r="243" spans="2:2">
      <c r="B243">
        <v>44</v>
      </c>
    </row>
    <row r="244" spans="2:2">
      <c r="B244">
        <v>44</v>
      </c>
    </row>
    <row r="245" spans="2:2">
      <c r="B245">
        <v>44</v>
      </c>
    </row>
    <row r="246" spans="2:2">
      <c r="B246">
        <v>44</v>
      </c>
    </row>
    <row r="247" spans="2:2">
      <c r="B247">
        <v>44</v>
      </c>
    </row>
    <row r="248" spans="2:2">
      <c r="B248">
        <v>44</v>
      </c>
    </row>
    <row r="249" spans="2:2">
      <c r="B249">
        <v>44</v>
      </c>
    </row>
    <row r="250" spans="2:2">
      <c r="B250">
        <v>44</v>
      </c>
    </row>
    <row r="251" spans="2:2">
      <c r="B251">
        <v>44</v>
      </c>
    </row>
    <row r="252" spans="2:2">
      <c r="B252">
        <v>45</v>
      </c>
    </row>
    <row r="253" spans="2:2">
      <c r="B253">
        <v>45</v>
      </c>
    </row>
    <row r="254" spans="2:2">
      <c r="B254">
        <v>45</v>
      </c>
    </row>
    <row r="255" spans="2:2">
      <c r="B255">
        <v>45</v>
      </c>
    </row>
    <row r="256" spans="2:2">
      <c r="B256">
        <v>46</v>
      </c>
    </row>
    <row r="257" spans="2:2">
      <c r="B257">
        <v>46</v>
      </c>
    </row>
    <row r="258" spans="2:2">
      <c r="B258">
        <v>46</v>
      </c>
    </row>
    <row r="259" spans="2:2">
      <c r="B259">
        <v>46</v>
      </c>
    </row>
    <row r="260" spans="2:2">
      <c r="B260">
        <v>47</v>
      </c>
    </row>
    <row r="261" spans="2:2">
      <c r="B261">
        <v>47</v>
      </c>
    </row>
    <row r="262" spans="2:2">
      <c r="B262">
        <v>47</v>
      </c>
    </row>
    <row r="263" spans="2:2">
      <c r="B263">
        <v>47</v>
      </c>
    </row>
    <row r="264" spans="2:2">
      <c r="B264">
        <v>47</v>
      </c>
    </row>
    <row r="265" spans="2:2">
      <c r="B265">
        <v>47</v>
      </c>
    </row>
    <row r="266" spans="2:2">
      <c r="B266">
        <v>47</v>
      </c>
    </row>
    <row r="267" spans="2:2">
      <c r="B267">
        <v>47</v>
      </c>
    </row>
    <row r="268" spans="2:2">
      <c r="B268">
        <v>47</v>
      </c>
    </row>
    <row r="269" spans="2:2">
      <c r="B269">
        <v>47</v>
      </c>
    </row>
    <row r="270" spans="2:2">
      <c r="B270">
        <v>47</v>
      </c>
    </row>
    <row r="271" spans="2:2">
      <c r="B271">
        <v>47</v>
      </c>
    </row>
    <row r="272" spans="2:2">
      <c r="B272">
        <v>47</v>
      </c>
    </row>
    <row r="273" spans="2:2">
      <c r="B273">
        <v>48</v>
      </c>
    </row>
    <row r="274" spans="2:2">
      <c r="B274">
        <v>48</v>
      </c>
    </row>
    <row r="275" spans="2:2">
      <c r="B275">
        <v>48</v>
      </c>
    </row>
    <row r="276" spans="2:2">
      <c r="B276">
        <v>48</v>
      </c>
    </row>
    <row r="277" spans="2:2">
      <c r="B277">
        <v>48</v>
      </c>
    </row>
    <row r="278" spans="2:2">
      <c r="B278">
        <v>48</v>
      </c>
    </row>
    <row r="279" spans="2:2">
      <c r="B279">
        <v>49</v>
      </c>
    </row>
    <row r="280" spans="2:2">
      <c r="B280">
        <v>49</v>
      </c>
    </row>
    <row r="281" spans="2:2">
      <c r="B281">
        <v>49</v>
      </c>
    </row>
    <row r="282" spans="2:2">
      <c r="B282">
        <v>49</v>
      </c>
    </row>
    <row r="283" spans="2:2">
      <c r="B283">
        <v>49</v>
      </c>
    </row>
    <row r="284" spans="2:2">
      <c r="B284">
        <v>49</v>
      </c>
    </row>
    <row r="285" spans="2:2">
      <c r="B285">
        <v>49</v>
      </c>
    </row>
    <row r="286" spans="2:2">
      <c r="B286">
        <v>49</v>
      </c>
    </row>
    <row r="287" spans="2:2">
      <c r="B287">
        <v>49</v>
      </c>
    </row>
    <row r="288" spans="2:2">
      <c r="B288">
        <v>49</v>
      </c>
    </row>
    <row r="289" spans="2:2">
      <c r="B289">
        <v>49</v>
      </c>
    </row>
    <row r="290" spans="2:2">
      <c r="B290">
        <v>49</v>
      </c>
    </row>
    <row r="291" spans="2:2">
      <c r="B291">
        <v>49</v>
      </c>
    </row>
    <row r="292" spans="2:2">
      <c r="B292">
        <v>49</v>
      </c>
    </row>
    <row r="293" spans="2:2">
      <c r="B293">
        <v>49</v>
      </c>
    </row>
    <row r="294" spans="2:2">
      <c r="B294">
        <v>49</v>
      </c>
    </row>
    <row r="295" spans="2:2">
      <c r="B295">
        <v>49</v>
      </c>
    </row>
    <row r="296" spans="2:2">
      <c r="B296">
        <v>49</v>
      </c>
    </row>
    <row r="297" spans="2:2">
      <c r="B297">
        <v>49</v>
      </c>
    </row>
    <row r="298" spans="2:2">
      <c r="B298">
        <v>50</v>
      </c>
    </row>
    <row r="299" spans="2:2">
      <c r="B299">
        <v>50</v>
      </c>
    </row>
    <row r="300" spans="2:2">
      <c r="B300">
        <v>50</v>
      </c>
    </row>
    <row r="301" spans="2:2">
      <c r="B301">
        <v>50</v>
      </c>
    </row>
    <row r="302" spans="2:2">
      <c r="B302">
        <v>50</v>
      </c>
    </row>
    <row r="308" spans="1:2">
      <c r="A308" t="s">
        <v>114</v>
      </c>
      <c r="B308" t="s">
        <v>109</v>
      </c>
    </row>
    <row r="309" spans="1:2">
      <c r="A309" s="20">
        <v>44</v>
      </c>
      <c r="B309">
        <v>33</v>
      </c>
    </row>
    <row r="310" spans="1:2">
      <c r="A310" s="21">
        <v>26</v>
      </c>
      <c r="B310">
        <v>23</v>
      </c>
    </row>
    <row r="311" spans="1:2">
      <c r="A311" s="22">
        <v>42</v>
      </c>
      <c r="B311">
        <v>28</v>
      </c>
    </row>
    <row r="312" spans="1:2">
      <c r="A312" s="21">
        <v>31</v>
      </c>
      <c r="B312">
        <v>24</v>
      </c>
    </row>
    <row r="313" spans="1:2">
      <c r="A313" s="22">
        <v>32</v>
      </c>
      <c r="B313">
        <v>25</v>
      </c>
    </row>
    <row r="314" spans="1:2">
      <c r="A314" s="21">
        <v>22</v>
      </c>
      <c r="B314">
        <v>27</v>
      </c>
    </row>
    <row r="315" spans="1:2">
      <c r="A315" s="22">
        <v>41</v>
      </c>
      <c r="B315">
        <v>26</v>
      </c>
    </row>
    <row r="316" spans="1:2">
      <c r="A316" s="21">
        <v>25</v>
      </c>
      <c r="B316">
        <v>24</v>
      </c>
    </row>
    <row r="317" spans="1:2">
      <c r="A317" s="22">
        <v>28</v>
      </c>
      <c r="B317">
        <v>47</v>
      </c>
    </row>
    <row r="318" spans="1:2">
      <c r="A318" s="21">
        <v>28</v>
      </c>
      <c r="B318">
        <v>47</v>
      </c>
    </row>
    <row r="319" spans="1:2">
      <c r="A319" s="22">
        <v>29</v>
      </c>
      <c r="B319">
        <v>25</v>
      </c>
    </row>
    <row r="320" spans="1:2">
      <c r="A320" s="21">
        <v>26</v>
      </c>
      <c r="B320">
        <v>35</v>
      </c>
    </row>
    <row r="321" spans="1:2">
      <c r="A321" s="22">
        <v>30</v>
      </c>
      <c r="B321">
        <v>20</v>
      </c>
    </row>
    <row r="322" spans="1:2">
      <c r="A322" s="21">
        <v>28</v>
      </c>
      <c r="B322">
        <v>44</v>
      </c>
    </row>
    <row r="323" spans="1:2">
      <c r="A323" s="22">
        <v>33</v>
      </c>
      <c r="B323">
        <v>44</v>
      </c>
    </row>
    <row r="324" spans="1:2">
      <c r="A324" s="21">
        <v>25</v>
      </c>
      <c r="B324">
        <v>37</v>
      </c>
    </row>
    <row r="325" spans="1:2">
      <c r="A325" s="22">
        <v>32</v>
      </c>
      <c r="B325">
        <v>28</v>
      </c>
    </row>
    <row r="326" spans="1:2">
      <c r="A326" s="21">
        <v>26</v>
      </c>
      <c r="B326">
        <v>34</v>
      </c>
    </row>
    <row r="327" spans="1:2">
      <c r="A327" s="22">
        <v>22</v>
      </c>
      <c r="B327">
        <v>47</v>
      </c>
    </row>
    <row r="328" spans="1:2">
      <c r="A328" s="21">
        <v>31</v>
      </c>
      <c r="B328">
        <v>41</v>
      </c>
    </row>
    <row r="329" spans="1:2">
      <c r="A329" s="22">
        <v>35</v>
      </c>
      <c r="B329">
        <v>25</v>
      </c>
    </row>
    <row r="330" spans="1:2">
      <c r="A330" s="21">
        <v>32</v>
      </c>
      <c r="B330">
        <v>40</v>
      </c>
    </row>
    <row r="331" spans="1:2">
      <c r="A331" s="22">
        <v>28</v>
      </c>
      <c r="B331">
        <v>44</v>
      </c>
    </row>
    <row r="332" spans="1:2">
      <c r="A332" s="21">
        <v>29</v>
      </c>
      <c r="B332">
        <v>32</v>
      </c>
    </row>
    <row r="333" spans="1:2">
      <c r="A333" s="22">
        <v>27</v>
      </c>
      <c r="B333">
        <v>27</v>
      </c>
    </row>
    <row r="334" spans="1:2">
      <c r="A334" s="21">
        <v>28</v>
      </c>
      <c r="B334">
        <v>47</v>
      </c>
    </row>
    <row r="335" spans="1:2">
      <c r="A335" s="22">
        <v>30</v>
      </c>
      <c r="B335">
        <v>48</v>
      </c>
    </row>
    <row r="336" spans="1:2">
      <c r="A336" s="21">
        <v>33</v>
      </c>
      <c r="B336">
        <v>29</v>
      </c>
    </row>
    <row r="337" spans="1:2">
      <c r="A337" s="22">
        <v>40</v>
      </c>
      <c r="B337">
        <v>49</v>
      </c>
    </row>
    <row r="338" spans="1:2">
      <c r="A338" s="21">
        <v>35</v>
      </c>
      <c r="B338">
        <v>46</v>
      </c>
    </row>
    <row r="339" spans="1:2">
      <c r="A339" s="22">
        <v>31</v>
      </c>
      <c r="B339">
        <v>46</v>
      </c>
    </row>
    <row r="340" spans="1:2">
      <c r="B340">
        <v>27</v>
      </c>
    </row>
    <row r="341" spans="1:2">
      <c r="B341">
        <v>24</v>
      </c>
    </row>
    <row r="342" spans="1:2">
      <c r="B342">
        <v>36</v>
      </c>
    </row>
    <row r="343" spans="1:2">
      <c r="B343">
        <v>25</v>
      </c>
    </row>
    <row r="344" spans="1:2">
      <c r="B344">
        <v>42</v>
      </c>
    </row>
    <row r="345" spans="1:2">
      <c r="B345">
        <v>44</v>
      </c>
    </row>
    <row r="346" spans="1:2">
      <c r="B346">
        <v>47</v>
      </c>
    </row>
    <row r="347" spans="1:2">
      <c r="B347">
        <v>45</v>
      </c>
    </row>
    <row r="348" spans="1:2">
      <c r="B348">
        <v>23</v>
      </c>
    </row>
    <row r="349" spans="1:2">
      <c r="B349">
        <v>49</v>
      </c>
    </row>
    <row r="350" spans="1:2">
      <c r="B350">
        <v>39</v>
      </c>
    </row>
    <row r="351" spans="1:2">
      <c r="B351">
        <v>44</v>
      </c>
    </row>
    <row r="352" spans="1:2">
      <c r="B352">
        <v>34</v>
      </c>
    </row>
    <row r="353" spans="2:2">
      <c r="B353">
        <v>49</v>
      </c>
    </row>
    <row r="354" spans="2:2">
      <c r="B354">
        <v>49</v>
      </c>
    </row>
    <row r="355" spans="2:2">
      <c r="B355">
        <v>44</v>
      </c>
    </row>
    <row r="356" spans="2:2">
      <c r="B356">
        <v>46</v>
      </c>
    </row>
    <row r="357" spans="2:2">
      <c r="B357">
        <v>44</v>
      </c>
    </row>
    <row r="358" spans="2:2">
      <c r="B358">
        <v>50</v>
      </c>
    </row>
    <row r="359" spans="2:2">
      <c r="B359">
        <v>30</v>
      </c>
    </row>
    <row r="360" spans="2:2">
      <c r="B360">
        <v>49</v>
      </c>
    </row>
    <row r="361" spans="2:2">
      <c r="B361">
        <v>49</v>
      </c>
    </row>
    <row r="362" spans="2:2">
      <c r="B362">
        <v>41</v>
      </c>
    </row>
    <row r="363" spans="2:2">
      <c r="B363">
        <v>49</v>
      </c>
    </row>
    <row r="364" spans="2:2">
      <c r="B364">
        <v>50</v>
      </c>
    </row>
    <row r="365" spans="2:2">
      <c r="B365">
        <v>27</v>
      </c>
    </row>
    <row r="366" spans="2:2">
      <c r="B366">
        <v>50</v>
      </c>
    </row>
    <row r="367" spans="2:2">
      <c r="B367">
        <v>45</v>
      </c>
    </row>
    <row r="368" spans="2:2">
      <c r="B368">
        <v>40</v>
      </c>
    </row>
    <row r="369" spans="2:2">
      <c r="B369">
        <v>48</v>
      </c>
    </row>
    <row r="370" spans="2:2">
      <c r="B370">
        <v>48</v>
      </c>
    </row>
    <row r="371" spans="2:2">
      <c r="B371">
        <v>43</v>
      </c>
    </row>
    <row r="372" spans="2:2">
      <c r="B372">
        <v>43</v>
      </c>
    </row>
    <row r="373" spans="2:2">
      <c r="B373">
        <v>41</v>
      </c>
    </row>
    <row r="374" spans="2:2">
      <c r="B374">
        <v>49</v>
      </c>
    </row>
    <row r="375" spans="2:2">
      <c r="B375">
        <v>50</v>
      </c>
    </row>
    <row r="376" spans="2:2">
      <c r="B376">
        <v>49</v>
      </c>
    </row>
    <row r="377" spans="2:2">
      <c r="B377">
        <v>47</v>
      </c>
    </row>
    <row r="378" spans="2:2">
      <c r="B378">
        <v>49</v>
      </c>
    </row>
    <row r="379" spans="2:2">
      <c r="B379">
        <v>49</v>
      </c>
    </row>
    <row r="380" spans="2:2">
      <c r="B380">
        <v>47</v>
      </c>
    </row>
    <row r="381" spans="2:2">
      <c r="B381">
        <v>47</v>
      </c>
    </row>
    <row r="382" spans="2:2">
      <c r="B382">
        <v>37</v>
      </c>
    </row>
    <row r="383" spans="2:2">
      <c r="B383">
        <v>37</v>
      </c>
    </row>
    <row r="384" spans="2:2">
      <c r="B384">
        <v>49</v>
      </c>
    </row>
    <row r="385" spans="2:2">
      <c r="B385">
        <v>49</v>
      </c>
    </row>
    <row r="386" spans="2:2">
      <c r="B386">
        <v>33</v>
      </c>
    </row>
    <row r="387" spans="2:2">
      <c r="B387">
        <v>49</v>
      </c>
    </row>
    <row r="388" spans="2:2">
      <c r="B388">
        <v>40</v>
      </c>
    </row>
    <row r="389" spans="2:2">
      <c r="B389">
        <v>48</v>
      </c>
    </row>
    <row r="390" spans="2:2">
      <c r="B390">
        <v>49</v>
      </c>
    </row>
    <row r="391" spans="2:2">
      <c r="B391">
        <v>41</v>
      </c>
    </row>
    <row r="392" spans="2:2">
      <c r="B392">
        <v>39</v>
      </c>
    </row>
    <row r="393" spans="2:2">
      <c r="B393">
        <v>47</v>
      </c>
    </row>
    <row r="394" spans="2:2">
      <c r="B394">
        <v>28</v>
      </c>
    </row>
    <row r="395" spans="2:2">
      <c r="B395">
        <v>43</v>
      </c>
    </row>
    <row r="396" spans="2:2">
      <c r="B396">
        <v>49</v>
      </c>
    </row>
    <row r="397" spans="2:2">
      <c r="B397">
        <v>34</v>
      </c>
    </row>
    <row r="398" spans="2:2">
      <c r="B398">
        <v>49</v>
      </c>
    </row>
    <row r="399" spans="2:2">
      <c r="B399">
        <v>36</v>
      </c>
    </row>
    <row r="400" spans="2:2">
      <c r="B400">
        <v>45</v>
      </c>
    </row>
    <row r="401" spans="2:2">
      <c r="B401">
        <v>44</v>
      </c>
    </row>
    <row r="402" spans="2:2">
      <c r="B402">
        <v>28</v>
      </c>
    </row>
    <row r="403" spans="2:2">
      <c r="B403">
        <v>32</v>
      </c>
    </row>
    <row r="404" spans="2:2">
      <c r="B404">
        <v>38</v>
      </c>
    </row>
    <row r="405" spans="2:2">
      <c r="B405">
        <v>49</v>
      </c>
    </row>
    <row r="406" spans="2:2">
      <c r="B406">
        <v>43</v>
      </c>
    </row>
    <row r="407" spans="2:2">
      <c r="B407">
        <v>40</v>
      </c>
    </row>
    <row r="408" spans="2:2">
      <c r="B408">
        <v>34</v>
      </c>
    </row>
    <row r="409" spans="2:2">
      <c r="B409">
        <v>49</v>
      </c>
    </row>
    <row r="410" spans="2:2">
      <c r="B410">
        <v>45</v>
      </c>
    </row>
    <row r="411" spans="2:2">
      <c r="B411">
        <v>32</v>
      </c>
    </row>
    <row r="412" spans="2:2">
      <c r="B412">
        <v>47</v>
      </c>
    </row>
    <row r="413" spans="2:2">
      <c r="B413">
        <v>37</v>
      </c>
    </row>
    <row r="414" spans="2:2">
      <c r="B414">
        <v>46</v>
      </c>
    </row>
    <row r="415" spans="2:2">
      <c r="B415">
        <v>47</v>
      </c>
    </row>
    <row r="416" spans="2:2">
      <c r="B416">
        <v>36</v>
      </c>
    </row>
    <row r="417" spans="2:2">
      <c r="B417">
        <v>42</v>
      </c>
    </row>
    <row r="418" spans="2:2">
      <c r="B418">
        <v>33</v>
      </c>
    </row>
    <row r="419" spans="2:2">
      <c r="B419">
        <v>50</v>
      </c>
    </row>
    <row r="420" spans="2:2">
      <c r="B420">
        <v>48</v>
      </c>
    </row>
    <row r="421" spans="2:2">
      <c r="B421">
        <v>34</v>
      </c>
    </row>
    <row r="422" spans="2:2">
      <c r="B422">
        <v>44</v>
      </c>
    </row>
    <row r="423" spans="2:2">
      <c r="B423">
        <v>43</v>
      </c>
    </row>
    <row r="424" spans="2:2">
      <c r="B424">
        <v>42</v>
      </c>
    </row>
    <row r="425" spans="2:2">
      <c r="B425">
        <v>47</v>
      </c>
    </row>
    <row r="426" spans="2:2">
      <c r="B426">
        <v>48</v>
      </c>
    </row>
    <row r="427" spans="2:2">
      <c r="B427">
        <v>43</v>
      </c>
    </row>
    <row r="428" spans="2:2">
      <c r="B428">
        <v>29</v>
      </c>
    </row>
    <row r="429" spans="2:2">
      <c r="B429">
        <v>30</v>
      </c>
    </row>
    <row r="430" spans="2:2">
      <c r="B430">
        <v>27</v>
      </c>
    </row>
    <row r="431" spans="2:2">
      <c r="B431">
        <v>36</v>
      </c>
    </row>
    <row r="432" spans="2:2">
      <c r="B432">
        <v>38</v>
      </c>
    </row>
    <row r="433" spans="2:2">
      <c r="B433">
        <v>26</v>
      </c>
    </row>
    <row r="434" spans="2:2">
      <c r="B434">
        <v>36</v>
      </c>
    </row>
    <row r="435" spans="2:2">
      <c r="B435">
        <v>32</v>
      </c>
    </row>
    <row r="436" spans="2:2">
      <c r="B436">
        <v>40</v>
      </c>
    </row>
    <row r="437" spans="2:2">
      <c r="B437">
        <v>38</v>
      </c>
    </row>
    <row r="438" spans="2:2">
      <c r="B438">
        <v>33</v>
      </c>
    </row>
    <row r="439" spans="2:2">
      <c r="B439">
        <v>30</v>
      </c>
    </row>
    <row r="440" spans="2:2">
      <c r="B440">
        <v>38</v>
      </c>
    </row>
    <row r="441" spans="2:2">
      <c r="B441">
        <v>47</v>
      </c>
    </row>
    <row r="442" spans="2:2">
      <c r="B442">
        <v>28</v>
      </c>
    </row>
    <row r="443" spans="2:2">
      <c r="B443">
        <v>33</v>
      </c>
    </row>
    <row r="444" spans="2:2">
      <c r="B444">
        <v>20</v>
      </c>
    </row>
    <row r="445" spans="2:2">
      <c r="B445">
        <v>30</v>
      </c>
    </row>
    <row r="446" spans="2:2">
      <c r="B446">
        <v>6</v>
      </c>
    </row>
  </sheetData>
  <sortState ref="B165:B302">
    <sortCondition ref="B30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9"/>
  <sheetViews>
    <sheetView tabSelected="1" topLeftCell="K19" workbookViewId="0">
      <selection activeCell="P39" sqref="P39"/>
    </sheetView>
  </sheetViews>
  <sheetFormatPr defaultRowHeight="12.75"/>
  <cols>
    <col min="2" max="2" width="13.140625" bestFit="1" customWidth="1"/>
    <col min="3" max="3" width="13.5703125" customWidth="1"/>
    <col min="4" max="4" width="11.7109375" customWidth="1"/>
    <col min="5" max="6" width="9.28515625" bestFit="1" customWidth="1"/>
    <col min="7" max="7" width="12.5703125" bestFit="1" customWidth="1"/>
  </cols>
  <sheetData>
    <row r="1" spans="1:7" ht="20.25" thickBot="1">
      <c r="A1" s="2" t="s">
        <v>216</v>
      </c>
    </row>
    <row r="2" spans="1:7" ht="15.75" customHeight="1" thickTop="1">
      <c r="A2" s="43"/>
      <c r="B2" s="26" t="s">
        <v>217</v>
      </c>
      <c r="C2" s="45" t="s">
        <v>218</v>
      </c>
      <c r="D2" s="45" t="s">
        <v>219</v>
      </c>
      <c r="E2" s="45" t="s">
        <v>220</v>
      </c>
      <c r="F2" s="45" t="s">
        <v>221</v>
      </c>
      <c r="G2" s="45" t="s">
        <v>222</v>
      </c>
    </row>
    <row r="3" spans="1:7" ht="15.75" customHeight="1" thickBot="1">
      <c r="A3" s="44"/>
      <c r="B3" s="27" t="s">
        <v>109</v>
      </c>
      <c r="C3" s="46"/>
      <c r="D3" s="46"/>
      <c r="E3" s="46"/>
      <c r="F3" s="46"/>
      <c r="G3" s="46"/>
    </row>
    <row r="4" spans="1:7" ht="16.5" thickBot="1">
      <c r="A4" s="28" t="s">
        <v>107</v>
      </c>
      <c r="B4" s="31">
        <f>0</f>
        <v>0</v>
      </c>
      <c r="C4" s="31">
        <f>0</f>
        <v>0</v>
      </c>
      <c r="D4" s="31">
        <v>0</v>
      </c>
      <c r="E4" s="31">
        <v>0</v>
      </c>
      <c r="F4" s="31">
        <v>0</v>
      </c>
      <c r="G4" s="31">
        <v>0</v>
      </c>
    </row>
    <row r="5" spans="1:7" ht="16.5" thickBot="1">
      <c r="A5" s="28" t="s">
        <v>101</v>
      </c>
      <c r="B5" s="32">
        <f>84/115</f>
        <v>0.73043478260869565</v>
      </c>
      <c r="C5" s="32">
        <f>17/30</f>
        <v>0.56666666666666665</v>
      </c>
      <c r="D5" s="32">
        <f>543/805</f>
        <v>0.67453416149068324</v>
      </c>
      <c r="E5" s="32">
        <f>564/858</f>
        <v>0.65734265734265729</v>
      </c>
      <c r="F5" s="32">
        <f>141/230</f>
        <v>0.61304347826086958</v>
      </c>
      <c r="G5" s="32">
        <f>118/176</f>
        <v>0.67045454545454541</v>
      </c>
    </row>
    <row r="6" spans="1:7" ht="16.5" thickBot="1">
      <c r="A6" s="28" t="s">
        <v>102</v>
      </c>
      <c r="B6" s="31">
        <f>135/200</f>
        <v>0.67500000000000004</v>
      </c>
      <c r="C6" s="31">
        <f>38/81</f>
        <v>0.46913580246913578</v>
      </c>
      <c r="D6" s="31">
        <f>1159/1400</f>
        <v>0.82785714285714285</v>
      </c>
      <c r="E6" s="31">
        <f>618/1053</f>
        <v>0.58689458689458684</v>
      </c>
      <c r="F6" s="31">
        <f>68/400</f>
        <v>0.17</v>
      </c>
      <c r="G6" s="31">
        <f>172/216</f>
        <v>0.79629629629629628</v>
      </c>
    </row>
    <row r="7" spans="1:7" ht="16.5" thickBot="1">
      <c r="A7" s="28" t="s">
        <v>103</v>
      </c>
      <c r="B7" s="32">
        <f>119/170</f>
        <v>0.7</v>
      </c>
      <c r="C7" s="32">
        <f>8/15</f>
        <v>0.53333333333333333</v>
      </c>
      <c r="D7" s="32">
        <f>1033/1190</f>
        <v>0.86806722689075633</v>
      </c>
      <c r="E7" s="32">
        <f>105/195</f>
        <v>0.53846153846153844</v>
      </c>
      <c r="F7" s="32">
        <f>59/340</f>
        <v>0.17352941176470588</v>
      </c>
      <c r="G7" s="32">
        <f>29/40</f>
        <v>0.72499999999999998</v>
      </c>
    </row>
    <row r="8" spans="1:7" ht="16.5" thickBot="1">
      <c r="A8" s="28" t="s">
        <v>104</v>
      </c>
      <c r="B8" s="31">
        <f>47/65</f>
        <v>0.72307692307692306</v>
      </c>
      <c r="C8" s="31">
        <f>1/3</f>
        <v>0.33333333333333331</v>
      </c>
      <c r="D8" s="31">
        <f>380/455</f>
        <v>0.8351648351648352</v>
      </c>
      <c r="E8" s="31">
        <f>26/39</f>
        <v>0.66666666666666663</v>
      </c>
      <c r="F8" s="31">
        <f>21/130</f>
        <v>0.16153846153846155</v>
      </c>
      <c r="G8" s="31">
        <f>6/8</f>
        <v>0.75</v>
      </c>
    </row>
    <row r="9" spans="1:7" ht="16.5" thickBot="1">
      <c r="A9" s="28" t="s">
        <v>105</v>
      </c>
      <c r="B9" s="32">
        <f>51/70</f>
        <v>0.72857142857142854</v>
      </c>
      <c r="C9" s="32">
        <f>4/6</f>
        <v>0.66666666666666663</v>
      </c>
      <c r="D9" s="32">
        <f>407/490</f>
        <v>0.83061224489795915</v>
      </c>
      <c r="E9" s="32">
        <f>56/78</f>
        <v>0.71794871794871795</v>
      </c>
      <c r="F9" s="32">
        <f>24/140</f>
        <v>0.17142857142857143</v>
      </c>
      <c r="G9" s="32">
        <f>15/16</f>
        <v>0.9375</v>
      </c>
    </row>
    <row r="10" spans="1:7" ht="16.5" thickBot="1">
      <c r="A10" s="30" t="s">
        <v>106</v>
      </c>
      <c r="B10" s="31">
        <f>39/70</f>
        <v>0.55714285714285716</v>
      </c>
      <c r="C10" s="31">
        <f>2/3</f>
        <v>0.66666666666666663</v>
      </c>
      <c r="D10" s="31" t="s">
        <v>223</v>
      </c>
      <c r="E10" s="31">
        <f>23/39</f>
        <v>0.58974358974358976</v>
      </c>
      <c r="F10" s="31">
        <f>14/140</f>
        <v>0.1</v>
      </c>
      <c r="G10" s="31">
        <f>6/8</f>
        <v>0.75</v>
      </c>
    </row>
    <row r="20" spans="1:13">
      <c r="C20" s="29"/>
    </row>
    <row r="21" spans="1:13">
      <c r="C21" s="29"/>
      <c r="G21" s="29"/>
    </row>
    <row r="22" spans="1:13" ht="32.25" thickBot="1">
      <c r="B22" s="27" t="s">
        <v>224</v>
      </c>
      <c r="D22" s="48" t="s">
        <v>225</v>
      </c>
      <c r="F22" s="48" t="s">
        <v>226</v>
      </c>
      <c r="H22" s="48" t="s">
        <v>227</v>
      </c>
      <c r="J22" s="48" t="s">
        <v>228</v>
      </c>
      <c r="L22" t="s">
        <v>229</v>
      </c>
    </row>
    <row r="23" spans="1:13" ht="16.5" thickBot="1">
      <c r="A23" s="47"/>
      <c r="B23" s="48" t="s">
        <v>109</v>
      </c>
      <c r="C23" s="48" t="s">
        <v>114</v>
      </c>
      <c r="D23" s="48" t="s">
        <v>109</v>
      </c>
      <c r="E23" s="48" t="s">
        <v>114</v>
      </c>
      <c r="F23" s="48" t="s">
        <v>109</v>
      </c>
      <c r="G23" s="48" t="s">
        <v>114</v>
      </c>
      <c r="H23" s="48" t="s">
        <v>109</v>
      </c>
      <c r="I23" s="48" t="s">
        <v>114</v>
      </c>
      <c r="J23" s="48" t="s">
        <v>109</v>
      </c>
      <c r="K23" s="48" t="s">
        <v>114</v>
      </c>
      <c r="L23" t="s">
        <v>109</v>
      </c>
      <c r="M23" t="s">
        <v>114</v>
      </c>
    </row>
    <row r="24" spans="1:13" ht="16.5" thickBot="1">
      <c r="A24" s="28" t="s">
        <v>107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">
        <f>SUM(B24+D24+F24+H24+J24)</f>
        <v>0</v>
      </c>
      <c r="M24" s="3">
        <f>SUM(C24,E24,G24,I24,K24)</f>
        <v>0</v>
      </c>
    </row>
    <row r="25" spans="1:13" ht="16.5" thickBot="1">
      <c r="A25" s="28" t="s">
        <v>101</v>
      </c>
      <c r="B25" s="31">
        <f>0/23</f>
        <v>0</v>
      </c>
      <c r="C25" s="31">
        <f>0/10</f>
        <v>0</v>
      </c>
      <c r="D25" s="31">
        <f>1/23</f>
        <v>4.3478260869565216E-2</v>
      </c>
      <c r="E25" s="31">
        <f>0/10</f>
        <v>0</v>
      </c>
      <c r="F25" s="31">
        <f>10/23</f>
        <v>0.43478260869565216</v>
      </c>
      <c r="G25" s="31">
        <f>9/10</f>
        <v>0.9</v>
      </c>
      <c r="H25" s="31">
        <f>5/23</f>
        <v>0.21739130434782608</v>
      </c>
      <c r="I25" s="31">
        <f>1/10</f>
        <v>0.1</v>
      </c>
      <c r="J25" s="31">
        <f>7/23</f>
        <v>0.30434782608695654</v>
      </c>
      <c r="K25" s="31">
        <f>0/10</f>
        <v>0</v>
      </c>
      <c r="L25" s="3">
        <f t="shared" ref="L25:L30" si="0">SUM(B25+D25+F25+H25+J25)</f>
        <v>1</v>
      </c>
      <c r="M25" s="3">
        <f t="shared" ref="M25:M30" si="1">SUM(C25,E25,G25,I25,K25)</f>
        <v>1</v>
      </c>
    </row>
    <row r="26" spans="1:13" ht="16.5" thickBot="1">
      <c r="A26" s="28" t="s">
        <v>102</v>
      </c>
      <c r="B26" s="32">
        <f>0/40</f>
        <v>0</v>
      </c>
      <c r="C26" s="32">
        <f>0/27</f>
        <v>0</v>
      </c>
      <c r="D26" s="32">
        <f>0/40</f>
        <v>0</v>
      </c>
      <c r="E26" s="32">
        <f>0/27</f>
        <v>0</v>
      </c>
      <c r="F26" s="32">
        <f>8/40</f>
        <v>0.2</v>
      </c>
      <c r="G26" s="32">
        <f>15/27</f>
        <v>0.55555555555555558</v>
      </c>
      <c r="H26" s="32">
        <f>5/40</f>
        <v>0.125</v>
      </c>
      <c r="I26" s="32">
        <f>9/27</f>
        <v>0.33333333333333331</v>
      </c>
      <c r="J26" s="32">
        <f>27/40</f>
        <v>0.67500000000000004</v>
      </c>
      <c r="K26" s="32">
        <f>3/27</f>
        <v>0.1111111111111111</v>
      </c>
      <c r="L26" s="3">
        <f t="shared" si="0"/>
        <v>1</v>
      </c>
      <c r="M26" s="3">
        <f t="shared" si="1"/>
        <v>1</v>
      </c>
    </row>
    <row r="27" spans="1:13" ht="16.5" thickBot="1">
      <c r="A27" s="28" t="s">
        <v>103</v>
      </c>
      <c r="B27" s="31">
        <f>0/34</f>
        <v>0</v>
      </c>
      <c r="C27" s="31">
        <f>0/5</f>
        <v>0</v>
      </c>
      <c r="D27" s="31">
        <f>0/34</f>
        <v>0</v>
      </c>
      <c r="E27" s="31">
        <f>0/5</f>
        <v>0</v>
      </c>
      <c r="F27" s="31">
        <f>2/34</f>
        <v>5.8823529411764705E-2</v>
      </c>
      <c r="G27" s="31">
        <f>5/5</f>
        <v>1</v>
      </c>
      <c r="H27" s="31">
        <f>9/34</f>
        <v>0.26470588235294118</v>
      </c>
      <c r="I27" s="31">
        <f>0/5</f>
        <v>0</v>
      </c>
      <c r="J27" s="31">
        <f>23/34</f>
        <v>0.67647058823529416</v>
      </c>
      <c r="K27" s="31">
        <f>0/5</f>
        <v>0</v>
      </c>
      <c r="L27" s="3">
        <f t="shared" si="0"/>
        <v>1</v>
      </c>
      <c r="M27" s="3">
        <f t="shared" si="1"/>
        <v>1</v>
      </c>
    </row>
    <row r="28" spans="1:13" ht="16.5" thickBot="1">
      <c r="A28" s="28" t="s">
        <v>104</v>
      </c>
      <c r="B28" s="32">
        <f>0/13</f>
        <v>0</v>
      </c>
      <c r="C28" s="32">
        <f>0/1</f>
        <v>0</v>
      </c>
      <c r="D28" s="32">
        <f>0/13</f>
        <v>0</v>
      </c>
      <c r="E28" s="32">
        <f>0/1</f>
        <v>0</v>
      </c>
      <c r="F28" s="32">
        <f>0/13</f>
        <v>0</v>
      </c>
      <c r="G28" s="32">
        <f>0/1</f>
        <v>0</v>
      </c>
      <c r="H28" s="32">
        <f>6/13</f>
        <v>0.46153846153846156</v>
      </c>
      <c r="I28" s="32">
        <f>1/1</f>
        <v>1</v>
      </c>
      <c r="J28" s="32">
        <f>7/13</f>
        <v>0.53846153846153844</v>
      </c>
      <c r="K28" s="32">
        <f>0/1</f>
        <v>0</v>
      </c>
      <c r="L28" s="3">
        <f t="shared" si="0"/>
        <v>1</v>
      </c>
      <c r="M28" s="3">
        <f t="shared" si="1"/>
        <v>1</v>
      </c>
    </row>
    <row r="29" spans="1:13" ht="16.5" thickBot="1">
      <c r="A29" s="28" t="s">
        <v>105</v>
      </c>
      <c r="B29" s="31">
        <f>0/14</f>
        <v>0</v>
      </c>
      <c r="C29" s="31">
        <f>0/2</f>
        <v>0</v>
      </c>
      <c r="D29" s="31">
        <f>0/14</f>
        <v>0</v>
      </c>
      <c r="E29" s="31">
        <f>0/2</f>
        <v>0</v>
      </c>
      <c r="F29" s="31">
        <f>3/14</f>
        <v>0.21428571428571427</v>
      </c>
      <c r="G29" s="31">
        <f>0/2</f>
        <v>0</v>
      </c>
      <c r="H29" s="31">
        <f>3/14</f>
        <v>0.21428571428571427</v>
      </c>
      <c r="I29" s="31">
        <f>0/2</f>
        <v>0</v>
      </c>
      <c r="J29" s="31">
        <f>8/14</f>
        <v>0.5714285714285714</v>
      </c>
      <c r="K29" s="31">
        <f>2/2</f>
        <v>1</v>
      </c>
      <c r="L29" s="3">
        <f t="shared" si="0"/>
        <v>1</v>
      </c>
      <c r="M29" s="3">
        <f t="shared" si="1"/>
        <v>1</v>
      </c>
    </row>
    <row r="30" spans="1:13" ht="16.5" thickBot="1">
      <c r="A30" s="30" t="s">
        <v>106</v>
      </c>
      <c r="B30" s="32">
        <f>1/14</f>
        <v>7.1428571428571425E-2</v>
      </c>
      <c r="C30" s="32">
        <f>0/1</f>
        <v>0</v>
      </c>
      <c r="D30" s="32">
        <f>1/14</f>
        <v>7.1428571428571425E-2</v>
      </c>
      <c r="E30" s="32">
        <f>0/1</f>
        <v>0</v>
      </c>
      <c r="F30" s="32">
        <f>4/14</f>
        <v>0.2857142857142857</v>
      </c>
      <c r="G30" s="32">
        <f>0/1</f>
        <v>0</v>
      </c>
      <c r="H30" s="32">
        <f>7/14</f>
        <v>0.5</v>
      </c>
      <c r="I30" s="32">
        <f>1/1</f>
        <v>1</v>
      </c>
      <c r="J30" s="32">
        <f>1/14</f>
        <v>7.1428571428571425E-2</v>
      </c>
      <c r="K30" s="32">
        <f>0/1</f>
        <v>0</v>
      </c>
      <c r="L30" s="3">
        <f t="shared" si="0"/>
        <v>1</v>
      </c>
      <c r="M30" s="3">
        <f t="shared" si="1"/>
        <v>1</v>
      </c>
    </row>
    <row r="31" spans="1:13">
      <c r="A31" t="s">
        <v>229</v>
      </c>
      <c r="B31" s="3">
        <f>SUM(B24:B30)</f>
        <v>7.1428571428571425E-2</v>
      </c>
      <c r="C31" s="3">
        <f t="shared" ref="C31:K31" si="2">SUM(C24:C30)</f>
        <v>0</v>
      </c>
      <c r="D31" s="3">
        <f t="shared" si="2"/>
        <v>0.11490683229813664</v>
      </c>
      <c r="E31" s="3">
        <f t="shared" si="2"/>
        <v>0</v>
      </c>
      <c r="F31" s="3">
        <f t="shared" si="2"/>
        <v>1.193606138107417</v>
      </c>
      <c r="G31" s="3">
        <f t="shared" si="2"/>
        <v>2.4555555555555557</v>
      </c>
      <c r="H31" s="3">
        <f t="shared" si="2"/>
        <v>1.7829213625249432</v>
      </c>
      <c r="I31" s="3">
        <f t="shared" si="2"/>
        <v>2.4333333333333336</v>
      </c>
      <c r="J31" s="3">
        <f t="shared" si="2"/>
        <v>2.8371370956409323</v>
      </c>
      <c r="K31" s="3">
        <f t="shared" si="2"/>
        <v>1.1111111111111112</v>
      </c>
    </row>
    <row r="32" spans="1:1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1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1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</sheetData>
  <mergeCells count="6">
    <mergeCell ref="G2:G3"/>
    <mergeCell ref="A2:A3"/>
    <mergeCell ref="C2:C3"/>
    <mergeCell ref="D2:D3"/>
    <mergeCell ref="E2:E3"/>
    <mergeCell ref="F2:F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Categories Report_0</vt:lpstr>
      <vt:lpstr>Categories Report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2010-06-07T08:57:09Z</dcterms:created>
  <dcterms:modified xsi:type="dcterms:W3CDTF">2010-06-15T16:41:53Z</dcterms:modified>
</cp:coreProperties>
</file>