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18"/>
  <workbookPr filterPrivacy="1"/>
  <xr:revisionPtr revIDLastSave="0" documentId="8_{FF44CEC6-3C0C-479D-A162-435A5854A425}" xr6:coauthVersionLast="47" xr6:coauthVersionMax="47" xr10:uidLastSave="{00000000-0000-0000-0000-000000000000}"/>
  <bookViews>
    <workbookView xWindow="-60" yWindow="-60" windowWidth="15480" windowHeight="11640" firstSheet="11" activeTab="1" xr2:uid="{00000000-000D-0000-FFFF-FFFF00000000}"/>
  </bookViews>
  <sheets>
    <sheet name="0. Dados" sheetId="1" r:id="rId1"/>
    <sheet name="1. Proposta" sheetId="2" r:id="rId2"/>
    <sheet name="2. Croqui Padrão" sheetId="3" r:id="rId3"/>
    <sheet name="3. Edificação" sheetId="4" state="hidden" r:id="rId4"/>
    <sheet name="4. Documentos" sheetId="5" state="hidden" r:id="rId5"/>
    <sheet name="3. Memorial Descritivo" sheetId="6" r:id="rId6"/>
    <sheet name="4.Reg. Fotografico" sheetId="7" r:id="rId7"/>
    <sheet name="5.Composição analítica_material" sheetId="8" r:id="rId8"/>
    <sheet name="6.Curva ABC" sheetId="9" r:id="rId9"/>
    <sheet name="7. Laudo de Habitabitabilidade" sheetId="10" r:id="rId10"/>
    <sheet name="Memoria Calc" sheetId="11" r:id="rId11"/>
    <sheet name="Ateste" sheetId="12" r:id="rId12"/>
  </sheets>
  <definedNames>
    <definedName name="_xlnm._FilterDatabase">'6.Curva ABC'!$B$13:$K$64</definedName>
    <definedName name="Excel_BuiltIn__FilterDatabase">'6.Curva ABC'!$B$13:$K$64</definedName>
    <definedName name="Excel_BuiltIn_Print_Area">'7. Laudo de Habitabitabilidade'!$B$2:$AJ$29</definedName>
    <definedName name="_xlnm.Print_Area" localSheetId="1">'1. Proposta'!$B3:$AJ53</definedName>
    <definedName name="_xlnm.Print_Area" localSheetId="2">'2. Croqui Padrão'!$B3:$AJ48</definedName>
    <definedName name="_xlnm.Print_Area" localSheetId="3">'3. Edificação'!$A1:$AI45</definedName>
    <definedName name="_xlnm.Print_Area" localSheetId="4">'4. Documentos'!$A1:$AI52</definedName>
    <definedName name="_xlnm.Print_Area" localSheetId="5">'3. Memorial Descritivo'!$B2:$AJ52</definedName>
    <definedName name="_xlnm.Print_Area" localSheetId="6">'4.Reg. Fotografico'!$B3:$AJ48</definedName>
    <definedName name="_xlnm.Print_Area" localSheetId="7">'5.Composição analítica_material'!$B1:$I73</definedName>
    <definedName name="_xlnm.Print_Area" localSheetId="8">'6.Curva ABC'!$B1:$L64</definedName>
    <definedName name="_xlnm.Print_Area" localSheetId="9">'7. Laudo de Habitabitabilidade'!$B2:$AJ29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7" i="2" l="1"/>
  <c r="AD15" i="2"/>
  <c r="F17" i="2"/>
  <c r="F15" i="2"/>
  <c r="R13" i="2"/>
  <c r="C13" i="2"/>
  <c r="C39" i="11"/>
  <c r="C38" i="11"/>
  <c r="C37" i="11"/>
  <c r="C36" i="11"/>
  <c r="C35" i="11"/>
  <c r="C34" i="11"/>
  <c r="C33" i="11"/>
  <c r="C32" i="11"/>
  <c r="I24" i="11"/>
  <c r="I23" i="11"/>
  <c r="I25" i="11" s="1"/>
  <c r="I27" i="11" s="1"/>
  <c r="I28" i="11" s="1"/>
  <c r="F28" i="11" s="1"/>
  <c r="F22" i="11"/>
  <c r="F24" i="11" s="1"/>
  <c r="F27" i="11" s="1"/>
  <c r="F29" i="11" s="1"/>
  <c r="C17" i="11"/>
  <c r="C16" i="11"/>
  <c r="Q8" i="11"/>
  <c r="Q6" i="11"/>
  <c r="Q5" i="11"/>
  <c r="N5" i="11"/>
  <c r="L6" i="11" s="1"/>
  <c r="L5" i="11"/>
  <c r="L7" i="11" s="1"/>
  <c r="L8" i="11" s="1"/>
  <c r="I5" i="11"/>
  <c r="F5" i="11"/>
  <c r="C5" i="11"/>
  <c r="L4" i="11"/>
  <c r="I4" i="11"/>
  <c r="F4" i="11"/>
  <c r="C4" i="11"/>
  <c r="B23" i="10"/>
  <c r="B22" i="10"/>
  <c r="I12" i="10"/>
  <c r="F11" i="10"/>
  <c r="U10" i="10"/>
  <c r="H10" i="10"/>
  <c r="P9" i="10"/>
  <c r="G64" i="9"/>
  <c r="F64" i="9"/>
  <c r="I64" i="9" s="1"/>
  <c r="G63" i="9"/>
  <c r="F63" i="9"/>
  <c r="G62" i="9"/>
  <c r="F62" i="9"/>
  <c r="I62" i="9" s="1"/>
  <c r="G61" i="9"/>
  <c r="F61" i="9"/>
  <c r="I61" i="9" s="1"/>
  <c r="G60" i="9"/>
  <c r="F60" i="9"/>
  <c r="I60" i="9" s="1"/>
  <c r="G59" i="9"/>
  <c r="F59" i="9"/>
  <c r="I59" i="9" s="1"/>
  <c r="G58" i="9"/>
  <c r="F58" i="9"/>
  <c r="I58" i="9" s="1"/>
  <c r="G57" i="9"/>
  <c r="F57" i="9"/>
  <c r="I57" i="9" s="1"/>
  <c r="G56" i="9"/>
  <c r="F56" i="9"/>
  <c r="I56" i="9" s="1"/>
  <c r="G55" i="9"/>
  <c r="F55" i="9"/>
  <c r="I55" i="9" s="1"/>
  <c r="G54" i="9"/>
  <c r="F54" i="9"/>
  <c r="I54" i="9" s="1"/>
  <c r="G53" i="9"/>
  <c r="F53" i="9"/>
  <c r="I53" i="9" s="1"/>
  <c r="G52" i="9"/>
  <c r="F52" i="9"/>
  <c r="I52" i="9" s="1"/>
  <c r="G51" i="9"/>
  <c r="F51" i="9"/>
  <c r="I51" i="9" s="1"/>
  <c r="G50" i="9"/>
  <c r="F50" i="9"/>
  <c r="I50" i="9" s="1"/>
  <c r="G49" i="9"/>
  <c r="F49" i="9"/>
  <c r="I49" i="9" s="1"/>
  <c r="G48" i="9"/>
  <c r="F48" i="9"/>
  <c r="I48" i="9" s="1"/>
  <c r="G47" i="9"/>
  <c r="F47" i="9"/>
  <c r="I47" i="9" s="1"/>
  <c r="G46" i="9"/>
  <c r="F46" i="9"/>
  <c r="I46" i="9" s="1"/>
  <c r="G45" i="9"/>
  <c r="F45" i="9"/>
  <c r="I45" i="9" s="1"/>
  <c r="G44" i="9"/>
  <c r="F44" i="9"/>
  <c r="I44" i="9" s="1"/>
  <c r="G43" i="9"/>
  <c r="F43" i="9"/>
  <c r="I43" i="9" s="1"/>
  <c r="G42" i="9"/>
  <c r="F42" i="9"/>
  <c r="I42" i="9" s="1"/>
  <c r="G41" i="9"/>
  <c r="F41" i="9"/>
  <c r="I41" i="9" s="1"/>
  <c r="G40" i="9"/>
  <c r="F40" i="9"/>
  <c r="I40" i="9" s="1"/>
  <c r="G39" i="9"/>
  <c r="F39" i="9"/>
  <c r="I39" i="9" s="1"/>
  <c r="G38" i="9"/>
  <c r="G37" i="9"/>
  <c r="F37" i="9"/>
  <c r="I37" i="9" s="1"/>
  <c r="G36" i="9"/>
  <c r="G35" i="9"/>
  <c r="F35" i="9"/>
  <c r="I35" i="9" s="1"/>
  <c r="G34" i="9"/>
  <c r="F34" i="9"/>
  <c r="I34" i="9" s="1"/>
  <c r="G33" i="9"/>
  <c r="F33" i="9"/>
  <c r="I33" i="9" s="1"/>
  <c r="G32" i="9"/>
  <c r="F32" i="9"/>
  <c r="I32" i="9" s="1"/>
  <c r="G31" i="9"/>
  <c r="G30" i="9"/>
  <c r="F30" i="9"/>
  <c r="I30" i="9" s="1"/>
  <c r="G29" i="9"/>
  <c r="F29" i="9"/>
  <c r="I29" i="9" s="1"/>
  <c r="G28" i="9"/>
  <c r="F28" i="9"/>
  <c r="I28" i="9" s="1"/>
  <c r="G27" i="9"/>
  <c r="F27" i="9"/>
  <c r="I27" i="9" s="1"/>
  <c r="G26" i="9"/>
  <c r="F26" i="9"/>
  <c r="I26" i="9" s="1"/>
  <c r="G25" i="9"/>
  <c r="G24" i="9"/>
  <c r="G23" i="9"/>
  <c r="F23" i="9"/>
  <c r="I23" i="9" s="1"/>
  <c r="G22" i="9"/>
  <c r="F22" i="9"/>
  <c r="I22" i="9" s="1"/>
  <c r="G21" i="9"/>
  <c r="F21" i="9"/>
  <c r="I21" i="9" s="1"/>
  <c r="G20" i="9"/>
  <c r="G19" i="9"/>
  <c r="F19" i="9"/>
  <c r="I19" i="9" s="1"/>
  <c r="G18" i="9"/>
  <c r="G17" i="9"/>
  <c r="F17" i="9"/>
  <c r="I17" i="9" s="1"/>
  <c r="G16" i="9"/>
  <c r="F16" i="9"/>
  <c r="I16" i="9" s="1"/>
  <c r="G15" i="9"/>
  <c r="F15" i="9"/>
  <c r="I15" i="9" s="1"/>
  <c r="G14" i="9"/>
  <c r="F11" i="9"/>
  <c r="D11" i="9"/>
  <c r="B7" i="9"/>
  <c r="D6" i="9"/>
  <c r="K73" i="8"/>
  <c r="I73" i="8"/>
  <c r="K72" i="8"/>
  <c r="I72" i="8"/>
  <c r="K71" i="8"/>
  <c r="I71" i="8"/>
  <c r="K70" i="8"/>
  <c r="K69" i="8"/>
  <c r="I69" i="8"/>
  <c r="K68" i="8"/>
  <c r="I68" i="8"/>
  <c r="K67" i="8"/>
  <c r="I67" i="8"/>
  <c r="K66" i="8"/>
  <c r="I66" i="8"/>
  <c r="K59" i="8"/>
  <c r="I59" i="8"/>
  <c r="K58" i="8"/>
  <c r="K57" i="8"/>
  <c r="I57" i="8"/>
  <c r="K56" i="8"/>
  <c r="I56" i="8"/>
  <c r="K55" i="8"/>
  <c r="I55" i="8"/>
  <c r="K54" i="8"/>
  <c r="I54" i="8"/>
  <c r="K53" i="8"/>
  <c r="K52" i="8"/>
  <c r="I52" i="8"/>
  <c r="K51" i="8"/>
  <c r="I51" i="8"/>
  <c r="K50" i="8"/>
  <c r="I50" i="8"/>
  <c r="K49" i="8"/>
  <c r="I49" i="8"/>
  <c r="K48" i="8"/>
  <c r="I48" i="8"/>
  <c r="K47" i="8"/>
  <c r="K46" i="8"/>
  <c r="I46" i="8"/>
  <c r="K45" i="8"/>
  <c r="I45" i="8"/>
  <c r="G44" i="8"/>
  <c r="K43" i="8"/>
  <c r="I43" i="8"/>
  <c r="K42" i="8"/>
  <c r="I42" i="8"/>
  <c r="K41" i="8"/>
  <c r="K40" i="8"/>
  <c r="I40" i="8"/>
  <c r="K39" i="8"/>
  <c r="I39" i="8"/>
  <c r="K38" i="8"/>
  <c r="I38" i="8"/>
  <c r="K37" i="8"/>
  <c r="K36" i="8"/>
  <c r="I36" i="8"/>
  <c r="K35" i="8"/>
  <c r="I35" i="8"/>
  <c r="K34" i="8"/>
  <c r="I34" i="8"/>
  <c r="K33" i="8"/>
  <c r="I33" i="8"/>
  <c r="K32" i="8"/>
  <c r="K31" i="8"/>
  <c r="K30" i="8"/>
  <c r="I30" i="8"/>
  <c r="K29" i="8"/>
  <c r="I29" i="8"/>
  <c r="K28" i="8"/>
  <c r="I28" i="8"/>
  <c r="K27" i="8"/>
  <c r="I27" i="8"/>
  <c r="K26" i="8"/>
  <c r="I26" i="8"/>
  <c r="K25" i="8"/>
  <c r="I25" i="8"/>
  <c r="K24" i="8"/>
  <c r="I24" i="8"/>
  <c r="K23" i="8"/>
  <c r="I23" i="8"/>
  <c r="K22" i="8"/>
  <c r="K21" i="8"/>
  <c r="I21" i="8"/>
  <c r="G20" i="8"/>
  <c r="K19" i="8"/>
  <c r="I19" i="8"/>
  <c r="K18" i="8"/>
  <c r="K17" i="8"/>
  <c r="I17" i="8"/>
  <c r="K16" i="8"/>
  <c r="I16" i="8"/>
  <c r="K15" i="8"/>
  <c r="I15" i="8"/>
  <c r="K14" i="8"/>
  <c r="I14" i="8"/>
  <c r="K13" i="8"/>
  <c r="I13" i="8"/>
  <c r="K12" i="8"/>
  <c r="G8" i="8"/>
  <c r="E8" i="8"/>
  <c r="B7" i="8"/>
  <c r="E6" i="8"/>
  <c r="AA9" i="7"/>
  <c r="B9" i="7"/>
  <c r="B6" i="7"/>
  <c r="B5" i="7"/>
  <c r="AA9" i="6"/>
  <c r="B9" i="6"/>
  <c r="Y7" i="6"/>
  <c r="B6" i="6"/>
  <c r="Z6" i="5"/>
  <c r="A6" i="5"/>
  <c r="V3" i="5"/>
  <c r="A2" i="5"/>
  <c r="Z6" i="4"/>
  <c r="A6" i="4"/>
  <c r="V3" i="4"/>
  <c r="A2" i="4"/>
  <c r="AA9" i="3"/>
  <c r="B9" i="3"/>
  <c r="B6" i="3"/>
  <c r="B5" i="3"/>
  <c r="D46" i="2"/>
  <c r="E28" i="12"/>
  <c r="E27" i="12"/>
  <c r="D22" i="12"/>
  <c r="C22" i="12"/>
  <c r="C21" i="12"/>
  <c r="D20" i="12"/>
  <c r="C20" i="12"/>
  <c r="D19" i="12"/>
  <c r="C19" i="12"/>
  <c r="C18" i="12"/>
  <c r="D17" i="12"/>
  <c r="C17" i="12"/>
  <c r="D16" i="12"/>
  <c r="C16" i="12"/>
  <c r="C15" i="12"/>
  <c r="D14" i="12"/>
  <c r="C14" i="12"/>
  <c r="C10" i="12" a="1"/>
  <c r="C10" i="12"/>
  <c r="D33" i="12" s="1"/>
  <c r="C8" i="12" a="1"/>
  <c r="C8" i="12"/>
  <c r="C6" i="12" a="1"/>
  <c r="C6" i="12"/>
  <c r="C4" i="12" a="1"/>
  <c r="C4" i="12"/>
  <c r="D32" i="12" s="1"/>
  <c r="O4" i="12" l="1"/>
  <c r="N4" i="12"/>
  <c r="M4" i="12"/>
  <c r="L4" i="12"/>
  <c r="K4" i="12"/>
  <c r="J4" i="12"/>
  <c r="I4" i="12"/>
  <c r="H4" i="12"/>
  <c r="G4" i="12"/>
  <c r="F4" i="12"/>
  <c r="E4" i="12"/>
  <c r="D4" i="12"/>
  <c r="N6" i="12"/>
  <c r="M6" i="12"/>
  <c r="L6" i="12"/>
  <c r="K6" i="12"/>
  <c r="J6" i="12"/>
  <c r="I6" i="12"/>
  <c r="H6" i="12"/>
  <c r="G6" i="12"/>
  <c r="F6" i="12"/>
  <c r="E6" i="12"/>
  <c r="D6" i="12"/>
  <c r="K8" i="12"/>
  <c r="J8" i="12"/>
  <c r="I8" i="12"/>
  <c r="H8" i="12"/>
  <c r="G8" i="12"/>
  <c r="F8" i="12"/>
  <c r="E8" i="12"/>
  <c r="D8" i="12"/>
  <c r="L10" i="12"/>
  <c r="K10" i="12"/>
  <c r="J10" i="12"/>
  <c r="I10" i="12"/>
  <c r="H10" i="12"/>
  <c r="G10" i="12"/>
  <c r="F10" i="12"/>
  <c r="E10" i="12"/>
  <c r="D10" i="12"/>
  <c r="H46" i="9"/>
  <c r="H26" i="9"/>
  <c r="H19" i="9"/>
  <c r="H63" i="9"/>
  <c r="H32" i="9"/>
  <c r="H22" i="9"/>
  <c r="F24" i="9"/>
  <c r="I24" i="9" s="1"/>
  <c r="K20" i="8"/>
  <c r="I20" i="8"/>
  <c r="H49" i="9"/>
  <c r="H57" i="9"/>
  <c r="H53" i="9"/>
  <c r="H61" i="9"/>
  <c r="H48" i="9"/>
  <c r="H52" i="9"/>
  <c r="H45" i="9"/>
  <c r="H27" i="9"/>
  <c r="H29" i="9"/>
  <c r="H54" i="9"/>
  <c r="H34" i="9"/>
  <c r="H58" i="9"/>
  <c r="H33" i="9"/>
  <c r="H60" i="9"/>
  <c r="H47" i="9"/>
  <c r="H50" i="9"/>
  <c r="H43" i="9"/>
  <c r="H39" i="9"/>
  <c r="F36" i="9"/>
  <c r="I36" i="9" s="1"/>
  <c r="K44" i="8"/>
  <c r="I44" i="8"/>
  <c r="H28" i="9"/>
  <c r="H17" i="9"/>
  <c r="H21" i="9"/>
  <c r="H42" i="9"/>
  <c r="H23" i="9"/>
  <c r="H16" i="9"/>
  <c r="H15" i="9"/>
  <c r="H41" i="9"/>
  <c r="H35" i="9"/>
  <c r="H40" i="9"/>
  <c r="H37" i="9"/>
  <c r="H62" i="9"/>
  <c r="H30" i="9"/>
  <c r="H55" i="9"/>
  <c r="H64" i="9"/>
  <c r="H51" i="9"/>
  <c r="H59" i="9"/>
  <c r="H56" i="9"/>
  <c r="H44" i="9"/>
  <c r="C11" i="11"/>
  <c r="C10" i="11"/>
  <c r="C9" i="11"/>
  <c r="F11" i="11"/>
  <c r="F10" i="11"/>
  <c r="F9" i="11"/>
  <c r="I11" i="11"/>
  <c r="I10" i="11"/>
  <c r="I9" i="11"/>
  <c r="L20" i="11"/>
  <c r="L11" i="11"/>
  <c r="L10" i="11"/>
  <c r="L9" i="11"/>
  <c r="C7" i="11"/>
  <c r="C6" i="11"/>
  <c r="F8" i="11"/>
  <c r="F7" i="11"/>
  <c r="F6" i="11"/>
  <c r="I8" i="11"/>
  <c r="I7" i="11"/>
  <c r="I6" i="11"/>
  <c r="Q10" i="11"/>
  <c r="Q7" i="11"/>
  <c r="C23" i="11"/>
  <c r="C22" i="11"/>
  <c r="C21" i="11"/>
  <c r="C19" i="11"/>
  <c r="C20" i="11" s="1"/>
  <c r="C18" i="11"/>
  <c r="C26" i="11" l="1"/>
  <c r="G60" i="8" s="1"/>
  <c r="C27" i="11"/>
  <c r="G61" i="8" s="1"/>
  <c r="C8" i="11"/>
  <c r="C28" i="11" s="1"/>
  <c r="G62" i="8" s="1"/>
  <c r="M20" i="11"/>
  <c r="L21" i="11" s="1"/>
  <c r="C40" i="11" s="1"/>
  <c r="C29" i="11"/>
  <c r="G63" i="8" s="1"/>
  <c r="C30" i="11"/>
  <c r="G64" i="8" s="1"/>
  <c r="C31" i="11"/>
  <c r="G65" i="8" s="1"/>
  <c r="H36" i="9"/>
  <c r="D18" i="12"/>
  <c r="H24" i="9"/>
  <c r="D15" i="12"/>
  <c r="F31" i="9" l="1"/>
  <c r="I31" i="9" s="1"/>
  <c r="K65" i="8"/>
  <c r="I65" i="8"/>
  <c r="F25" i="9"/>
  <c r="I25" i="9" s="1"/>
  <c r="K64" i="8"/>
  <c r="I64" i="8"/>
  <c r="F38" i="9"/>
  <c r="I38" i="9" s="1"/>
  <c r="K63" i="8"/>
  <c r="I63" i="8"/>
  <c r="F18" i="9"/>
  <c r="I18" i="9" s="1"/>
  <c r="K62" i="8"/>
  <c r="I62" i="8"/>
  <c r="F14" i="9"/>
  <c r="I14" i="9" s="1"/>
  <c r="K61" i="8"/>
  <c r="I61" i="8"/>
  <c r="F20" i="9"/>
  <c r="I20" i="9" s="1"/>
  <c r="K60" i="8"/>
  <c r="I60" i="8"/>
  <c r="H20" i="9" l="1"/>
  <c r="D21" i="12"/>
  <c r="K75" i="8"/>
  <c r="H14" i="9"/>
  <c r="J61" i="8"/>
  <c r="H18" i="9"/>
  <c r="J62" i="8"/>
  <c r="H38" i="9"/>
  <c r="J63" i="8"/>
  <c r="H25" i="9"/>
  <c r="J64" i="8"/>
  <c r="H31" i="9"/>
  <c r="J65" i="8"/>
  <c r="I66" i="9" l="1"/>
  <c r="J14" i="9"/>
  <c r="I75" i="8"/>
  <c r="C9" i="8" s="1"/>
  <c r="J13" i="8"/>
  <c r="J14" i="8"/>
  <c r="J15" i="8"/>
  <c r="J16" i="8"/>
  <c r="J17" i="8"/>
  <c r="J19" i="8"/>
  <c r="J21" i="8"/>
  <c r="J23" i="8"/>
  <c r="J24" i="8"/>
  <c r="J25" i="8"/>
  <c r="J26" i="8"/>
  <c r="J27" i="8"/>
  <c r="J28" i="8"/>
  <c r="J29" i="8"/>
  <c r="J30" i="8"/>
  <c r="J33" i="8"/>
  <c r="J34" i="8"/>
  <c r="J35" i="8"/>
  <c r="J36" i="8"/>
  <c r="J38" i="8"/>
  <c r="J39" i="8"/>
  <c r="J40" i="8"/>
  <c r="J42" i="8"/>
  <c r="J43" i="8"/>
  <c r="J45" i="8"/>
  <c r="J46" i="8"/>
  <c r="J48" i="8"/>
  <c r="J49" i="8"/>
  <c r="J50" i="8"/>
  <c r="J51" i="8"/>
  <c r="J52" i="8"/>
  <c r="J54" i="8"/>
  <c r="J55" i="8"/>
  <c r="J56" i="8"/>
  <c r="J57" i="8"/>
  <c r="J59" i="8"/>
  <c r="J66" i="8"/>
  <c r="J67" i="8"/>
  <c r="J68" i="8"/>
  <c r="J69" i="8"/>
  <c r="J71" i="8"/>
  <c r="J72" i="8"/>
  <c r="J73" i="8"/>
  <c r="J44" i="8"/>
  <c r="J20" i="8"/>
  <c r="J60" i="8"/>
  <c r="D23" i="12"/>
  <c r="J20" i="9"/>
  <c r="E14" i="12" l="1"/>
  <c r="E16" i="12"/>
  <c r="E17" i="12"/>
  <c r="E19" i="12"/>
  <c r="E20" i="12"/>
  <c r="E22" i="12"/>
  <c r="E15" i="12"/>
  <c r="E18" i="12"/>
  <c r="E21" i="12"/>
  <c r="K14" i="9"/>
  <c r="L14" i="9" s="1"/>
  <c r="H66" i="9"/>
  <c r="J44" i="9"/>
  <c r="J56" i="9"/>
  <c r="J59" i="9"/>
  <c r="J51" i="9"/>
  <c r="J64" i="9"/>
  <c r="J55" i="9"/>
  <c r="J30" i="9"/>
  <c r="J62" i="9"/>
  <c r="J37" i="9"/>
  <c r="J40" i="9"/>
  <c r="J35" i="9"/>
  <c r="J41" i="9"/>
  <c r="J15" i="9"/>
  <c r="J16" i="9"/>
  <c r="J23" i="9"/>
  <c r="J42" i="9"/>
  <c r="J21" i="9"/>
  <c r="J17" i="9"/>
  <c r="J28" i="9"/>
  <c r="J39" i="9"/>
  <c r="J43" i="9"/>
  <c r="J50" i="9"/>
  <c r="J47" i="9"/>
  <c r="J60" i="9"/>
  <c r="J33" i="9"/>
  <c r="J58" i="9"/>
  <c r="J34" i="9"/>
  <c r="J54" i="9"/>
  <c r="J29" i="9"/>
  <c r="J27" i="9"/>
  <c r="J45" i="9"/>
  <c r="J52" i="9"/>
  <c r="J48" i="9"/>
  <c r="J61" i="9"/>
  <c r="J53" i="9"/>
  <c r="J57" i="9"/>
  <c r="J49" i="9"/>
  <c r="J22" i="9"/>
  <c r="J32" i="9"/>
  <c r="J63" i="9"/>
  <c r="J19" i="9"/>
  <c r="J26" i="9"/>
  <c r="J46" i="9"/>
  <c r="J24" i="9"/>
  <c r="J36" i="9"/>
  <c r="J31" i="9"/>
  <c r="J25" i="9"/>
  <c r="J38" i="9"/>
  <c r="J18" i="9"/>
  <c r="K64" i="9" l="1"/>
  <c r="L64" i="9" s="1"/>
  <c r="K63" i="9"/>
  <c r="L63" i="9" s="1"/>
  <c r="K62" i="9"/>
  <c r="L62" i="9" s="1"/>
  <c r="K61" i="9"/>
  <c r="L61" i="9" s="1"/>
  <c r="K60" i="9"/>
  <c r="L60" i="9" s="1"/>
  <c r="K59" i="9"/>
  <c r="L59" i="9" s="1"/>
  <c r="K58" i="9"/>
  <c r="L58" i="9" s="1"/>
  <c r="K57" i="9"/>
  <c r="L57" i="9" s="1"/>
  <c r="K56" i="9"/>
  <c r="L56" i="9" s="1"/>
  <c r="K55" i="9"/>
  <c r="L55" i="9" s="1"/>
  <c r="K54" i="9"/>
  <c r="L54" i="9" s="1"/>
  <c r="K53" i="9"/>
  <c r="L53" i="9" s="1"/>
  <c r="K52" i="9"/>
  <c r="L52" i="9" s="1"/>
  <c r="K51" i="9"/>
  <c r="L51" i="9" s="1"/>
  <c r="K50" i="9"/>
  <c r="L50" i="9" s="1"/>
  <c r="K49" i="9"/>
  <c r="L49" i="9" s="1"/>
  <c r="K48" i="9"/>
  <c r="L48" i="9" s="1"/>
  <c r="K47" i="9"/>
  <c r="L47" i="9" s="1"/>
  <c r="K46" i="9"/>
  <c r="L46" i="9" s="1"/>
  <c r="K45" i="9"/>
  <c r="L45" i="9" s="1"/>
  <c r="K44" i="9"/>
  <c r="L44" i="9" s="1"/>
  <c r="K43" i="9"/>
  <c r="L43" i="9" s="1"/>
  <c r="K42" i="9"/>
  <c r="L42" i="9" s="1"/>
  <c r="K41" i="9"/>
  <c r="L41" i="9" s="1"/>
  <c r="K40" i="9"/>
  <c r="L40" i="9" s="1"/>
  <c r="K39" i="9"/>
  <c r="L39" i="9" s="1"/>
  <c r="K38" i="9"/>
  <c r="L38" i="9" s="1"/>
  <c r="K37" i="9"/>
  <c r="L37" i="9" s="1"/>
  <c r="K36" i="9"/>
  <c r="L36" i="9" s="1"/>
  <c r="K35" i="9"/>
  <c r="L35" i="9" s="1"/>
  <c r="K34" i="9"/>
  <c r="L34" i="9" s="1"/>
  <c r="K33" i="9"/>
  <c r="L33" i="9" s="1"/>
  <c r="K32" i="9"/>
  <c r="L32" i="9" s="1"/>
  <c r="K31" i="9"/>
  <c r="L31" i="9" s="1"/>
  <c r="K30" i="9"/>
  <c r="L30" i="9" s="1"/>
  <c r="K29" i="9"/>
  <c r="L29" i="9" s="1"/>
  <c r="K28" i="9"/>
  <c r="L28" i="9" s="1"/>
  <c r="K27" i="9"/>
  <c r="L27" i="9" s="1"/>
  <c r="K26" i="9"/>
  <c r="L26" i="9" s="1"/>
  <c r="K25" i="9"/>
  <c r="L25" i="9" s="1"/>
  <c r="K24" i="9"/>
  <c r="L24" i="9" s="1"/>
  <c r="K23" i="9"/>
  <c r="L23" i="9" s="1"/>
  <c r="K22" i="9"/>
  <c r="L22" i="9" s="1"/>
  <c r="K21" i="9"/>
  <c r="L21" i="9" s="1"/>
  <c r="K20" i="9"/>
  <c r="L20" i="9" s="1"/>
  <c r="K19" i="9"/>
  <c r="L19" i="9" s="1"/>
  <c r="K18" i="9"/>
  <c r="L18" i="9" s="1"/>
  <c r="K17" i="9"/>
  <c r="L17" i="9" s="1"/>
  <c r="K16" i="9"/>
  <c r="L16" i="9" s="1"/>
  <c r="K15" i="9"/>
  <c r="L15" i="9" s="1"/>
  <c r="E23" i="12"/>
  <c r="F14" i="12" s="1"/>
</calcChain>
</file>

<file path=xl/sharedStrings.xml><?xml version="1.0" encoding="utf-8"?>
<sst xmlns="http://schemas.openxmlformats.org/spreadsheetml/2006/main" count="722" uniqueCount="342">
  <si>
    <t>Endereço:</t>
  </si>
  <si>
    <t>São José do Capricho, em Flexeiras/AL</t>
  </si>
  <si>
    <t>SIPRA</t>
  </si>
  <si>
    <t>AL018600000007</t>
  </si>
  <si>
    <t>Titular 1:</t>
  </si>
  <si>
    <t>Angelo Santos</t>
  </si>
  <si>
    <t>CPF</t>
  </si>
  <si>
    <t>11277828431</t>
  </si>
  <si>
    <t>Titular 2:</t>
  </si>
  <si>
    <t>Carol Souza</t>
  </si>
  <si>
    <t>12345678901</t>
  </si>
  <si>
    <t>Data da Vistoria</t>
  </si>
  <si>
    <t>2026-07-21</t>
  </si>
  <si>
    <t>1 - IDENTIFICAÇÃO</t>
  </si>
  <si>
    <t>Programa</t>
  </si>
  <si>
    <t>Crédito Instação na modalidade reforma</t>
  </si>
  <si>
    <t>Aquisição de Material de Construção</t>
  </si>
  <si>
    <t>Assentamento</t>
  </si>
  <si>
    <t>Código Sipra</t>
  </si>
  <si>
    <t>Sub Modalidade</t>
  </si>
  <si>
    <t>Custo (R$)</t>
  </si>
  <si>
    <t xml:space="preserve">Ref. e/ou Ampliação					</t>
  </si>
  <si>
    <t>T1</t>
  </si>
  <si>
    <t>T2</t>
  </si>
  <si>
    <t>O imóvel objeto desta proposta de intervenção possui georreferenciamento devidamente atestado via registro fotográfico. Certifica-se que a área não apresentae restrições ambientais, inexistindo sobreposição com Áreas de Preservação Permanente (APP) ou Reserva Legal (RL). A implantação cumpre integralmente os afastamentos regulamentares e faixas não edificáveis relativos a corpos hídricos e nascentes, bem como as distâncias sanitárias exigidas para instalações de zootecnia intensiva (suinocultura e avicultura), em estrita observância à legislação ambiental vigente.</t>
  </si>
  <si>
    <t>2 - SITUAÇÃO DE FORNECIMENTO DE SERVIÇOS PÚBLICOS</t>
  </si>
  <si>
    <t>Água</t>
  </si>
  <si>
    <t>Água fornecida pela concessionaria</t>
  </si>
  <si>
    <t>Esgot. Sanitário</t>
  </si>
  <si>
    <t xml:space="preserve">Fossa para destinação de dejetos sólidos e liberação no terreno de águas cinzas </t>
  </si>
  <si>
    <t>Energia elétrica</t>
  </si>
  <si>
    <t>Energia fornecida pela concessionaria</t>
  </si>
  <si>
    <t>2.1 - Situação da unidade habitacional</t>
  </si>
  <si>
    <t>A unidade existente requer reparos preventivos/corretivos em diversos sistemas construtivos. O escopo inclui a adequação das redes de infraestrutura (elétrica e hidráulica), tratamento de superfícies e acabamentos, e estanqueidade do telhado. Tais medidas são indispensáveis para garantir a estabilidade da edificação e a conformidade com as normas de salubridade e segurança habitacional."</t>
  </si>
  <si>
    <t>3 - RELAÇÃO DE ANEXOS</t>
  </si>
  <si>
    <t>Registro Fotográfico da Unidade</t>
  </si>
  <si>
    <t xml:space="preserve">Ata da Associação </t>
  </si>
  <si>
    <t>Croqui da unidade</t>
  </si>
  <si>
    <t>ART</t>
  </si>
  <si>
    <t>Orçamentos</t>
  </si>
  <si>
    <t>Outros</t>
  </si>
  <si>
    <t>Declaração de aceitação de serviços</t>
  </si>
  <si>
    <t>_________________________________</t>
  </si>
  <si>
    <t>Antonio Cleverson da Costa Silva</t>
  </si>
  <si>
    <t>Engenheiro Civil</t>
  </si>
  <si>
    <t xml:space="preserve">CREA 021697043-1 </t>
  </si>
  <si>
    <t>Nome do beneficiário</t>
  </si>
  <si>
    <t>De modo geral, as unidades habitacionais situadas nos assentamentos do INCRA no estado de Alagoas seguem um padrão arquitetônico tipificado. Tratam-se de residências unifamiliares com área construída de aproximadamente 42,00 m², cujo programa de necessidades compreende sala de estar, cozinha, dois dormitórios e sanitário social. É comum observar variações pontuais, como a inclusão de alpendres frontais ou laterais, que conferem transição entre os espaços internos e externos.</t>
  </si>
  <si>
    <t>RELATÓRIO FOTOGRÁFICO</t>
  </si>
  <si>
    <t>DOCUMENTOS</t>
  </si>
  <si>
    <t>A elaboração do presente orçamento fundamenta-se nas diretrizes técnicas e metodologias construtivas vigentes, balizada pelas composições de custos unitários do SINAPI (Sistema Nacional de Pesquisa de Custos e Índices da Construção Civil) e do ORSE (Orçamento de Obras de Sergipe). Tal conformidade estende-se rigorosamente às especificações técnicas dos insumos aplicados. A execução dos serviços observará estritamente as Normas Brasileiras (NBR/ABNT), as boas práticas de engenharia e a cronologia da metodologia executiva proposta para o empreendimento.</t>
  </si>
  <si>
    <t>1 DOS SERVIÇOS DE REFORMA</t>
  </si>
  <si>
    <t>x</t>
  </si>
  <si>
    <t>1.1 Intervenções Estruturais</t>
  </si>
  <si>
    <t>A)</t>
  </si>
  <si>
    <r>
      <rPr>
        <b/>
        <sz val="7"/>
        <rFont val="Arial"/>
        <family val="2"/>
      </rPr>
      <t>Reparos em alvenaria e reboco (até 30% da área de pintura):</t>
    </r>
    <r>
      <rPr>
        <sz val="7"/>
        <rFont val="Arial"/>
        <family val="2"/>
      </rPr>
      <t xml:space="preserve"> </t>
    </r>
    <r>
      <rPr>
        <i/>
        <sz val="7"/>
        <rFont val="Arial"/>
        <family val="2"/>
      </rPr>
      <t>Serão executados serviços de recuperação de fachada, compreendendo o tratamento de patologias estruturais e superficiais. O escopo inclui a recomposição do revestimento argamassado, reparos pontuais em alvenaria de vedação e a estancamento de fissuras e trincas através de selagem técnica para garantir a integridade do substrato.</t>
    </r>
  </si>
  <si>
    <t>B)</t>
  </si>
  <si>
    <r>
      <rPr>
        <b/>
        <sz val="7"/>
        <rFont val="Arial"/>
        <family val="2"/>
      </rPr>
      <t xml:space="preserve">Revisão de telhado: </t>
    </r>
    <r>
      <rPr>
        <sz val="7"/>
        <rFont val="Arial"/>
        <family val="2"/>
      </rPr>
      <t>Será executado serviços de</t>
    </r>
    <r>
      <rPr>
        <b/>
        <sz val="7"/>
        <rFont val="Arial"/>
        <family val="2"/>
      </rPr>
      <t xml:space="preserve"> </t>
    </r>
    <r>
      <rPr>
        <sz val="7"/>
        <rFont val="Arial"/>
        <family val="2"/>
      </rPr>
      <t>manutenção preventiva e corretiva da cobertura da edificação. Objetivando garantir a estanqueidade, a integridade estrutural e o prolongamento da vida útil do sistema de cobertura com a substituição de telhas e madeiras que apresentarem aspectos que comprometam a segurança do telhado.</t>
    </r>
  </si>
  <si>
    <t>C)</t>
  </si>
  <si>
    <r>
      <rPr>
        <b/>
        <sz val="7"/>
        <rFont val="Arial"/>
        <family val="2"/>
      </rPr>
      <t xml:space="preserve">Fabricação de lage do banheiro: </t>
    </r>
    <r>
      <rPr>
        <sz val="7"/>
        <rFont val="Arial"/>
        <family val="2"/>
      </rPr>
      <t>Será executada laje de cobertura do banheiro, adotando o sistema de laje pré-fabricada treliçada, dimensionada para suportar as cargas permanentes e cargas acidentais em acordo NBR 6120.</t>
    </r>
  </si>
  <si>
    <t xml:space="preserve"> D) </t>
  </si>
  <si>
    <r>
      <rPr>
        <b/>
        <sz val="7"/>
        <rFont val="Arial"/>
        <family val="2"/>
      </rPr>
      <t xml:space="preserve">Calçada: </t>
    </r>
    <r>
      <rPr>
        <sz val="7"/>
        <rFont val="Arial"/>
        <family val="2"/>
      </rPr>
      <t>Sera executado o serviço de construção da calçada ao redor</t>
    </r>
    <r>
      <rPr>
        <b/>
        <sz val="7"/>
        <rFont val="Arial"/>
        <family val="2"/>
      </rPr>
      <t xml:space="preserve"> </t>
    </r>
    <r>
      <rPr>
        <sz val="7"/>
        <rFont val="Arial"/>
        <family val="2"/>
      </rPr>
      <t>da edificação, visando a proteção das fundações e da base das alvenarias contra possivel a infiltração direta de águas pluviais que possam comprometer a capacidade de carga do solo de fundação ou causar recalques, além de evitar o surgimento de umidade ascensional nas paredes.</t>
    </r>
  </si>
  <si>
    <t xml:space="preserve"> E) </t>
  </si>
  <si>
    <r>
      <rPr>
        <b/>
        <sz val="7"/>
        <rFont val="Arial"/>
        <family val="2"/>
      </rPr>
      <t xml:space="preserve">Piso e contrapiso: </t>
    </r>
    <r>
      <rPr>
        <sz val="7"/>
        <rFont val="Arial"/>
        <family val="2"/>
      </rPr>
      <t>O objetivo deste item é estabelecer as condições de execução para as camadas de regularização (contrapiso) e o acabamento final de piso, garantindo a aderência, o nivelamento e o caimento adequado para o escoamento de águas. O contrapiso será executado em argamassa de cimento e areia no traço 1:4 em volume, com consistência de "farofa" úmida.</t>
    </r>
  </si>
  <si>
    <t>1.2 Sistema Elétrico</t>
  </si>
  <si>
    <t>F)</t>
  </si>
  <si>
    <r>
      <rPr>
        <b/>
        <sz val="7"/>
        <rFont val="Arial"/>
        <family val="2"/>
      </rPr>
      <t xml:space="preserve">Instalações no sistema Eletrico: </t>
    </r>
    <r>
      <rPr>
        <sz val="7"/>
        <rFont val="Arial"/>
        <family val="2"/>
      </rPr>
      <t>Sera executada as instalações eletricas em acordo com a NBR 5410 (Instalações Elétricas de Baixa Tensão), visando garantir a segurança e funcionalidade, Observando. Padrão de Entrada; Quadro de Distribuição; Eletrodutos; Caixas de passagem; Cabeamento e Condutores; Dispositivos de Proteção; Pontos de Utilização e Acabamentos e Testes Finais.</t>
    </r>
  </si>
  <si>
    <t>1.3 Sistema Hidro-sanitátio</t>
  </si>
  <si>
    <t>G)</t>
  </si>
  <si>
    <r>
      <rPr>
        <b/>
        <sz val="7"/>
        <rFont val="Arial"/>
        <family val="2"/>
      </rPr>
      <t>Banheiro:</t>
    </r>
    <r>
      <rPr>
        <sz val="7"/>
        <rFont val="Arial"/>
        <family val="2"/>
      </rPr>
      <t xml:space="preserve"> Execução de pontos de utilização de água fria e pontos de contribuição de esgoto sanitário, com instalação de vaso sanitário, lavatorio e chuveiro.</t>
    </r>
  </si>
  <si>
    <t>H)</t>
  </si>
  <si>
    <r>
      <rPr>
        <b/>
        <sz val="7"/>
        <rFont val="Arial"/>
        <family val="2"/>
      </rPr>
      <t>Cozinha:</t>
    </r>
    <r>
      <rPr>
        <sz val="7"/>
        <rFont val="Arial"/>
        <family val="2"/>
      </rPr>
      <t xml:space="preserve"> Execução de pontos de utilização de água fria e pontos de contribuição de esgoto sanitário, com instalação de pia em marmore sintético.</t>
    </r>
  </si>
  <si>
    <t>I)</t>
  </si>
  <si>
    <r>
      <rPr>
        <b/>
        <sz val="7"/>
        <rFont val="Arial"/>
        <family val="2"/>
      </rPr>
      <t>Área de Serviço:</t>
    </r>
    <r>
      <rPr>
        <sz val="7"/>
        <rFont val="Arial"/>
        <family val="2"/>
      </rPr>
      <t xml:space="preserve"> Execução de pontos de utilização de água fria e pontos de contribuição de esgoto sanitário, com a instalação de tanque em marmore sintético com a base em alvenaria.</t>
    </r>
  </si>
  <si>
    <t>J)</t>
  </si>
  <si>
    <r>
      <rPr>
        <b/>
        <sz val="7"/>
        <rFont val="Arial"/>
        <family val="2"/>
      </rPr>
      <t>Esgotamento Sanitário (kit fossa/sumidouro):</t>
    </r>
    <r>
      <rPr>
        <sz val="7"/>
        <rFont val="Arial"/>
        <family val="2"/>
      </rPr>
      <t xml:space="preserve"> Execução do sistema de tratamento de efluentes domésticos, composto por tanque séptico (fossa séptica) e sumidouro, visando a sedimentação, flotação e digestão anaeróbia da matéria orgânica, seguida pela destinação final via infiltração no solo.</t>
    </r>
  </si>
  <si>
    <t>1.4 Esquadrias</t>
  </si>
  <si>
    <t>L)</t>
  </si>
  <si>
    <r>
      <rPr>
        <b/>
        <sz val="7"/>
        <rFont val="Arial"/>
        <family val="2"/>
      </rPr>
      <t>Porta sala:</t>
    </r>
    <r>
      <rPr>
        <sz val="7"/>
        <rFont val="Arial"/>
        <family val="2"/>
      </rPr>
      <t xml:space="preserve"> Será feita a instalação de esquadrias de madeira estilo veneziana (folhas de porta, guarnições e ferragens)</t>
    </r>
  </si>
  <si>
    <t>M)</t>
  </si>
  <si>
    <r>
      <rPr>
        <b/>
        <sz val="7"/>
        <rFont val="Arial"/>
        <family val="2"/>
      </rPr>
      <t>Porta cozinha:</t>
    </r>
    <r>
      <rPr>
        <sz val="7"/>
        <rFont val="Arial"/>
        <family val="2"/>
      </rPr>
      <t xml:space="preserve"> Será feita a instalação de esquadrias de madeira estilo veneziana (folhas de porta, guarnições e ferragens)</t>
    </r>
  </si>
  <si>
    <t>N)</t>
  </si>
  <si>
    <r>
      <rPr>
        <b/>
        <sz val="7"/>
        <rFont val="Arial"/>
        <family val="2"/>
      </rPr>
      <t>Porta interna quarto</t>
    </r>
    <r>
      <rPr>
        <sz val="7"/>
        <rFont val="Arial"/>
        <family val="2"/>
      </rPr>
      <t>: Será feita a instalação de esquadrias de madeira, guarnição e ferragens</t>
    </r>
  </si>
  <si>
    <t>O)</t>
  </si>
  <si>
    <r>
      <rPr>
        <b/>
        <sz val="7"/>
        <rFont val="Arial"/>
        <family val="2"/>
      </rPr>
      <t>Porta interna wc:</t>
    </r>
    <r>
      <rPr>
        <sz val="7"/>
        <rFont val="Arial"/>
        <family val="2"/>
      </rPr>
      <t xml:space="preserve"> Será feita a instalação de esquadrias de madeira, guarnição e ferragens</t>
    </r>
  </si>
  <si>
    <t>P)</t>
  </si>
  <si>
    <r>
      <rPr>
        <b/>
        <sz val="7"/>
        <rFont val="Arial"/>
        <family val="2"/>
      </rPr>
      <t xml:space="preserve">Janela: </t>
    </r>
    <r>
      <rPr>
        <sz val="7"/>
        <rFont val="Arial"/>
        <family val="2"/>
      </rPr>
      <t>Será feita a instalação de esquadrias de madeira, guarnição e ferragens</t>
    </r>
  </si>
  <si>
    <t>Q)</t>
  </si>
  <si>
    <r>
      <rPr>
        <b/>
        <sz val="7"/>
        <rFont val="Arial"/>
        <family val="2"/>
      </rPr>
      <t>Grade pega ladrão janela:</t>
    </r>
    <r>
      <rPr>
        <sz val="7"/>
        <rFont val="Arial"/>
        <family val="2"/>
      </rPr>
      <t xml:space="preserve"> fabricação e instalação de grades de proteção em ferro, destinadas à segurança de aberturas. Construidas em vergalhões de ferro redondo, dispostos com espaçamento máximo de 10 cm entre eixos, com aplicação de uma demão de fundo anticorrosivo (tipo zarcão).</t>
    </r>
  </si>
  <si>
    <t>R)</t>
  </si>
  <si>
    <r>
      <rPr>
        <b/>
        <sz val="7"/>
        <rFont val="Arial"/>
        <family val="2"/>
      </rPr>
      <t>Grade de ferro:</t>
    </r>
    <r>
      <rPr>
        <sz val="7"/>
        <rFont val="Arial"/>
        <family val="2"/>
      </rPr>
      <t xml:space="preserve"> fabricação e instalação de grades de proteção em ferro, destinadas à segurança de aberturas. Construidas em vergalhões de ferro redondo, dispostos com espaçamento máximo de 10 cm entre eixos, com aplicação de uma demão de fundo anticorrosivo (tipo zarcão).</t>
    </r>
  </si>
  <si>
    <t>S)</t>
  </si>
  <si>
    <r>
      <rPr>
        <b/>
        <sz val="7"/>
        <rFont val="Arial"/>
        <family val="2"/>
      </rPr>
      <t>Portão garagem grande</t>
    </r>
    <r>
      <rPr>
        <sz val="7"/>
        <rFont val="Arial"/>
        <family val="2"/>
      </rPr>
      <t>: Fabricação e instalação de portão de garagem em ferro, visando garantir a segurança e privacidade, extrutura em perfis de metalon galvanizado, Chapas de ferro tipo labris fixadas por solda elétrica e aplicação de fundo anticorrosivo tipo zarcão.</t>
    </r>
  </si>
  <si>
    <t>T)</t>
  </si>
  <si>
    <r>
      <rPr>
        <b/>
        <sz val="7"/>
        <rFont val="Arial"/>
        <family val="2"/>
      </rPr>
      <t>Portão pequeno:</t>
    </r>
    <r>
      <rPr>
        <sz val="7"/>
        <rFont val="Arial"/>
        <family val="2"/>
      </rPr>
      <t xml:space="preserve"> fabricação e instalação de portão pequeno de ferro para entrada do alpendre, destinadas à segurança de aberturas. Construidas em vergalhões de ferro redondo com chapa na parte inferior, dispostos com espaçamento máximo de 10 cm entre eixos, com aplicação de uma demão de fundo anticorrosivo (tipo zarcão).</t>
    </r>
  </si>
  <si>
    <t>U</t>
  </si>
  <si>
    <r>
      <rPr>
        <b/>
        <sz val="7"/>
        <rFont val="Arial"/>
        <family val="2"/>
      </rPr>
      <t>Portão social:</t>
    </r>
    <r>
      <rPr>
        <sz val="7"/>
        <rFont val="Arial"/>
        <family val="2"/>
      </rPr>
      <t xml:space="preserve"> Fabricação e instalação de portão social em ferro, visando garantir a segurança e privacidade, extrutura em perfis de metalon galvanizado, ou barra redonda,  Chapas de ferro tipo labris fixadas por solda elétrica em todo o portão ou apenas em partes e aplicação de fundo anticorrosivo tipo zarcão.</t>
    </r>
  </si>
  <si>
    <t>1.5 Pintura e Revestimento</t>
  </si>
  <si>
    <t>V)</t>
  </si>
  <si>
    <r>
      <rPr>
        <b/>
        <sz val="7"/>
        <rFont val="Arial"/>
        <family val="2"/>
      </rPr>
      <t>Rev. Cerâmico (casa completa):</t>
    </r>
    <r>
      <rPr>
        <sz val="7"/>
        <rFont val="Arial"/>
        <family val="2"/>
      </rPr>
      <t xml:space="preserve"> execução de revestimento cerâmico em piso, garantindo a qualidade estética, funcional e a durabilidade do sistema. Observando o uso de argamassa adequada e aplicação de rejunte.</t>
    </r>
  </si>
  <si>
    <t>X)</t>
  </si>
  <si>
    <r>
      <rPr>
        <b/>
        <sz val="7"/>
        <rFont val="Arial"/>
        <family val="2"/>
      </rPr>
      <t>Rev. Cerâmico (banheiro):</t>
    </r>
    <r>
      <rPr>
        <sz val="7"/>
        <rFont val="Arial"/>
        <family val="2"/>
      </rPr>
      <t xml:space="preserve"> execução de revestimento cerâmico em piso e parede até a altura de 1,5 m, garantindo a qualidade estética, funcional e a durabilidade do sistema. Observando o uso de argamassa adequada e aplicação de rejunte.</t>
    </r>
  </si>
  <si>
    <t>Z)</t>
  </si>
  <si>
    <r>
      <rPr>
        <b/>
        <sz val="7"/>
        <rFont val="Arial"/>
        <family val="2"/>
      </rPr>
      <t>Rev. Cerâmico (alpendre e area de serviço):</t>
    </r>
    <r>
      <rPr>
        <sz val="7"/>
        <rFont val="Arial"/>
        <family val="2"/>
      </rPr>
      <t xml:space="preserve"> execução de revestimento cerâmico em piso, garantindo a qualidade estética, funcional e a durabilidade do sistema. Observando o uso de argamassa adequada e aplicação de rejunte.</t>
    </r>
  </si>
  <si>
    <t>AA)</t>
  </si>
  <si>
    <r>
      <rPr>
        <b/>
        <sz val="7"/>
        <rFont val="Arial"/>
        <family val="2"/>
      </rPr>
      <t>Forro Pvc (casa completa)</t>
    </r>
    <r>
      <rPr>
        <sz val="7"/>
        <rFont val="Arial"/>
        <family val="2"/>
      </rPr>
      <t>: Instalação de sistema de forro em PVC rígido, fixado sobre estrutura auxiliar, com acabamento em molduras periféricas.</t>
    </r>
  </si>
  <si>
    <t>AB)</t>
  </si>
  <si>
    <r>
      <rPr>
        <b/>
        <sz val="7"/>
        <rFont val="Arial"/>
        <family val="2"/>
      </rPr>
      <t>Forro Pvc (wc):</t>
    </r>
    <r>
      <rPr>
        <sz val="7"/>
        <rFont val="Arial"/>
        <family val="2"/>
      </rPr>
      <t xml:space="preserve"> Instalação de sistema de forramento em PVC rígido, fixado sobre estrutura auxiliar, com acabamento em molduras periféricas.</t>
    </r>
  </si>
  <si>
    <t>AC)</t>
  </si>
  <si>
    <r>
      <rPr>
        <b/>
        <sz val="7"/>
        <rFont val="Arial"/>
        <family val="2"/>
      </rPr>
      <t>Pintura:</t>
    </r>
    <r>
      <rPr>
        <sz val="7"/>
        <rFont val="Arial"/>
        <family val="2"/>
      </rPr>
      <t xml:space="preserve"> Após a conclusão das intervenções civis, a edificação receberá a aplicação de revestimento de acabamento (pintura) em todas as faces internas e externas.</t>
    </r>
  </si>
  <si>
    <t>1.7 Itens de Acessibilidade</t>
  </si>
  <si>
    <t>AD)</t>
  </si>
  <si>
    <r>
      <rPr>
        <b/>
        <sz val="7"/>
        <rFont val="Arial"/>
        <family val="2"/>
      </rPr>
      <t>Barra de apoio</t>
    </r>
    <r>
      <rPr>
        <sz val="7"/>
        <rFont val="Arial"/>
        <family val="2"/>
      </rPr>
      <t>: fornecimento e a instalação de barras de apoio, visando garantir a acessibilidade, a segurança e a autonomia de pessoas com deficiência (PcD) ou mobilidade reduzida.</t>
    </r>
  </si>
  <si>
    <t>AE)</t>
  </si>
  <si>
    <r>
      <rPr>
        <b/>
        <sz val="7"/>
        <rFont val="Arial"/>
        <family val="2"/>
      </rPr>
      <t>Corrimão para escada/rampa:</t>
    </r>
    <r>
      <rPr>
        <sz val="7"/>
        <rFont val="Arial"/>
        <family val="2"/>
      </rPr>
      <t xml:space="preserve"> fornecimento e a instalação de corrimão de apoio, visando garantir a acessibilidade, a segurança e a autonomia de pessoas com deficiência (PcD) ou mobilidade reduzida.</t>
    </r>
  </si>
  <si>
    <t>AF)</t>
  </si>
  <si>
    <r>
      <rPr>
        <b/>
        <sz val="7"/>
        <rFont val="Arial"/>
        <family val="2"/>
      </rPr>
      <t>Rampa de acesso:</t>
    </r>
    <r>
      <rPr>
        <sz val="7"/>
        <rFont val="Arial"/>
        <family val="2"/>
      </rPr>
      <t xml:space="preserve"> execução de rampas de acesso, visando garantir a segurança, a autonomia e a circulação de pessoas com deficiência ou mobilidade reduzida.</t>
    </r>
  </si>
  <si>
    <t>2 DOS SERVIÇOS DE AMPLIAÇÃO</t>
  </si>
  <si>
    <t>AG)</t>
  </si>
  <si>
    <r>
      <rPr>
        <b/>
        <sz val="7"/>
        <rFont val="Arial"/>
        <family val="2"/>
      </rPr>
      <t>Construção de alpendre (lateral e área de serviço):</t>
    </r>
    <r>
      <rPr>
        <b/>
        <sz val="7"/>
        <color indexed="10"/>
        <rFont val="Arial"/>
        <family val="2"/>
      </rPr>
      <t xml:space="preserve"> </t>
    </r>
    <r>
      <rPr>
        <sz val="7"/>
        <rFont val="Arial"/>
        <family val="2"/>
      </rPr>
      <t>execução de um alpendre, compreendendo desde a infraestrutura (fundações e colunas) até o acabamento de piso, e cobertura em telha cerâmica, alvenaria, iluminação  e acabamentos.</t>
    </r>
  </si>
  <si>
    <t>AH)</t>
  </si>
  <si>
    <r>
      <rPr>
        <b/>
        <sz val="7"/>
        <rFont val="Arial"/>
        <family val="2"/>
      </rPr>
      <t xml:space="preserve">Construção de comodo (cozinha): </t>
    </r>
    <r>
      <rPr>
        <sz val="7"/>
        <rFont val="Arial"/>
        <family val="2"/>
      </rPr>
      <t>execução de uma cozinha, compreendendo desde a infraestrutura (fundações e alvenaria) até o acabamento de piso, cobertura em telha cerâmica, instalações eletricas, hidraulicas e sanitarias, equipamentos  e acabamentos.</t>
    </r>
  </si>
  <si>
    <t>3 OUTROS</t>
  </si>
  <si>
    <t>AI)</t>
  </si>
  <si>
    <t>AJ)</t>
  </si>
  <si>
    <t>Beneficiário:</t>
  </si>
  <si>
    <t>CPF:</t>
  </si>
  <si>
    <t>TOTAL</t>
  </si>
  <si>
    <t>Item</t>
  </si>
  <si>
    <t xml:space="preserve">Codigo </t>
  </si>
  <si>
    <t>Fonte</t>
  </si>
  <si>
    <t>Discriminação de Materiais</t>
  </si>
  <si>
    <t>Unid.</t>
  </si>
  <si>
    <t xml:space="preserve">Quant </t>
  </si>
  <si>
    <t>Valor Unitário</t>
  </si>
  <si>
    <t xml:space="preserve"> Total </t>
  </si>
  <si>
    <t>%</t>
  </si>
  <si>
    <t>1. ESTRUTURAL</t>
  </si>
  <si>
    <t>1.1</t>
  </si>
  <si>
    <t>SINAPI</t>
  </si>
  <si>
    <t xml:space="preserve">Lastro de concreto magro, aplicado em pisos ou radiers, espessura de 5 cm. af_07/2016	</t>
  </si>
  <si>
    <t>m²</t>
  </si>
  <si>
    <t>1.2</t>
  </si>
  <si>
    <t>Contrapiso em argamassa traço 1:4 (cimento e areia), preparo manual, aplicado em áreas secas sobre laje, não aderido, acabamento não reforçado, espessura 6cm. af_07/2021</t>
  </si>
  <si>
    <t>1.3</t>
  </si>
  <si>
    <t>Alvenaria de vedação de blocos ceramicos furados na horizontal de 9X14X19 cm e argamassa de assentamento com preparo manual. AF_12/2021</t>
  </si>
  <si>
    <t>ORSE</t>
  </si>
  <si>
    <t>Piso cimentado colorido, diversas cores, desempolado traço 1:5, e = 3 cm, c/junta plastica 3x27mm</t>
  </si>
  <si>
    <t>1.4</t>
  </si>
  <si>
    <t>Laje pré-moldada unidirecional, biapoiada, para piso, enchimento em cerâmica, vigota convencional, altura total da laje (enchimento+capa). af_11/2020_pa (base para cx d'água acima do wc)</t>
  </si>
  <si>
    <t xml:space="preserve">2. COBERTA </t>
  </si>
  <si>
    <t>2.1</t>
  </si>
  <si>
    <t>Trama de madeira composta por ripas, caibros e terças para telhados de ate 2 aguas para telha ceramica capa-canal, incluso transporte vertical. AF_07/2019</t>
  </si>
  <si>
    <t>2.2</t>
  </si>
  <si>
    <t>Telhamento com telha ceramica capa-canal, tipo colonial, incluso transporte vertical. AF_07/2019</t>
  </si>
  <si>
    <t>2.3</t>
  </si>
  <si>
    <t>94221</t>
  </si>
  <si>
    <t>Cumeeira para telha cerâmica emboçada com argamassa traço 1:2:9 (cimento, cal e areia) para telhados com até 2 águas, incluso transporte vertical. af_07/2019</t>
  </si>
  <si>
    <t xml:space="preserve">m </t>
  </si>
  <si>
    <t>3. INSTALAÇÃO RESIDENCIAL ELÉTRICA</t>
  </si>
  <si>
    <t>3.1</t>
  </si>
  <si>
    <t>Caixa de inspeção para aterramento, circular, em polietileno, diâmetro interno = 0,3 m. Af_12/2020</t>
  </si>
  <si>
    <t>und</t>
  </si>
  <si>
    <t>3.2</t>
  </si>
  <si>
    <t xml:space="preserve">Aterramento composto de haste de cobre l = 2,40m, interligada com cabo de cobre tipo cordoalha
</t>
  </si>
  <si>
    <t>3.3</t>
  </si>
  <si>
    <t>Grampo de cobre tipo unha c/bucha e parafuso nº10, para fixação de cabo cobre nú</t>
  </si>
  <si>
    <t>3.4</t>
  </si>
  <si>
    <t>Caixa de proteção para medidor monofásico de embutir - fornecimento e instalação. Af_10/2020</t>
  </si>
  <si>
    <t>3.5</t>
  </si>
  <si>
    <t>Quadro de distribuição de energia em pvc, de embutir, sem barramento, para 3 disjuntores - fornecimento e instalação. af_10/2020</t>
  </si>
  <si>
    <t>3.6</t>
  </si>
  <si>
    <t>Disjuntor bipolar tipo nema, corrente nominal de 10 até 50a - fornecimento e instalação. af_10/2020</t>
  </si>
  <si>
    <t>3.7</t>
  </si>
  <si>
    <t>Composição paramétrica de ponto elétrico de iluminação, com interruptor simples, em edifício residencial com eletroduto embutido em rasgos nas paredes, incluso tomada, eletroduto, cabo, rasgo e chumbamento (sem luminária e lâmpada). af_11/2022</t>
  </si>
  <si>
    <t>3.8</t>
  </si>
  <si>
    <t>Composição paramétrica de ponto elétrico de tomada de uso geral 2p+t (10a/250v) em edifício residencial com eletroduto embutido em rasgos nas paredes, incluso tomada, eletroduto, cabo, rasgo, quebra e chumbamento. Af_11/2022</t>
  </si>
  <si>
    <t>4. INSTALAÇÃO HIDRO SANITARIA</t>
  </si>
  <si>
    <t>4.1</t>
  </si>
  <si>
    <t>Código</t>
  </si>
  <si>
    <t>Banco</t>
  </si>
  <si>
    <t>Instalação hidraulica - agua fria</t>
  </si>
  <si>
    <t>4.1.1</t>
  </si>
  <si>
    <t>Chuveiro simples de plástico (herc ref 1980 ou similar), c/ registro de pressão de pvc</t>
  </si>
  <si>
    <t>4.1.2</t>
  </si>
  <si>
    <t>Caixa d´água em polietileno, 500 litros (inclusos tubos, conexões e torneira de bóia) - fornecimento e instalação. af_06/2021</t>
  </si>
  <si>
    <t>4.1.3</t>
  </si>
  <si>
    <t>Registro de esfera, PVC, roscavel, com volante 3/4" - fornecimento e instalação. AF_08/2021</t>
  </si>
  <si>
    <t>4.1.4</t>
  </si>
  <si>
    <t>Ponto de água fria embutido, c/material pvc rígido roscável Ø 3/4"</t>
  </si>
  <si>
    <t>4.2</t>
  </si>
  <si>
    <t>Instalação sanitaria/esgoto</t>
  </si>
  <si>
    <t>4.2.1</t>
  </si>
  <si>
    <t>Ralo sifonado redondo, pvc, dn 100 x 40 mm, junta soldável, fornecido e instalado em ramal de descarga ou em ramal de esgoto sanitário. af_08/2022</t>
  </si>
  <si>
    <t>uni</t>
  </si>
  <si>
    <t>4.2.2</t>
  </si>
  <si>
    <t>Ponto de esgoto com tubo de pvc rígido soldável de Ø 40 mm (lavatórios, mictórios, ralos sifonados, etc...)</t>
  </si>
  <si>
    <t>4.2.3</t>
  </si>
  <si>
    <t>Ponto de esgoto com tubo de pvc rígido soldável de Ø 100 mm (vaso sanitário)</t>
  </si>
  <si>
    <t>5. ESQUADRIAS</t>
  </si>
  <si>
    <t>5.1</t>
  </si>
  <si>
    <t>Remoção de esquadria de madeira, com ou sem batente</t>
  </si>
  <si>
    <r>
      <rPr>
        <sz val="9"/>
        <rFont val="Arial Narrow"/>
        <family val="2"/>
      </rPr>
      <t>m</t>
    </r>
    <r>
      <rPr>
        <vertAlign val="superscript"/>
        <sz val="9"/>
        <rFont val="Arial Narrow"/>
        <family val="2"/>
      </rPr>
      <t>2</t>
    </r>
  </si>
  <si>
    <t>5.2</t>
  </si>
  <si>
    <t>Porta de madeira para pintura, semi-oca (leve ou média), 70x210cm, esp essura de 3,5cm, incluso dobradiças - fornecimento e instalação. Af_12</t>
  </si>
  <si>
    <t>5.3</t>
  </si>
  <si>
    <t xml:space="preserve">Batente para porta de madeira, fixação com argamassa, padrão médio </t>
  </si>
  <si>
    <t>5.4</t>
  </si>
  <si>
    <t>Janela em madeira mista, tipo com almofadas, de abrir, c/batentes simples (caixilhos) e 1 jogo de alizar, exclusive ferragens - Rev 02_05/2022</t>
  </si>
  <si>
    <t>5.5</t>
  </si>
  <si>
    <t>91335</t>
  </si>
  <si>
    <t>Kit de porta de madeira tipo veneziana, padrão popular, 80x210cm, espessura de 3cm, itens inclusos: dobradiças, montagem e instalação do batente, sem fechadura - fornecimento e instalação. af_12/2019</t>
  </si>
  <si>
    <t>1684.57</t>
  </si>
  <si>
    <t>6. PINTURA E REVESTIMENTO</t>
  </si>
  <si>
    <t>6.1</t>
  </si>
  <si>
    <t>Pintura de acabamento com aplicação de 02 demãos de tinta PVA latex para exteriores - cores convencionais</t>
  </si>
  <si>
    <t>6.2</t>
  </si>
  <si>
    <t>Chapisco aplicado em alvenarias e estruturas de concreto internas, com colher de pedreiro.  Argamassa traço 1:3 com preparo manual. Af_10/20</t>
  </si>
  <si>
    <t>6.3</t>
  </si>
  <si>
    <t>Reboco externo, de parede, com argamassa traço 1:4 (cal / areia), espessura 2,5 cm</t>
  </si>
  <si>
    <t>6.4</t>
  </si>
  <si>
    <t>Revestimento ceramico para parede, 33,5 x 45 cm, Eliane, linha Forma branco AC, aplicado com argamassa industrializada ac-i, rejuntado, exclusive emboço</t>
  </si>
  <si>
    <t>6.5</t>
  </si>
  <si>
    <t>Forro em réguas de pvc, liso, para ambientes residenciais, inclusive e  strutura unidirecional de fixação. Af_08/2023_ps</t>
  </si>
  <si>
    <t>7. EQUIPAMENTOS</t>
  </si>
  <si>
    <t>7.1</t>
  </si>
  <si>
    <t>Pia de cozinha com bancada em mármore sintético, dim 1.20x0.50, com 01 cuba, sifão, válvula e torneira todos de plástico, assentada..</t>
  </si>
  <si>
    <t>7.2</t>
  </si>
  <si>
    <t>Vaso sanitario c/caixa de descarga acoplada, linha saveiro, CELITE ou similar, c/ engate pvc, assento universal AMANCO ou similar</t>
  </si>
  <si>
    <t>7.3</t>
  </si>
  <si>
    <t>Lavatório louça, sem coluna, padrão popular, c/ válvula, sifão, engate e torneira herc ref.1994, todos em plástico, inclusive conj. de fixação ou similares - Rev 03</t>
  </si>
  <si>
    <t>7.4</t>
  </si>
  <si>
    <t>Tanque de mármore sintético suspenso, 22l ou equivalente, incluso sifão flexível em pvc, válvula plástica e torneira de metal cromado padrão popular - fornecimento e instalação. af_01/2020</t>
  </si>
  <si>
    <t>8. AMPLIAÇÃO/REPAROS</t>
  </si>
  <si>
    <t>8.1</t>
  </si>
  <si>
    <t>Limpeza Manual de Vegetação em terreno com enxada af_05/2018</t>
  </si>
  <si>
    <t>8.2</t>
  </si>
  <si>
    <t xml:space="preserve">Escavação manual de vala com profundidade menor ou igual a 1,30 m. af_02/2021 </t>
  </si>
  <si>
    <r>
      <rPr>
        <sz val="9"/>
        <rFont val="Arial Narrow"/>
        <family val="2"/>
      </rPr>
      <t>m</t>
    </r>
    <r>
      <rPr>
        <vertAlign val="superscript"/>
        <sz val="9"/>
        <rFont val="Arial Narrow"/>
        <family val="2"/>
      </rPr>
      <t>3</t>
    </r>
  </si>
  <si>
    <t>8.3</t>
  </si>
  <si>
    <t>Alvenaria de vedação de blocos ceramicos furados na horizontal de  9X14X19 cim  e argamassa de assentamento com preparo manual. AF_12/2021</t>
  </si>
  <si>
    <t>8.4</t>
  </si>
  <si>
    <t>8.5</t>
  </si>
  <si>
    <t>8.6</t>
  </si>
  <si>
    <t>8.7</t>
  </si>
  <si>
    <t>8.8</t>
  </si>
  <si>
    <t>Portão de ferro de abrir com uma folha, com barra quadrada de 1/2" na vertical, uma barra de quadrada de 1/2" na horizontal e quadro com barra de ferro de 1/2", inclusive dobradiças, ferrolhos e chumbadores com parafusos</t>
  </si>
  <si>
    <t>8.9</t>
  </si>
  <si>
    <t>Portão de abrir em chapa de aço 1/4", c/ quadro em tubo quadrado de 2", barra quadrada 1" na vertical e barra chata 2" x 1/4" na horizontal, inclusive ferrolho, p/ penitenciária</t>
  </si>
  <si>
    <t>8.10</t>
  </si>
  <si>
    <t>Demolição de alvenaria de bloco cerâmico e=0,09m - revestida</t>
  </si>
  <si>
    <t>8.11</t>
  </si>
  <si>
    <t>Chapiscos aplicado em alvenarias e estruturas de concreto internas, com  colher de pedreiro, argamassa traço 1:3 com preparo manual. AF_10/20</t>
  </si>
  <si>
    <t>9. EQUIPAMENTOS PARA ACESSIBILIDADE DE LOCOMOÇÃO</t>
  </si>
  <si>
    <t>9.1</t>
  </si>
  <si>
    <t>Barra de apoio, reta, fixa, em aço,  l=30cm, d=1 1/4"</t>
  </si>
  <si>
    <t>9.3</t>
  </si>
  <si>
    <t>Corrimão em tubo de aço galvanizado 2", com chumbadores para fixação em alvenaria</t>
  </si>
  <si>
    <t>m</t>
  </si>
  <si>
    <t>9.4</t>
  </si>
  <si>
    <t>Rampa padrão para acesso de deficientes a passeio público, em concreto simples Fck=25MPa, desempolada, com pintura indicativa em novacor, 02 demãos</t>
  </si>
  <si>
    <t xml:space="preserve">CURVA ABC </t>
  </si>
  <si>
    <t>Codigo</t>
  </si>
  <si>
    <t>PRINT</t>
  </si>
  <si>
    <t>Acumulado (%)</t>
  </si>
  <si>
    <t>Classe</t>
  </si>
  <si>
    <t>Revestimento ceramico, 33,5 x 45 cm, Eliane, linha Forma branco AC, aplicado com argamassa industrializada ac-i, rejuntado, exclusive emboço</t>
  </si>
  <si>
    <t>Batente para porta de madeira, fixação com argamassa, padrão médio - f</t>
  </si>
  <si>
    <t xml:space="preserve">
86929</t>
  </si>
  <si>
    <t xml:space="preserve">OBJETIVO </t>
  </si>
  <si>
    <t>O presente Laudo Técnico visa atender às exigências da Instrução Normativa INCRA nº 139/2023, tendo por finalidade atestar a viabilidade técnica para a reforma da Unidade Habitacional. O diagnóstico busca garantir que a edificação, após as intervenções propostas, reúna as condições indispensáveis de habitabilidade, salubridade e segurança para a residência rural, conforme os parâmetros técnicos detalhados a seguir.</t>
  </si>
  <si>
    <t xml:space="preserve">DADOS DA UNIDADE HABITACIONAL </t>
  </si>
  <si>
    <t>Projeto de Assentamento e município:</t>
  </si>
  <si>
    <t xml:space="preserve">Beneficiários: </t>
  </si>
  <si>
    <t xml:space="preserve">CPF </t>
  </si>
  <si>
    <t xml:space="preserve">Sipra: </t>
  </si>
  <si>
    <t>Data da vistoria:</t>
  </si>
  <si>
    <t xml:space="preserve">TÉCNICO RESPONSÁVEL </t>
  </si>
  <si>
    <t>Nome:  Antonio Cleverson da Costa Silva</t>
  </si>
  <si>
    <t xml:space="preserve">Habilitação: Engenheiro Civil </t>
  </si>
  <si>
    <t>Entidade: Instituto Centro de Educação e Desenvolvimento Sustentável - ICEDS</t>
  </si>
  <si>
    <t>CONCLUSÃO</t>
  </si>
  <si>
    <t>O presente Laudo Técnico atesta que a unidade habitacional supracitada apresenta os requisitos fundamentais de estabilidade e segurança. Conclui-se que o imóvel é passível de plena habitabilidade e salubridade mediante a aplicação do Crédito Instalação (Modalidade Reforma). Os recursos destinados à aquisição de materiais e contratação de serviços de engenharia visam a correção de patologias, reforma e/ou ampliação da área útil e o aprimoramento das condições de conforto térmico e higiênico da edificação, em conformidade com o Projeto Simplificado anexo.</t>
  </si>
  <si>
    <t>CREA  021697043-1</t>
  </si>
  <si>
    <t>Alpendre Frontal/fundos</t>
  </si>
  <si>
    <t>Quarto</t>
  </si>
  <si>
    <t>Cozinha</t>
  </si>
  <si>
    <t>Banheiro</t>
  </si>
  <si>
    <t xml:space="preserve">Fossa + Sumidouro (frente 2,5 / comprimento 3,8 / profundidade 2,95) piso devera sempre 2,60 </t>
  </si>
  <si>
    <t>Frente (menor)</t>
  </si>
  <si>
    <t>Comprimento (maior)</t>
  </si>
  <si>
    <t xml:space="preserve">Area </t>
  </si>
  <si>
    <t xml:space="preserve">Profundidade </t>
  </si>
  <si>
    <t>Perimetro</t>
  </si>
  <si>
    <t>Escavação manual</t>
  </si>
  <si>
    <t xml:space="preserve">Escavação manual </t>
  </si>
  <si>
    <t>Alvenaria</t>
  </si>
  <si>
    <t>Reboco</t>
  </si>
  <si>
    <t xml:space="preserve">Laje </t>
  </si>
  <si>
    <t>Lastro de concreto</t>
  </si>
  <si>
    <t>Trama de Madeira</t>
  </si>
  <si>
    <t>Telhamento</t>
  </si>
  <si>
    <t>Porta</t>
  </si>
  <si>
    <t>ponto eletrico</t>
  </si>
  <si>
    <t>Alpendre lateral</t>
  </si>
  <si>
    <t>Caixa de porta</t>
  </si>
  <si>
    <t>interruptor</t>
  </si>
  <si>
    <t>tomada</t>
  </si>
  <si>
    <t>Ponto de Agua</t>
  </si>
  <si>
    <t>Ponto de Esgoto</t>
  </si>
  <si>
    <t>Ralo Sanfonado</t>
  </si>
  <si>
    <t>Lavatorio</t>
  </si>
  <si>
    <t xml:space="preserve">pia </t>
  </si>
  <si>
    <t>Ralo 100</t>
  </si>
  <si>
    <t>Ceramica Casa</t>
  </si>
  <si>
    <t>Vaso sanitario</t>
  </si>
  <si>
    <t xml:space="preserve">frente </t>
  </si>
  <si>
    <t>Ceramica Banheiro</t>
  </si>
  <si>
    <t xml:space="preserve">Ceramica </t>
  </si>
  <si>
    <t xml:space="preserve">comprimento </t>
  </si>
  <si>
    <t>Ceramica + 15%</t>
  </si>
  <si>
    <t xml:space="preserve">area </t>
  </si>
  <si>
    <t xml:space="preserve">percentual </t>
  </si>
  <si>
    <t xml:space="preserve">total </t>
  </si>
  <si>
    <t xml:space="preserve">Perimetro </t>
  </si>
  <si>
    <t>Alpendre Frontal + lateral + fossa septca + wc</t>
  </si>
  <si>
    <t>indice de perda (%)</t>
  </si>
  <si>
    <t>casa</t>
  </si>
  <si>
    <t xml:space="preserve">banheiro </t>
  </si>
  <si>
    <t xml:space="preserve">Beneficiario: </t>
  </si>
  <si>
    <t>Assentamento:</t>
  </si>
  <si>
    <t>Cod Sipra:</t>
  </si>
  <si>
    <t>Descrição do Serviço</t>
  </si>
  <si>
    <t>Valor</t>
  </si>
  <si>
    <t>Executado</t>
  </si>
  <si>
    <t>(R$)</t>
  </si>
  <si>
    <t>Termo de Recebimento Definitivo de Obras e Reformas</t>
  </si>
  <si>
    <t>Declaro, para os devidos fins de direito, que após vistoria minuciosa realizada no imóvel e em suas áreas comuns, confirmo o recebimento da reforma em conformidade com as especificações técnicas, projetos e memorial descritivo apresentados. Atesto a inexistência de vícios ou defeitos aparentes nesta data. Doravante, assumo a total responsabilidade pela guarda e manutenção do imóvel, dando por cumpridas todas as obrigações contratuais do Instituto Centro de Educação e Desenvolvimento Sustentável - ICEDS</t>
  </si>
  <si>
    <t>_______________________________________</t>
  </si>
  <si>
    <t xml:space="preserve">Responsavel Técnico </t>
  </si>
  <si>
    <t>CREA 021697043-1</t>
  </si>
  <si>
    <t xml:space="preserve">Beneficiario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</si>
</sst>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0000000\-00"/>
    <numFmt numFmtId="165" formatCode="[$-F800]dddd&quot;, &quot;mmmm\ dd&quot;, &quot;yyyy"/>
    <numFmt numFmtId="166" formatCode="&quot;R$ &quot;#,##0.00"/>
    <numFmt numFmtId="167" formatCode="_-* #,##0.00_-;\-* #,##0.00_-;_-* \-??_-;_-@_-"/>
    <numFmt numFmtId="168" formatCode="0.000"/>
    <numFmt numFmtId="169" formatCode="0.00000"/>
    <numFmt numFmtId="170" formatCode="_-&quot;R$ &quot;* #,##0.00_-;&quot;-R$ &quot;* #,##0.00_-;_-&quot;R$ &quot;* \-??_-;_-@_-"/>
    <numFmt numFmtId="171" formatCode="_(* #,##0.00_);_(* \(#,##0.00\);_(* \-??_);_(@_)"/>
    <numFmt numFmtId="172" formatCode="_-* #,##0.0_-;\-* #,##0.0_-;_-* \-??_-;_-@_-"/>
  </numFmts>
  <fonts count="49">
    <font>
      <sz val="11"/>
      <color theme="1"/>
      <name val="Calibri"/>
      <family val="2"/>
      <scheme val="minor"/>
    </font>
    <font>
      <sz val="9"/>
      <name val="Calibri"/>
      <family val="2"/>
    </font>
    <font>
      <b/>
      <sz val="9"/>
      <name val="Trebuchet MS"/>
      <family val="2"/>
    </font>
    <font>
      <b/>
      <sz val="9"/>
      <name val="Arial"/>
      <family val="2"/>
    </font>
    <font>
      <sz val="9"/>
      <name val="Arial"/>
      <family val="2"/>
    </font>
    <font>
      <sz val="8"/>
      <name val="Arial"/>
      <family val="2"/>
    </font>
    <font>
      <sz val="11"/>
      <color indexed="8"/>
      <name val="Verdana"/>
      <family val="2"/>
    </font>
    <font>
      <u/>
      <sz val="9"/>
      <name val="Calibri"/>
      <family val="2"/>
    </font>
    <font>
      <b/>
      <sz val="18"/>
      <name val="Gabriola"/>
      <family val="5"/>
    </font>
    <font>
      <sz val="18"/>
      <name val="Gabriola"/>
      <family val="5"/>
    </font>
    <font>
      <sz val="11"/>
      <color indexed="8"/>
      <name val="Calibri"/>
      <family val="2"/>
    </font>
    <font>
      <b/>
      <sz val="12"/>
      <name val="Trebuchet MS"/>
      <family val="2"/>
    </font>
    <font>
      <sz val="10"/>
      <name val="Trebuchet MS"/>
      <family val="2"/>
    </font>
    <font>
      <sz val="10"/>
      <name val="Arial"/>
      <family val="2"/>
    </font>
    <font>
      <sz val="7"/>
      <name val="Arial"/>
      <family val="2"/>
    </font>
    <font>
      <i/>
      <sz val="7"/>
      <name val="Arial"/>
      <family val="2"/>
    </font>
    <font>
      <b/>
      <i/>
      <sz val="7"/>
      <name val="Arial"/>
      <family val="2"/>
    </font>
    <font>
      <sz val="11"/>
      <color indexed="22"/>
      <name val="Kristen ITC"/>
      <family val="4"/>
    </font>
    <font>
      <sz val="11"/>
      <color indexed="42"/>
      <name val="Kristen ITC"/>
      <family val="4"/>
    </font>
    <font>
      <b/>
      <sz val="7"/>
      <name val="Arial"/>
      <family val="2"/>
    </font>
    <font>
      <sz val="11"/>
      <color indexed="10"/>
      <name val="Kristen ITC"/>
      <family val="4"/>
    </font>
    <font>
      <sz val="11"/>
      <color indexed="42"/>
      <name val="Calibri"/>
      <family val="2"/>
    </font>
    <font>
      <sz val="9"/>
      <color indexed="8"/>
      <name val="Arial Narrow"/>
      <family val="2"/>
    </font>
    <font>
      <b/>
      <sz val="9"/>
      <name val="Arial Narrow"/>
      <family val="2"/>
    </font>
    <font>
      <sz val="9"/>
      <name val="Arial Narrow"/>
      <family val="2"/>
    </font>
    <font>
      <b/>
      <sz val="9"/>
      <color indexed="8"/>
      <name val="Arial Narrow"/>
      <family val="2"/>
    </font>
    <font>
      <sz val="9"/>
      <color indexed="12"/>
      <name val="Calibri"/>
      <family val="2"/>
    </font>
    <font>
      <b/>
      <sz val="10"/>
      <name val="Arial Narrow"/>
      <family val="2"/>
    </font>
    <font>
      <sz val="10"/>
      <name val="Arial Narrow"/>
      <family val="2"/>
    </font>
    <font>
      <sz val="9"/>
      <color indexed="12"/>
      <name val="Arial Narrow"/>
      <family val="2"/>
    </font>
    <font>
      <b/>
      <sz val="11"/>
      <color indexed="8"/>
      <name val="Calibri"/>
      <family val="2"/>
    </font>
    <font>
      <b/>
      <sz val="9"/>
      <color indexed="60"/>
      <name val="Broadway"/>
      <family val="5"/>
    </font>
    <font>
      <sz val="9"/>
      <color indexed="60"/>
      <name val="Broadway"/>
      <family val="5"/>
    </font>
    <font>
      <b/>
      <i/>
      <sz val="9"/>
      <name val="Arial Narrow"/>
      <family val="2"/>
    </font>
    <font>
      <sz val="9"/>
      <name val="Forte"/>
      <family val="4"/>
    </font>
    <font>
      <sz val="10"/>
      <name val="Calibri"/>
      <family val="2"/>
    </font>
    <font>
      <b/>
      <sz val="10"/>
      <name val="Arial"/>
      <family val="2"/>
    </font>
    <font>
      <b/>
      <sz val="10"/>
      <color indexed="8"/>
      <name val="Calibri"/>
      <family val="2"/>
    </font>
    <font>
      <sz val="10"/>
      <color indexed="8"/>
      <name val="Calibri"/>
      <family val="2"/>
    </font>
    <font>
      <b/>
      <sz val="11"/>
      <color indexed="10"/>
      <name val="Calibri"/>
      <family val="2"/>
    </font>
    <font>
      <b/>
      <sz val="10"/>
      <color indexed="10"/>
      <name val="Calibri"/>
      <family val="2"/>
    </font>
    <font>
      <sz val="11"/>
      <color indexed="9"/>
      <name val="Calibri"/>
      <family val="2"/>
    </font>
    <font>
      <b/>
      <i/>
      <sz val="10"/>
      <name val="Arial"/>
      <family val="2"/>
    </font>
    <font>
      <sz val="10"/>
      <color indexed="8"/>
      <name val="Arial MT"/>
      <family val="2"/>
    </font>
    <font>
      <b/>
      <sz val="10"/>
      <color indexed="8"/>
      <name val="Arial"/>
      <family val="2"/>
    </font>
    <font>
      <b/>
      <u/>
      <sz val="11"/>
      <color indexed="8"/>
      <name val="Calibri"/>
      <family val="2"/>
    </font>
    <font>
      <b/>
      <sz val="7"/>
      <color indexed="10"/>
      <name val="Arial"/>
      <family val="2"/>
    </font>
    <font>
      <vertAlign val="superscript"/>
      <sz val="9"/>
      <name val="Arial Narrow"/>
      <family val="2"/>
    </font>
    <font>
      <b/>
      <sz val="9"/>
      <color theme="0"/>
      <name val="Arial"/>
      <family val="2"/>
    </font>
  </fonts>
  <fills count="12">
    <fill>
      <patternFill patternType="none"/>
    </fill>
    <fill>
      <patternFill patternType="gray125"/>
    </fill>
    <fill>
      <patternFill patternType="solid">
        <fgColor indexed="9"/>
        <bgColor indexed="26"/>
      </patternFill>
    </fill>
    <fill>
      <patternFill patternType="solid">
        <fgColor indexed="42"/>
        <bgColor indexed="27"/>
      </patternFill>
    </fill>
    <fill>
      <patternFill patternType="solid">
        <fgColor indexed="50"/>
        <bgColor indexed="51"/>
      </patternFill>
    </fill>
    <fill>
      <patternFill patternType="solid">
        <fgColor indexed="22"/>
        <bgColor indexed="31"/>
      </patternFill>
    </fill>
    <fill>
      <patternFill patternType="solid">
        <fgColor indexed="13"/>
        <bgColor indexed="34"/>
      </patternFill>
    </fill>
    <fill>
      <patternFill patternType="solid">
        <fgColor indexed="55"/>
        <bgColor indexed="23"/>
      </patternFill>
    </fill>
    <fill>
      <patternFill patternType="solid">
        <fgColor indexed="51"/>
        <bgColor indexed="13"/>
      </patternFill>
    </fill>
    <fill>
      <patternFill patternType="solid">
        <fgColor indexed="26"/>
        <bgColor indexed="9"/>
      </patternFill>
    </fill>
    <fill>
      <patternFill patternType="solid">
        <fgColor theme="5"/>
        <bgColor indexed="64"/>
      </patternFill>
    </fill>
    <fill>
      <patternFill patternType="solid">
        <fgColor theme="6"/>
        <bgColor indexed="64"/>
      </patternFill>
    </fill>
  </fills>
  <borders count="7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indexed="8"/>
      </bottom>
      <diagonal/>
    </border>
    <border>
      <left/>
      <right/>
      <top/>
      <bottom style="double">
        <color indexed="8"/>
      </bottom>
      <diagonal/>
    </border>
    <border>
      <left/>
      <right style="double">
        <color indexed="8"/>
      </right>
      <top/>
      <bottom style="double">
        <color indexed="8"/>
      </bottom>
      <diagonal/>
    </border>
    <border>
      <left/>
      <right style="double">
        <color indexed="8"/>
      </right>
      <top/>
      <bottom/>
      <diagonal/>
    </border>
    <border>
      <left/>
      <right style="thin">
        <color indexed="8"/>
      </right>
      <top/>
      <bottom style="double">
        <color indexed="8"/>
      </bottom>
      <diagonal/>
    </border>
    <border>
      <left/>
      <right style="thin">
        <color indexed="64"/>
      </right>
      <top/>
      <bottom style="double">
        <color indexed="8"/>
      </bottom>
      <diagonal/>
    </border>
    <border>
      <left style="thin">
        <color indexed="8"/>
      </left>
      <right/>
      <top/>
      <bottom style="double">
        <color indexed="8"/>
      </bottom>
      <diagonal/>
    </border>
    <border>
      <left style="thin">
        <color indexed="8"/>
      </left>
      <right/>
      <top/>
      <bottom/>
      <diagonal/>
    </border>
    <border>
      <left style="double">
        <color indexed="8"/>
      </left>
      <right style="thin">
        <color indexed="8"/>
      </right>
      <top/>
      <bottom style="double">
        <color indexed="8"/>
      </bottom>
      <diagonal/>
    </border>
    <border>
      <left style="double">
        <color indexed="8"/>
      </left>
      <right style="thin">
        <color indexed="64"/>
      </right>
      <top/>
      <bottom style="double">
        <color indexed="8"/>
      </bottom>
      <diagonal/>
    </border>
    <border>
      <left style="thin">
        <color indexed="64"/>
      </left>
      <right/>
      <top/>
      <bottom style="thin">
        <color indexed="64"/>
      </bottom>
      <diagonal/>
    </border>
    <border>
      <left/>
      <right/>
      <top/>
      <bottom style="thin">
        <color indexed="64"/>
      </bottom>
      <diagonal/>
    </border>
    <border>
      <left/>
      <right style="thin">
        <color indexed="64"/>
      </right>
      <top style="double">
        <color indexed="8"/>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64"/>
      </left>
      <right style="thin">
        <color indexed="8"/>
      </right>
      <top/>
      <bottom/>
      <diagonal/>
    </border>
    <border>
      <left style="thin">
        <color indexed="64"/>
      </left>
      <right style="thin">
        <color indexed="8"/>
      </right>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top style="medium">
        <color indexed="8"/>
      </top>
      <bottom/>
      <diagonal/>
    </border>
    <border>
      <left style="thin">
        <color indexed="8"/>
      </left>
      <right/>
      <top style="thin">
        <color indexed="8"/>
      </top>
      <bottom style="thick">
        <color theme="9"/>
      </bottom>
      <diagonal/>
    </border>
    <border>
      <left/>
      <right/>
      <top style="thin">
        <color indexed="8"/>
      </top>
      <bottom style="thick">
        <color theme="9"/>
      </bottom>
      <diagonal/>
    </border>
    <border>
      <left/>
      <right style="thin">
        <color indexed="8"/>
      </right>
      <top style="thin">
        <color indexed="8"/>
      </top>
      <bottom style="thick">
        <color theme="9"/>
      </bottom>
      <diagonal/>
    </border>
    <border>
      <left style="thin">
        <color indexed="8"/>
      </left>
      <right/>
      <top/>
      <bottom style="thick">
        <color theme="9"/>
      </bottom>
      <diagonal/>
    </border>
    <border>
      <left/>
      <right/>
      <top/>
      <bottom style="thick">
        <color theme="9"/>
      </bottom>
      <diagonal/>
    </border>
    <border>
      <left/>
      <right style="thin">
        <color indexed="8"/>
      </right>
      <top/>
      <bottom style="thick">
        <color theme="9"/>
      </bottom>
      <diagonal/>
    </border>
    <border>
      <left style="thin">
        <color indexed="8"/>
      </left>
      <right style="thin">
        <color indexed="8"/>
      </right>
      <top style="thin">
        <color theme="1"/>
      </top>
      <bottom style="thin">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style="medium">
        <color theme="1"/>
      </left>
      <right style="thin">
        <color indexed="8"/>
      </right>
      <top style="thin">
        <color indexed="8"/>
      </top>
      <bottom style="medium">
        <color theme="1"/>
      </bottom>
      <diagonal/>
    </border>
    <border>
      <left style="thin">
        <color indexed="8"/>
      </left>
      <right style="thin">
        <color indexed="8"/>
      </right>
      <top style="thin">
        <color indexed="8"/>
      </top>
      <bottom style="medium">
        <color theme="1"/>
      </bottom>
      <diagonal/>
    </border>
    <border>
      <left style="thin">
        <color indexed="8"/>
      </left>
      <right style="medium">
        <color theme="1"/>
      </right>
      <top style="thin">
        <color indexed="8"/>
      </top>
      <bottom style="medium">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thin">
        <color indexed="8"/>
      </right>
      <top/>
      <bottom style="thin">
        <color indexed="8"/>
      </bottom>
      <diagonal/>
    </border>
    <border>
      <left style="thin">
        <color indexed="8"/>
      </left>
      <right style="medium">
        <color theme="1"/>
      </right>
      <top/>
      <bottom style="thin">
        <color indexed="8"/>
      </bottom>
      <diagonal/>
    </border>
    <border>
      <left style="thin">
        <color theme="1"/>
      </left>
      <right/>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right style="medium">
        <color theme="1"/>
      </right>
      <top style="thin">
        <color theme="1"/>
      </top>
      <bottom style="thin">
        <color theme="1"/>
      </bottom>
      <diagonal/>
    </border>
    <border>
      <left style="thin">
        <color theme="1"/>
      </left>
      <right style="medium">
        <color theme="1"/>
      </right>
      <top style="thin">
        <color theme="1"/>
      </top>
      <bottom style="thin">
        <color theme="1"/>
      </bottom>
      <diagonal/>
    </border>
    <border>
      <left style="medium">
        <color theme="1"/>
      </left>
      <right/>
      <top/>
      <bottom style="thin">
        <color theme="1"/>
      </bottom>
      <diagonal/>
    </border>
    <border>
      <left/>
      <right/>
      <top/>
      <bottom style="thin">
        <color theme="1"/>
      </bottom>
      <diagonal/>
    </border>
    <border>
      <left/>
      <right style="medium">
        <color theme="1"/>
      </right>
      <top/>
      <bottom style="thin">
        <color theme="1"/>
      </bottom>
      <diagonal/>
    </border>
  </borders>
  <cellStyleXfs count="1">
    <xf numFmtId="0" fontId="0" fillId="0" borderId="0"/>
  </cellStyleXfs>
  <cellXfs count="449">
    <xf numFmtId="0" fontId="0" fillId="0" borderId="0" xfId="0"/>
    <xf numFmtId="0" fontId="1" fillId="0" borderId="0" xfId="0" applyFont="1"/>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xf numFmtId="0" fontId="3" fillId="2" borderId="6" xfId="0" applyFont="1" applyFill="1" applyBorder="1" applyAlignment="1">
      <alignment horizontal="left" vertical="center"/>
    </xf>
    <xf numFmtId="0" fontId="4" fillId="2" borderId="7" xfId="0" applyFont="1" applyFill="1" applyBorder="1" applyAlignment="1">
      <alignment vertical="center"/>
    </xf>
    <xf numFmtId="0" fontId="4" fillId="2" borderId="0" xfId="0" applyFont="1" applyFill="1" applyAlignment="1">
      <alignment vertical="center"/>
    </xf>
    <xf numFmtId="0" fontId="4" fillId="2" borderId="9" xfId="0" applyFont="1" applyFill="1" applyBorder="1" applyAlignment="1">
      <alignment vertical="center"/>
    </xf>
    <xf numFmtId="0" fontId="3" fillId="2" borderId="4" xfId="0" applyFont="1" applyFill="1" applyBorder="1" applyAlignment="1">
      <alignment horizontal="left" vertical="top"/>
    </xf>
    <xf numFmtId="0" fontId="4" fillId="2" borderId="0" xfId="0" applyFont="1" applyFill="1"/>
    <xf numFmtId="0" fontId="4" fillId="2" borderId="5" xfId="0" applyFont="1" applyFill="1" applyBorder="1"/>
    <xf numFmtId="0" fontId="3" fillId="0" borderId="6" xfId="0" applyFont="1" applyBorder="1" applyProtection="1">
      <protection locked="0"/>
    </xf>
    <xf numFmtId="0" fontId="4" fillId="2" borderId="7" xfId="0" applyFont="1" applyFill="1" applyBorder="1" applyAlignment="1">
      <alignment horizontal="left"/>
    </xf>
    <xf numFmtId="0" fontId="4" fillId="0" borderId="9" xfId="0" applyFont="1" applyBorder="1" applyProtection="1">
      <protection locked="0"/>
    </xf>
    <xf numFmtId="0" fontId="4" fillId="2" borderId="9" xfId="0" applyFont="1" applyFill="1" applyBorder="1"/>
    <xf numFmtId="0" fontId="3" fillId="2" borderId="4" xfId="0" applyFont="1" applyFill="1" applyBorder="1" applyAlignment="1">
      <alignment horizontal="left"/>
    </xf>
    <xf numFmtId="0" fontId="4" fillId="2" borderId="0" xfId="0" applyFont="1" applyFill="1" applyAlignment="1">
      <alignment horizontal="left"/>
    </xf>
    <xf numFmtId="0" fontId="3" fillId="2" borderId="0" xfId="0" applyFont="1" applyFill="1" applyAlignment="1">
      <alignment horizontal="left"/>
    </xf>
    <xf numFmtId="0" fontId="4" fillId="2" borderId="5" xfId="0" applyFont="1" applyFill="1" applyBorder="1" applyAlignment="1">
      <alignment horizontal="left"/>
    </xf>
    <xf numFmtId="0" fontId="3" fillId="2" borderId="16" xfId="0" applyFont="1" applyFill="1" applyBorder="1" applyAlignment="1">
      <alignment horizontal="left" vertical="top"/>
    </xf>
    <xf numFmtId="0" fontId="4" fillId="2" borderId="17" xfId="0" applyFont="1" applyFill="1" applyBorder="1"/>
    <xf numFmtId="0" fontId="4" fillId="2" borderId="18" xfId="0" applyFont="1" applyFill="1" applyBorder="1"/>
    <xf numFmtId="0" fontId="4" fillId="0" borderId="13" xfId="0" applyFont="1" applyBorder="1"/>
    <xf numFmtId="0" fontId="4" fillId="0" borderId="0" xfId="0" applyFont="1"/>
    <xf numFmtId="0" fontId="4" fillId="0" borderId="21" xfId="0" applyFont="1" applyBorder="1"/>
    <xf numFmtId="0" fontId="4" fillId="2" borderId="21" xfId="0" applyFont="1" applyFill="1" applyBorder="1"/>
    <xf numFmtId="0" fontId="4" fillId="2" borderId="13" xfId="0" applyFont="1" applyFill="1" applyBorder="1" applyAlignment="1">
      <alignment horizontal="left"/>
    </xf>
    <xf numFmtId="0" fontId="4" fillId="2" borderId="21" xfId="0" applyFont="1" applyFill="1" applyBorder="1" applyAlignment="1">
      <alignment horizontal="left"/>
    </xf>
    <xf numFmtId="0" fontId="3" fillId="2" borderId="13" xfId="0" applyFont="1" applyFill="1" applyBorder="1" applyAlignment="1">
      <alignment horizontal="left"/>
    </xf>
    <xf numFmtId="0" fontId="3" fillId="2" borderId="13" xfId="0" applyFont="1" applyFill="1" applyBorder="1"/>
    <xf numFmtId="0" fontId="6" fillId="0" borderId="0" xfId="0" applyFont="1"/>
    <xf numFmtId="0" fontId="7" fillId="0" borderId="0" xfId="0" applyFont="1"/>
    <xf numFmtId="0" fontId="4" fillId="2" borderId="13" xfId="0" applyFont="1" applyFill="1" applyBorder="1" applyAlignment="1">
      <alignment vertical="center"/>
    </xf>
    <xf numFmtId="0" fontId="4" fillId="2" borderId="21" xfId="0" applyFont="1" applyFill="1" applyBorder="1" applyAlignment="1">
      <alignment vertical="center"/>
    </xf>
    <xf numFmtId="0" fontId="4" fillId="2" borderId="21" xfId="0" applyFont="1" applyFill="1" applyBorder="1" applyProtection="1">
      <protection locked="0"/>
    </xf>
    <xf numFmtId="0" fontId="8" fillId="0" borderId="0" xfId="0" applyFont="1"/>
    <xf numFmtId="0" fontId="9" fillId="0" borderId="0" xfId="0" applyFont="1"/>
    <xf numFmtId="0" fontId="4" fillId="2" borderId="13" xfId="0" applyFont="1" applyFill="1" applyBorder="1"/>
    <xf numFmtId="0" fontId="4" fillId="2" borderId="22" xfId="0" applyFont="1" applyFill="1" applyBorder="1"/>
    <xf numFmtId="0" fontId="4" fillId="2" borderId="23" xfId="0" applyFont="1" applyFill="1" applyBorder="1"/>
    <xf numFmtId="0" fontId="4" fillId="2" borderId="24" xfId="0" applyFont="1" applyFill="1" applyBorder="1"/>
    <xf numFmtId="0" fontId="3" fillId="2" borderId="0" xfId="0" applyFont="1" applyFill="1" applyAlignment="1" applyProtection="1">
      <alignment horizontal="center"/>
      <protection locked="0"/>
    </xf>
    <xf numFmtId="0" fontId="3" fillId="2" borderId="0" xfId="0" applyFont="1" applyFill="1" applyAlignment="1">
      <alignment horizontal="center" vertical="center"/>
    </xf>
    <xf numFmtId="0" fontId="4" fillId="2" borderId="0" xfId="0" applyFont="1" applyFill="1" applyProtection="1">
      <protection locked="0"/>
    </xf>
    <xf numFmtId="0" fontId="4" fillId="2" borderId="0" xfId="0" applyFont="1" applyFill="1" applyAlignment="1">
      <alignment horizontal="center" textRotation="90"/>
    </xf>
    <xf numFmtId="0" fontId="3" fillId="0" borderId="0" xfId="0" applyFont="1" applyAlignment="1">
      <alignment horizontal="center"/>
    </xf>
    <xf numFmtId="0" fontId="3" fillId="0" borderId="0" xfId="0" applyFont="1" applyAlignment="1" applyProtection="1">
      <alignment horizontal="center"/>
      <protection locked="0"/>
    </xf>
    <xf numFmtId="0" fontId="3" fillId="2" borderId="0" xfId="0" applyFont="1" applyFill="1" applyAlignment="1" applyProtection="1">
      <alignment horizontal="center" vertical="center"/>
      <protection locked="0"/>
    </xf>
    <xf numFmtId="0" fontId="4" fillId="0" borderId="23" xfId="0" applyFont="1" applyBorder="1"/>
    <xf numFmtId="0" fontId="4" fillId="2" borderId="23" xfId="0" applyFont="1" applyFill="1" applyBorder="1" applyAlignment="1">
      <alignment horizontal="center" textRotation="90"/>
    </xf>
    <xf numFmtId="0" fontId="4" fillId="0" borderId="24" xfId="0" applyFont="1" applyBorder="1"/>
    <xf numFmtId="0" fontId="4" fillId="2" borderId="23" xfId="0" applyFont="1" applyFill="1" applyBorder="1" applyProtection="1">
      <protection locked="0"/>
    </xf>
    <xf numFmtId="0" fontId="4" fillId="0" borderId="0" xfId="0" applyFont="1" applyAlignment="1">
      <alignment horizontal="center"/>
    </xf>
    <xf numFmtId="0" fontId="4" fillId="0" borderId="23" xfId="0" applyFont="1" applyBorder="1" applyAlignment="1">
      <alignment horizontal="center"/>
    </xf>
    <xf numFmtId="0" fontId="1" fillId="0" borderId="13" xfId="0" applyFont="1" applyBorder="1"/>
    <xf numFmtId="0" fontId="1" fillId="0" borderId="21" xfId="0" applyFont="1" applyBorder="1"/>
    <xf numFmtId="0" fontId="10" fillId="0" borderId="0" xfId="0" applyFont="1"/>
    <xf numFmtId="0" fontId="1" fillId="0" borderId="13" xfId="0" applyFont="1" applyBorder="1" applyAlignment="1">
      <alignment horizontal="center"/>
    </xf>
    <xf numFmtId="0" fontId="1" fillId="0" borderId="0" xfId="0" applyFont="1" applyAlignment="1">
      <alignment horizontal="center"/>
    </xf>
    <xf numFmtId="0" fontId="1" fillId="0" borderId="21" xfId="0" applyFont="1" applyBorder="1" applyAlignment="1">
      <alignment horizontal="center"/>
    </xf>
    <xf numFmtId="0" fontId="1" fillId="0" borderId="22" xfId="0" applyFont="1" applyBorder="1"/>
    <xf numFmtId="0" fontId="1" fillId="0" borderId="23" xfId="0" applyFont="1" applyBorder="1"/>
    <xf numFmtId="0" fontId="1" fillId="0" borderId="24" xfId="0" applyFont="1" applyBorder="1"/>
    <xf numFmtId="0" fontId="11" fillId="2" borderId="21" xfId="0" applyFont="1" applyFill="1" applyBorder="1" applyAlignment="1">
      <alignment horizontal="center" vertical="center"/>
    </xf>
    <xf numFmtId="0" fontId="4" fillId="0" borderId="13" xfId="0" applyFont="1" applyBorder="1" applyAlignment="1" applyProtection="1">
      <alignment horizontal="left"/>
      <protection locked="0"/>
    </xf>
    <xf numFmtId="0" fontId="4" fillId="0" borderId="0" xfId="0" applyFont="1" applyAlignment="1" applyProtection="1">
      <alignment horizontal="left"/>
      <protection locked="0"/>
    </xf>
    <xf numFmtId="0" fontId="4" fillId="0" borderId="21" xfId="0" applyFont="1" applyBorder="1" applyAlignment="1" applyProtection="1">
      <alignment horizontal="left"/>
      <protection locked="0"/>
    </xf>
    <xf numFmtId="0" fontId="13" fillId="2" borderId="0" xfId="0" applyFont="1" applyFill="1"/>
    <xf numFmtId="0" fontId="5" fillId="2" borderId="0" xfId="0" applyFont="1" applyFill="1"/>
    <xf numFmtId="0" fontId="13" fillId="2" borderId="21" xfId="0" applyFont="1" applyFill="1" applyBorder="1"/>
    <xf numFmtId="0" fontId="14" fillId="0" borderId="27" xfId="0" applyFont="1" applyBorder="1" applyAlignment="1" applyProtection="1">
      <alignment horizontal="center"/>
      <protection locked="0"/>
    </xf>
    <xf numFmtId="0" fontId="14" fillId="0" borderId="28" xfId="0" applyFont="1" applyBorder="1" applyAlignment="1" applyProtection="1">
      <alignment horizontal="center"/>
      <protection locked="0"/>
    </xf>
    <xf numFmtId="0" fontId="14" fillId="0" borderId="29" xfId="0" applyFont="1" applyBorder="1" applyAlignment="1" applyProtection="1">
      <alignment horizontal="center"/>
      <protection locked="0"/>
    </xf>
    <xf numFmtId="0" fontId="14" fillId="0" borderId="13" xfId="0" applyFont="1" applyBorder="1" applyAlignment="1" applyProtection="1">
      <alignment horizontal="center"/>
      <protection locked="0"/>
    </xf>
    <xf numFmtId="0" fontId="14" fillId="0" borderId="21" xfId="0" applyFont="1" applyBorder="1" applyAlignment="1" applyProtection="1">
      <alignment horizontal="center"/>
      <protection locked="0"/>
    </xf>
    <xf numFmtId="0" fontId="14" fillId="0" borderId="0" xfId="0" applyFont="1" applyAlignment="1" applyProtection="1">
      <alignment horizontal="center"/>
      <protection locked="0"/>
    </xf>
    <xf numFmtId="0" fontId="14" fillId="0" borderId="22" xfId="0" applyFont="1" applyBorder="1" applyAlignment="1" applyProtection="1">
      <alignment horizontal="center"/>
      <protection locked="0"/>
    </xf>
    <xf numFmtId="0" fontId="14" fillId="0" borderId="23" xfId="0" applyFont="1" applyBorder="1" applyAlignment="1" applyProtection="1">
      <alignment horizontal="center"/>
      <protection locked="0"/>
    </xf>
    <xf numFmtId="0" fontId="14" fillId="0" borderId="24" xfId="0" applyFont="1" applyBorder="1" applyAlignment="1" applyProtection="1">
      <alignment horizontal="center"/>
      <protection locked="0"/>
    </xf>
    <xf numFmtId="0" fontId="5" fillId="0" borderId="0" xfId="0" applyFont="1"/>
    <xf numFmtId="0" fontId="3" fillId="2" borderId="0" xfId="0" applyFont="1" applyFill="1"/>
    <xf numFmtId="14" fontId="12" fillId="4" borderId="0" xfId="0" applyNumberFormat="1" applyFont="1" applyFill="1" applyAlignment="1">
      <alignment vertical="center"/>
    </xf>
    <xf numFmtId="0" fontId="11" fillId="2" borderId="0" xfId="0" applyFont="1" applyFill="1" applyAlignment="1">
      <alignment horizontal="center" vertical="center"/>
    </xf>
    <xf numFmtId="0" fontId="11" fillId="2" borderId="4" xfId="0" applyFont="1" applyFill="1" applyBorder="1" applyAlignment="1">
      <alignment horizontal="center" vertical="center"/>
    </xf>
    <xf numFmtId="14" fontId="12" fillId="2" borderId="4" xfId="0" applyNumberFormat="1" applyFont="1" applyFill="1" applyBorder="1" applyAlignment="1">
      <alignment vertical="center"/>
    </xf>
    <xf numFmtId="14" fontId="12" fillId="2" borderId="0" xfId="0" applyNumberFormat="1" applyFont="1" applyFill="1" applyAlignment="1">
      <alignment vertical="center"/>
    </xf>
    <xf numFmtId="0" fontId="17" fillId="5" borderId="25" xfId="0" applyFont="1" applyFill="1" applyBorder="1" applyAlignment="1">
      <alignment horizontal="center" vertical="center"/>
    </xf>
    <xf numFmtId="0" fontId="18" fillId="3" borderId="25" xfId="0" applyFont="1" applyFill="1" applyBorder="1" applyAlignment="1">
      <alignment horizontal="center" vertical="center"/>
    </xf>
    <xf numFmtId="0" fontId="10" fillId="0" borderId="0" xfId="0" applyFont="1" applyAlignment="1">
      <alignment vertical="center"/>
    </xf>
    <xf numFmtId="0" fontId="15" fillId="0" borderId="25" xfId="0" applyFont="1" applyBorder="1" applyAlignment="1" applyProtection="1">
      <alignment horizontal="center" vertical="center" wrapText="1"/>
      <protection locked="0"/>
    </xf>
    <xf numFmtId="0" fontId="20" fillId="0" borderId="25" xfId="0" applyFont="1" applyBorder="1" applyAlignment="1">
      <alignment horizontal="center" vertical="center"/>
    </xf>
    <xf numFmtId="0" fontId="14" fillId="0" borderId="25" xfId="0" applyFont="1" applyBorder="1" applyAlignment="1">
      <alignment horizontal="left" vertical="center"/>
    </xf>
    <xf numFmtId="0" fontId="14" fillId="0" borderId="25" xfId="0" applyFont="1" applyBorder="1" applyAlignment="1">
      <alignment horizontal="center" vertical="center"/>
    </xf>
    <xf numFmtId="0" fontId="21" fillId="0" borderId="0" xfId="0" applyFont="1" applyAlignment="1">
      <alignment vertical="center"/>
    </xf>
    <xf numFmtId="0" fontId="3" fillId="0" borderId="0" xfId="0" applyFont="1"/>
    <xf numFmtId="0" fontId="4"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center" vertical="top"/>
    </xf>
    <xf numFmtId="0" fontId="11" fillId="2" borderId="13" xfId="0" applyFont="1" applyFill="1" applyBorder="1" applyAlignment="1">
      <alignment horizontal="center" vertical="center"/>
    </xf>
    <xf numFmtId="0" fontId="22" fillId="0" borderId="0" xfId="0" applyFont="1" applyAlignment="1">
      <alignment vertical="center"/>
    </xf>
    <xf numFmtId="0" fontId="22" fillId="0" borderId="0" xfId="0" applyFont="1" applyAlignment="1">
      <alignment horizontal="center" vertical="center"/>
    </xf>
    <xf numFmtId="0" fontId="22" fillId="0" borderId="0" xfId="0" applyFont="1" applyAlignment="1">
      <alignment horizontal="left" vertical="center"/>
    </xf>
    <xf numFmtId="2" fontId="23" fillId="0" borderId="0" xfId="0" applyNumberFormat="1" applyFont="1" applyAlignment="1">
      <alignment vertical="center"/>
    </xf>
    <xf numFmtId="166" fontId="24" fillId="0" borderId="0" xfId="0" applyNumberFormat="1" applyFont="1" applyAlignment="1">
      <alignment horizontal="right" vertical="center"/>
    </xf>
    <xf numFmtId="0" fontId="25" fillId="2" borderId="0" xfId="0" applyFont="1" applyFill="1" applyAlignment="1">
      <alignment vertical="center"/>
    </xf>
    <xf numFmtId="0" fontId="25" fillId="2" borderId="0" xfId="0" applyFont="1" applyFill="1" applyAlignment="1">
      <alignment horizontal="center"/>
    </xf>
    <xf numFmtId="167" fontId="22" fillId="0" borderId="0" xfId="0" applyNumberFormat="1" applyFont="1" applyAlignment="1">
      <alignment vertical="center"/>
    </xf>
    <xf numFmtId="0" fontId="22" fillId="2" borderId="0" xfId="0" applyFont="1" applyFill="1" applyAlignment="1">
      <alignment horizontal="center" vertical="center"/>
    </xf>
    <xf numFmtId="0" fontId="22" fillId="2" borderId="0" xfId="0" applyFont="1" applyFill="1" applyAlignment="1">
      <alignment horizontal="right" vertical="center"/>
    </xf>
    <xf numFmtId="165" fontId="22" fillId="2" borderId="0" xfId="0" applyNumberFormat="1" applyFont="1" applyFill="1" applyAlignment="1">
      <alignment horizontal="right" vertical="center"/>
    </xf>
    <xf numFmtId="0" fontId="23" fillId="0" borderId="0" xfId="0" applyFont="1" applyAlignment="1">
      <alignment horizontal="left" vertical="center"/>
    </xf>
    <xf numFmtId="0" fontId="23" fillId="0" borderId="21" xfId="0" applyFont="1" applyBorder="1" applyAlignment="1">
      <alignment vertical="center"/>
    </xf>
    <xf numFmtId="166" fontId="24" fillId="0" borderId="0" xfId="0" applyNumberFormat="1" applyFont="1" applyAlignment="1">
      <alignment horizontal="left" vertical="center"/>
    </xf>
    <xf numFmtId="0" fontId="23" fillId="0" borderId="0" xfId="0" applyFont="1" applyAlignment="1">
      <alignment horizontal="center" vertical="center"/>
    </xf>
    <xf numFmtId="167" fontId="24" fillId="0" borderId="0" xfId="0" applyNumberFormat="1" applyFont="1" applyAlignment="1">
      <alignment vertical="center"/>
    </xf>
    <xf numFmtId="0" fontId="24" fillId="0" borderId="0" xfId="0" applyFont="1" applyAlignment="1">
      <alignment horizontal="center" vertical="center"/>
    </xf>
    <xf numFmtId="166" fontId="24" fillId="0" borderId="0" xfId="0" applyNumberFormat="1" applyFont="1" applyAlignment="1">
      <alignment horizontal="center" vertical="center"/>
    </xf>
    <xf numFmtId="0" fontId="22" fillId="0" borderId="0" xfId="0" applyFont="1" applyAlignment="1">
      <alignment horizontal="right" vertical="center"/>
    </xf>
    <xf numFmtId="0" fontId="24" fillId="0" borderId="0" xfId="0" applyFont="1" applyAlignment="1">
      <alignment vertical="center"/>
    </xf>
    <xf numFmtId="0" fontId="24" fillId="5" borderId="25" xfId="0" applyFont="1" applyFill="1" applyBorder="1" applyAlignment="1">
      <alignment horizontal="center" vertical="center"/>
    </xf>
    <xf numFmtId="2" fontId="23" fillId="5" borderId="25" xfId="0" applyNumberFormat="1" applyFont="1" applyFill="1" applyBorder="1" applyAlignment="1">
      <alignment vertical="center" wrapText="1"/>
    </xf>
    <xf numFmtId="166" fontId="24" fillId="5" borderId="25" xfId="0" applyNumberFormat="1" applyFont="1" applyFill="1" applyBorder="1" applyAlignment="1">
      <alignment horizontal="center" vertical="center" wrapText="1"/>
    </xf>
    <xf numFmtId="166" fontId="24" fillId="5" borderId="32" xfId="0" applyNumberFormat="1" applyFont="1" applyFill="1" applyBorder="1" applyAlignment="1">
      <alignment horizontal="center" vertical="center" wrapText="1"/>
    </xf>
    <xf numFmtId="0" fontId="24" fillId="0" borderId="25" xfId="0" applyFont="1" applyBorder="1" applyAlignment="1">
      <alignment vertical="center"/>
    </xf>
    <xf numFmtId="0" fontId="23" fillId="0" borderId="0" xfId="0" applyFont="1" applyAlignment="1">
      <alignment vertical="center"/>
    </xf>
    <xf numFmtId="0" fontId="23" fillId="0" borderId="33" xfId="0" applyFont="1" applyBorder="1" applyAlignment="1">
      <alignment vertical="center"/>
    </xf>
    <xf numFmtId="167" fontId="23" fillId="0" borderId="33" xfId="0" applyNumberFormat="1" applyFont="1" applyBorder="1" applyAlignment="1">
      <alignment vertical="center"/>
    </xf>
    <xf numFmtId="0" fontId="24" fillId="0" borderId="25" xfId="0" applyFont="1" applyBorder="1" applyAlignment="1">
      <alignment horizontal="center" vertical="center"/>
    </xf>
    <xf numFmtId="0" fontId="24" fillId="0" borderId="25" xfId="0" applyFont="1" applyBorder="1" applyAlignment="1">
      <alignment horizontal="left" vertical="center" wrapText="1"/>
    </xf>
    <xf numFmtId="2" fontId="23" fillId="6" borderId="25" xfId="0" applyNumberFormat="1" applyFont="1" applyFill="1" applyBorder="1" applyAlignment="1">
      <alignment vertical="center" shrinkToFit="1"/>
    </xf>
    <xf numFmtId="167" fontId="24" fillId="0" borderId="25" xfId="0" applyNumberFormat="1" applyFont="1" applyBorder="1" applyAlignment="1">
      <alignment horizontal="right" vertical="center"/>
    </xf>
    <xf numFmtId="167" fontId="24" fillId="0" borderId="32" xfId="0" applyNumberFormat="1" applyFont="1" applyBorder="1" applyAlignment="1">
      <alignment horizontal="right" vertical="center"/>
    </xf>
    <xf numFmtId="168" fontId="24" fillId="0" borderId="0" xfId="0" applyNumberFormat="1" applyFont="1" applyAlignment="1">
      <alignment vertical="center"/>
    </xf>
    <xf numFmtId="0" fontId="24" fillId="0" borderId="25" xfId="0" applyFont="1" applyBorder="1" applyAlignment="1">
      <alignment horizontal="left" vertical="top" wrapText="1"/>
    </xf>
    <xf numFmtId="0" fontId="22" fillId="0" borderId="25" xfId="0" applyFont="1" applyBorder="1" applyAlignment="1">
      <alignment horizontal="center" vertical="center"/>
    </xf>
    <xf numFmtId="0" fontId="24" fillId="0" borderId="25" xfId="0" applyFont="1" applyBorder="1" applyAlignment="1">
      <alignment horizontal="justify" wrapText="1"/>
    </xf>
    <xf numFmtId="167" fontId="24" fillId="0" borderId="0" xfId="0" applyNumberFormat="1" applyFont="1" applyAlignment="1">
      <alignment horizontal="center" vertical="center"/>
    </xf>
    <xf numFmtId="0" fontId="26" fillId="0" borderId="0" xfId="0" applyFont="1" applyAlignment="1">
      <alignment horizontal="justify" vertical="center" wrapText="1"/>
    </xf>
    <xf numFmtId="0" fontId="24" fillId="0" borderId="25" xfId="0" applyFont="1" applyBorder="1" applyAlignment="1">
      <alignment horizontal="justify" vertical="center" wrapText="1"/>
    </xf>
    <xf numFmtId="167" fontId="24" fillId="0" borderId="33" xfId="0" applyNumberFormat="1" applyFont="1" applyBorder="1" applyAlignment="1">
      <alignment horizontal="right" vertical="center"/>
    </xf>
    <xf numFmtId="0" fontId="24" fillId="0" borderId="34" xfId="0" applyFont="1" applyBorder="1" applyAlignment="1">
      <alignment horizontal="center" vertical="center"/>
    </xf>
    <xf numFmtId="168" fontId="23" fillId="0" borderId="0" xfId="0" applyNumberFormat="1" applyFont="1" applyAlignment="1">
      <alignment vertical="center"/>
    </xf>
    <xf numFmtId="167" fontId="24" fillId="0" borderId="25" xfId="0" applyNumberFormat="1" applyFont="1" applyBorder="1" applyAlignment="1">
      <alignment horizontal="right" vertical="center" shrinkToFit="1"/>
    </xf>
    <xf numFmtId="0" fontId="24" fillId="0" borderId="25" xfId="0" applyFont="1" applyBorder="1" applyAlignment="1">
      <alignment horizontal="center" vertical="center" wrapText="1"/>
    </xf>
    <xf numFmtId="0" fontId="24" fillId="0" borderId="25" xfId="0" applyFont="1" applyBorder="1" applyAlignment="1">
      <alignment horizontal="justify" vertical="top" wrapText="1"/>
    </xf>
    <xf numFmtId="0" fontId="27" fillId="0" borderId="0" xfId="0" applyFont="1" applyAlignment="1">
      <alignment vertical="center"/>
    </xf>
    <xf numFmtId="0" fontId="24" fillId="7" borderId="25" xfId="0" applyFont="1" applyFill="1" applyBorder="1" applyAlignment="1">
      <alignment horizontal="center" vertical="center"/>
    </xf>
    <xf numFmtId="0" fontId="24" fillId="7" borderId="32" xfId="0" applyFont="1" applyFill="1" applyBorder="1" applyAlignment="1">
      <alignment vertical="center"/>
    </xf>
    <xf numFmtId="0" fontId="24" fillId="7" borderId="33" xfId="0" applyFont="1" applyFill="1" applyBorder="1" applyAlignment="1">
      <alignment vertical="center"/>
    </xf>
    <xf numFmtId="167" fontId="23" fillId="7" borderId="33" xfId="0" applyNumberFormat="1" applyFont="1" applyFill="1" applyBorder="1" applyAlignment="1">
      <alignment vertical="center"/>
    </xf>
    <xf numFmtId="168" fontId="27" fillId="0" borderId="0" xfId="0" applyNumberFormat="1" applyFont="1" applyAlignment="1">
      <alignment vertical="center"/>
    </xf>
    <xf numFmtId="0" fontId="28" fillId="0" borderId="0" xfId="0" applyFont="1" applyAlignment="1">
      <alignment horizontal="center" vertical="center"/>
    </xf>
    <xf numFmtId="0" fontId="24" fillId="0" borderId="19" xfId="0" applyFont="1" applyBorder="1" applyAlignment="1">
      <alignment horizontal="center" vertical="center"/>
    </xf>
    <xf numFmtId="0" fontId="22" fillId="0" borderId="0" xfId="0" applyFont="1" applyAlignment="1">
      <alignment horizontal="justify" vertical="center" wrapText="1"/>
    </xf>
    <xf numFmtId="167" fontId="24" fillId="0" borderId="19" xfId="0" applyNumberFormat="1" applyFont="1" applyBorder="1" applyAlignment="1">
      <alignment horizontal="right" vertical="center"/>
    </xf>
    <xf numFmtId="0" fontId="22" fillId="0" borderId="25" xfId="0" applyFont="1" applyBorder="1" applyAlignment="1">
      <alignment horizontal="justify" vertical="center" wrapText="1"/>
    </xf>
    <xf numFmtId="2" fontId="25" fillId="6" borderId="25" xfId="0" applyNumberFormat="1" applyFont="1" applyFill="1" applyBorder="1" applyAlignment="1">
      <alignment vertical="center"/>
    </xf>
    <xf numFmtId="167" fontId="22" fillId="2" borderId="25" xfId="0" applyNumberFormat="1" applyFont="1" applyFill="1" applyBorder="1" applyAlignment="1">
      <alignment horizontal="right" vertical="center"/>
    </xf>
    <xf numFmtId="0" fontId="24" fillId="0" borderId="25" xfId="0" applyFont="1" applyBorder="1" applyAlignment="1">
      <alignment horizontal="justify" vertical="center"/>
    </xf>
    <xf numFmtId="0" fontId="22" fillId="0" borderId="25" xfId="0" applyFont="1" applyBorder="1" applyAlignment="1">
      <alignment horizontal="center" vertical="center" wrapText="1"/>
    </xf>
    <xf numFmtId="2" fontId="23" fillId="6" borderId="25" xfId="0" applyNumberFormat="1" applyFont="1" applyFill="1" applyBorder="1" applyAlignment="1">
      <alignment horizontal="right" vertical="center"/>
    </xf>
    <xf numFmtId="0" fontId="29" fillId="0" borderId="25" xfId="0" applyFont="1" applyBorder="1" applyAlignment="1">
      <alignment horizontal="center" vertical="center"/>
    </xf>
    <xf numFmtId="0" fontId="24" fillId="0" borderId="25" xfId="0" applyFont="1" applyBorder="1" applyAlignment="1">
      <alignment horizontal="center"/>
    </xf>
    <xf numFmtId="0" fontId="24" fillId="0" borderId="32" xfId="0" applyFont="1" applyBorder="1" applyAlignment="1">
      <alignment horizontal="center" vertical="center"/>
    </xf>
    <xf numFmtId="2" fontId="23" fillId="6" borderId="25" xfId="0" applyNumberFormat="1" applyFont="1" applyFill="1" applyBorder="1" applyAlignment="1">
      <alignment vertical="center"/>
    </xf>
    <xf numFmtId="167" fontId="22" fillId="0" borderId="25" xfId="0" applyNumberFormat="1" applyFont="1" applyBorder="1" applyAlignment="1">
      <alignment horizontal="right" vertical="center"/>
    </xf>
    <xf numFmtId="0" fontId="24" fillId="0" borderId="0" xfId="0" applyFont="1" applyAlignment="1">
      <alignment horizontal="left" vertical="center"/>
    </xf>
    <xf numFmtId="2" fontId="23" fillId="0" borderId="0" xfId="0" applyNumberFormat="1" applyFont="1" applyAlignment="1">
      <alignment vertical="center" shrinkToFit="1"/>
    </xf>
    <xf numFmtId="167" fontId="22" fillId="0" borderId="0" xfId="0" applyNumberFormat="1" applyFont="1" applyAlignment="1">
      <alignment horizontal="right" vertical="center"/>
    </xf>
    <xf numFmtId="167" fontId="24" fillId="0" borderId="0" xfId="0" applyNumberFormat="1" applyFont="1" applyAlignment="1">
      <alignment horizontal="right" vertical="center"/>
    </xf>
    <xf numFmtId="167" fontId="23" fillId="8" borderId="25" xfId="0" applyNumberFormat="1" applyFont="1" applyFill="1" applyBorder="1" applyAlignment="1">
      <alignment horizontal="center" vertical="center"/>
    </xf>
    <xf numFmtId="169" fontId="23" fillId="0" borderId="0" xfId="0" applyNumberFormat="1" applyFont="1" applyAlignment="1">
      <alignment vertical="center"/>
    </xf>
    <xf numFmtId="170" fontId="24" fillId="0" borderId="0" xfId="0" applyNumberFormat="1" applyFont="1" applyAlignment="1">
      <alignment horizontal="right" vertical="center"/>
    </xf>
    <xf numFmtId="0" fontId="25" fillId="2" borderId="0" xfId="0" applyFont="1" applyFill="1" applyAlignment="1">
      <alignment horizontal="center" vertical="center"/>
    </xf>
    <xf numFmtId="0" fontId="30" fillId="0" borderId="0" xfId="0" applyFont="1" applyAlignment="1">
      <alignment horizontal="center"/>
    </xf>
    <xf numFmtId="0" fontId="24" fillId="5" borderId="32" xfId="0" applyFont="1" applyFill="1" applyBorder="1" applyAlignment="1">
      <alignment horizontal="center" vertical="center"/>
    </xf>
    <xf numFmtId="2" fontId="24" fillId="5" borderId="25" xfId="0" applyNumberFormat="1" applyFont="1" applyFill="1" applyBorder="1" applyAlignment="1">
      <alignment vertical="center" wrapText="1"/>
    </xf>
    <xf numFmtId="0" fontId="31" fillId="7" borderId="32" xfId="0" applyFont="1" applyFill="1" applyBorder="1" applyAlignment="1">
      <alignment vertical="center"/>
    </xf>
    <xf numFmtId="0" fontId="24" fillId="5" borderId="25" xfId="0" applyFont="1" applyFill="1" applyBorder="1" applyAlignment="1">
      <alignment horizontal="center" vertical="center" wrapText="1"/>
    </xf>
    <xf numFmtId="0" fontId="22" fillId="0" borderId="32" xfId="0" applyFont="1" applyBorder="1" applyAlignment="1">
      <alignment horizontal="center" vertical="center"/>
    </xf>
    <xf numFmtId="2" fontId="24" fillId="0" borderId="25" xfId="0" applyNumberFormat="1" applyFont="1" applyBorder="1" applyAlignment="1">
      <alignment vertical="center" shrinkToFit="1"/>
    </xf>
    <xf numFmtId="0" fontId="32" fillId="0" borderId="32" xfId="0" applyFont="1" applyBorder="1" applyAlignment="1">
      <alignment horizontal="center" vertical="center"/>
    </xf>
    <xf numFmtId="10" fontId="33" fillId="6" borderId="35" xfId="0" applyNumberFormat="1" applyFont="1" applyFill="1" applyBorder="1" applyAlignment="1">
      <alignment horizontal="center" vertical="center"/>
    </xf>
    <xf numFmtId="10" fontId="33" fillId="6" borderId="22" xfId="0" applyNumberFormat="1" applyFont="1" applyFill="1" applyBorder="1" applyAlignment="1">
      <alignment horizontal="center" vertical="center"/>
    </xf>
    <xf numFmtId="0" fontId="34" fillId="0" borderId="26" xfId="0" applyFont="1" applyBorder="1" applyAlignment="1">
      <alignment horizontal="center" vertical="center"/>
    </xf>
    <xf numFmtId="10" fontId="33" fillId="6" borderId="36" xfId="0" applyNumberFormat="1" applyFont="1" applyFill="1" applyBorder="1" applyAlignment="1">
      <alignment horizontal="center" vertical="center"/>
    </xf>
    <xf numFmtId="10" fontId="33" fillId="6" borderId="32" xfId="0" applyNumberFormat="1" applyFont="1" applyFill="1" applyBorder="1" applyAlignment="1">
      <alignment horizontal="center" vertical="center"/>
    </xf>
    <xf numFmtId="0" fontId="34" fillId="0" borderId="25" xfId="0" applyFont="1" applyBorder="1" applyAlignment="1">
      <alignment horizontal="center" vertical="center"/>
    </xf>
    <xf numFmtId="10" fontId="33" fillId="6" borderId="37" xfId="0" applyNumberFormat="1" applyFont="1" applyFill="1" applyBorder="1" applyAlignment="1">
      <alignment horizontal="center" vertical="center"/>
    </xf>
    <xf numFmtId="10" fontId="33" fillId="6" borderId="38" xfId="0" applyNumberFormat="1" applyFont="1" applyFill="1" applyBorder="1" applyAlignment="1">
      <alignment horizontal="center" vertical="center"/>
    </xf>
    <xf numFmtId="171" fontId="24" fillId="0" borderId="25" xfId="0" applyNumberFormat="1" applyFont="1" applyBorder="1" applyAlignment="1">
      <alignment horizontal="right" vertical="center"/>
    </xf>
    <xf numFmtId="0" fontId="24" fillId="0" borderId="0" xfId="0" applyFont="1" applyAlignment="1">
      <alignment horizontal="justify" vertical="center" wrapText="1"/>
    </xf>
    <xf numFmtId="0" fontId="24" fillId="0" borderId="26" xfId="0" applyFont="1" applyBorder="1" applyAlignment="1">
      <alignment horizontal="center" vertical="center"/>
    </xf>
    <xf numFmtId="0" fontId="24" fillId="0" borderId="19" xfId="0" applyFont="1" applyBorder="1" applyAlignment="1">
      <alignment horizontal="center" vertical="center" wrapText="1"/>
    </xf>
    <xf numFmtId="0" fontId="22" fillId="0" borderId="32" xfId="0" applyFont="1" applyBorder="1" applyAlignment="1">
      <alignment horizontal="center" vertical="center" wrapText="1"/>
    </xf>
    <xf numFmtId="0" fontId="26" fillId="0" borderId="25" xfId="0" applyFont="1" applyBorder="1" applyAlignment="1">
      <alignment horizontal="justify" vertical="center" wrapText="1"/>
    </xf>
    <xf numFmtId="10" fontId="33" fillId="6" borderId="39" xfId="0" applyNumberFormat="1" applyFont="1" applyFill="1" applyBorder="1" applyAlignment="1">
      <alignment horizontal="center" vertical="center"/>
    </xf>
    <xf numFmtId="10" fontId="33" fillId="6" borderId="40" xfId="0" applyNumberFormat="1" applyFont="1" applyFill="1" applyBorder="1" applyAlignment="1">
      <alignment horizontal="center" vertical="center"/>
    </xf>
    <xf numFmtId="0" fontId="24" fillId="0" borderId="41" xfId="0" applyFont="1" applyBorder="1" applyAlignment="1">
      <alignment vertical="center"/>
    </xf>
    <xf numFmtId="0" fontId="24" fillId="0" borderId="26" xfId="0" applyFont="1" applyBorder="1" applyAlignment="1">
      <alignment vertical="center"/>
    </xf>
    <xf numFmtId="0" fontId="35" fillId="0" borderId="0" xfId="0" applyFont="1"/>
    <xf numFmtId="0" fontId="13" fillId="0" borderId="27" xfId="0" applyFont="1" applyBorder="1"/>
    <xf numFmtId="0" fontId="13" fillId="0" borderId="28" xfId="0" applyFont="1" applyBorder="1"/>
    <xf numFmtId="0" fontId="13" fillId="0" borderId="28" xfId="0" applyFont="1" applyBorder="1" applyAlignment="1">
      <alignment horizontal="center"/>
    </xf>
    <xf numFmtId="0" fontId="13" fillId="0" borderId="29" xfId="0" applyFont="1" applyBorder="1"/>
    <xf numFmtId="0" fontId="36" fillId="2" borderId="13" xfId="0" applyFont="1" applyFill="1" applyBorder="1" applyAlignment="1">
      <alignment horizontal="left" vertical="top"/>
    </xf>
    <xf numFmtId="0" fontId="36" fillId="2" borderId="22" xfId="0" applyFont="1" applyFill="1" applyBorder="1" applyAlignment="1">
      <alignment horizontal="left" vertical="top"/>
    </xf>
    <xf numFmtId="0" fontId="13" fillId="2" borderId="23" xfId="0" applyFont="1" applyFill="1" applyBorder="1"/>
    <xf numFmtId="0" fontId="13" fillId="2" borderId="24" xfId="0" applyFont="1" applyFill="1" applyBorder="1"/>
    <xf numFmtId="0" fontId="38" fillId="0" borderId="32" xfId="0" applyFont="1" applyBorder="1" applyAlignment="1">
      <alignment horizontal="left" vertical="center"/>
    </xf>
    <xf numFmtId="0" fontId="38" fillId="0" borderId="33" xfId="0" applyFont="1" applyBorder="1" applyAlignment="1">
      <alignment horizontal="left" vertical="center"/>
    </xf>
    <xf numFmtId="0" fontId="38" fillId="0" borderId="34" xfId="0" applyFont="1" applyBorder="1" applyAlignment="1">
      <alignment horizontal="left" vertical="center"/>
    </xf>
    <xf numFmtId="0" fontId="38" fillId="0" borderId="13" xfId="0" applyFont="1" applyBorder="1"/>
    <xf numFmtId="0" fontId="38" fillId="0" borderId="0" xfId="0" applyFont="1"/>
    <xf numFmtId="14" fontId="13" fillId="2" borderId="0" xfId="0" applyNumberFormat="1" applyFont="1" applyFill="1"/>
    <xf numFmtId="0" fontId="36" fillId="2" borderId="32" xfId="0" applyFont="1" applyFill="1" applyBorder="1" applyAlignment="1">
      <alignment horizontal="left" vertical="top"/>
    </xf>
    <xf numFmtId="0" fontId="13" fillId="2" borderId="33" xfId="0" applyFont="1" applyFill="1" applyBorder="1"/>
    <xf numFmtId="0" fontId="13" fillId="2" borderId="34" xfId="0" applyFont="1" applyFill="1" applyBorder="1"/>
    <xf numFmtId="0" fontId="38" fillId="0" borderId="22" xfId="0" applyFont="1" applyBorder="1"/>
    <xf numFmtId="0" fontId="36" fillId="2" borderId="27" xfId="0" applyFont="1" applyFill="1" applyBorder="1" applyAlignment="1">
      <alignment horizontal="left" vertical="top"/>
    </xf>
    <xf numFmtId="0" fontId="13" fillId="2" borderId="28" xfId="0" applyFont="1" applyFill="1" applyBorder="1"/>
    <xf numFmtId="0" fontId="13" fillId="2" borderId="29" xfId="0" applyFont="1" applyFill="1" applyBorder="1"/>
    <xf numFmtId="0" fontId="13" fillId="2" borderId="13" xfId="0" applyFont="1" applyFill="1" applyBorder="1" applyAlignment="1">
      <alignment horizontal="justify"/>
    </xf>
    <xf numFmtId="0" fontId="13" fillId="2" borderId="0" xfId="0" applyFont="1" applyFill="1" applyAlignment="1">
      <alignment horizontal="justify"/>
    </xf>
    <xf numFmtId="0" fontId="13" fillId="2" borderId="21" xfId="0" applyFont="1" applyFill="1" applyBorder="1" applyAlignment="1">
      <alignment horizontal="justify"/>
    </xf>
    <xf numFmtId="0" fontId="35" fillId="0" borderId="13" xfId="0" applyFont="1" applyBorder="1"/>
    <xf numFmtId="0" fontId="35" fillId="0" borderId="21" xfId="0" applyFont="1" applyBorder="1"/>
    <xf numFmtId="0" fontId="35" fillId="0" borderId="22" xfId="0" applyFont="1" applyBorder="1"/>
    <xf numFmtId="0" fontId="35" fillId="0" borderId="23" xfId="0" applyFont="1" applyBorder="1"/>
    <xf numFmtId="0" fontId="36" fillId="2" borderId="0" xfId="0" applyFont="1" applyFill="1"/>
    <xf numFmtId="0" fontId="10" fillId="0" borderId="25" xfId="0" applyFont="1" applyBorder="1" applyAlignment="1">
      <alignment horizontal="left" wrapText="1"/>
    </xf>
    <xf numFmtId="0" fontId="10" fillId="6" borderId="25" xfId="0" applyFont="1" applyFill="1" applyBorder="1"/>
    <xf numFmtId="0" fontId="10" fillId="0" borderId="25" xfId="0" applyFont="1" applyBorder="1"/>
    <xf numFmtId="0" fontId="10" fillId="0" borderId="19" xfId="0" applyFont="1" applyBorder="1"/>
    <xf numFmtId="0" fontId="10" fillId="6" borderId="19" xfId="0" applyFont="1" applyFill="1" applyBorder="1"/>
    <xf numFmtId="2" fontId="10" fillId="6" borderId="25" xfId="0" applyNumberFormat="1" applyFont="1" applyFill="1" applyBorder="1"/>
    <xf numFmtId="2" fontId="10" fillId="0" borderId="0" xfId="0" applyNumberFormat="1" applyFont="1"/>
    <xf numFmtId="2" fontId="10" fillId="0" borderId="25" xfId="0" applyNumberFormat="1" applyFont="1" applyBorder="1"/>
    <xf numFmtId="0" fontId="10" fillId="0" borderId="21" xfId="0" applyFont="1" applyBorder="1"/>
    <xf numFmtId="0" fontId="10" fillId="0" borderId="34" xfId="0" applyFont="1" applyBorder="1"/>
    <xf numFmtId="0" fontId="10" fillId="0" borderId="26" xfId="0" applyFont="1" applyBorder="1"/>
    <xf numFmtId="0" fontId="10" fillId="0" borderId="29" xfId="0" applyFont="1" applyBorder="1"/>
    <xf numFmtId="0" fontId="39" fillId="0" borderId="25" xfId="0" applyFont="1" applyBorder="1"/>
    <xf numFmtId="2" fontId="39" fillId="0" borderId="25" xfId="0" applyNumberFormat="1" applyFont="1" applyBorder="1"/>
    <xf numFmtId="0" fontId="39" fillId="0" borderId="25" xfId="0" applyFont="1" applyBorder="1" applyAlignment="1">
      <alignment horizontal="center"/>
    </xf>
    <xf numFmtId="0" fontId="10" fillId="0" borderId="28" xfId="0" applyFont="1" applyBorder="1"/>
    <xf numFmtId="0" fontId="39" fillId="0" borderId="0" xfId="0" applyFont="1" applyAlignment="1">
      <alignment horizontal="center"/>
    </xf>
    <xf numFmtId="0" fontId="10" fillId="0" borderId="0" xfId="0" applyFont="1" applyAlignment="1">
      <alignment horizontal="left" vertical="top"/>
    </xf>
    <xf numFmtId="0" fontId="30" fillId="2" borderId="28" xfId="0" applyFont="1" applyFill="1" applyBorder="1" applyAlignment="1">
      <alignment vertical="center"/>
    </xf>
    <xf numFmtId="0" fontId="30" fillId="2" borderId="29" xfId="0" applyFont="1" applyFill="1" applyBorder="1" applyAlignment="1">
      <alignment vertical="center"/>
    </xf>
    <xf numFmtId="0" fontId="10" fillId="0" borderId="13" xfId="0" applyFont="1" applyBorder="1" applyAlignment="1">
      <alignment horizontal="left" vertical="top"/>
    </xf>
    <xf numFmtId="0" fontId="10" fillId="0" borderId="21" xfId="0" applyFont="1" applyBorder="1" applyAlignment="1">
      <alignment horizontal="left" vertical="top"/>
    </xf>
    <xf numFmtId="0" fontId="41" fillId="0" borderId="0" xfId="0" applyFont="1" applyAlignment="1">
      <alignment horizontal="right" vertical="top"/>
    </xf>
    <xf numFmtId="0" fontId="41" fillId="0" borderId="0" xfId="0" applyFont="1" applyAlignment="1">
      <alignment horizontal="left" vertical="top"/>
    </xf>
    <xf numFmtId="0" fontId="41" fillId="0" borderId="21" xfId="0" applyFont="1" applyBorder="1" applyAlignment="1">
      <alignment horizontal="left" vertical="top"/>
    </xf>
    <xf numFmtId="164" fontId="10" fillId="0" borderId="0" xfId="0" applyNumberFormat="1" applyFont="1" applyAlignment="1">
      <alignment horizontal="left" vertical="top"/>
    </xf>
    <xf numFmtId="0" fontId="10" fillId="0" borderId="20" xfId="0" applyFont="1" applyBorder="1" applyAlignment="1">
      <alignment horizontal="left" vertical="top"/>
    </xf>
    <xf numFmtId="0" fontId="42" fillId="9" borderId="29" xfId="0" applyFont="1" applyFill="1" applyBorder="1" applyAlignment="1">
      <alignment horizontal="center" wrapText="1"/>
    </xf>
    <xf numFmtId="0" fontId="42" fillId="9" borderId="19" xfId="0" applyFont="1" applyFill="1" applyBorder="1" applyAlignment="1">
      <alignment horizontal="center" wrapText="1"/>
    </xf>
    <xf numFmtId="0" fontId="36" fillId="0" borderId="13" xfId="0" applyFont="1" applyBorder="1" applyAlignment="1">
      <alignment vertical="top"/>
    </xf>
    <xf numFmtId="0" fontId="36" fillId="0" borderId="21" xfId="0" applyFont="1" applyBorder="1" applyAlignment="1">
      <alignment vertical="top"/>
    </xf>
    <xf numFmtId="0" fontId="42" fillId="9" borderId="25" xfId="0" applyFont="1" applyFill="1" applyBorder="1" applyAlignment="1">
      <alignment horizontal="center"/>
    </xf>
    <xf numFmtId="0" fontId="42" fillId="9" borderId="25" xfId="0" applyFont="1" applyFill="1" applyBorder="1" applyAlignment="1">
      <alignment horizontal="center" wrapText="1"/>
    </xf>
    <xf numFmtId="0" fontId="3" fillId="0" borderId="25" xfId="0" applyFont="1" applyBorder="1" applyAlignment="1">
      <alignment horizontal="left" vertical="top"/>
    </xf>
    <xf numFmtId="167" fontId="10" fillId="0" borderId="25" xfId="0" applyNumberFormat="1" applyFont="1" applyBorder="1" applyAlignment="1">
      <alignment horizontal="right" vertical="top" shrinkToFit="1"/>
    </xf>
    <xf numFmtId="172" fontId="43" fillId="0" borderId="25" xfId="0" applyNumberFormat="1" applyFont="1" applyBorder="1" applyAlignment="1">
      <alignment horizontal="center" vertical="top" shrinkToFit="1"/>
    </xf>
    <xf numFmtId="0" fontId="36" fillId="0" borderId="0" xfId="0" applyFont="1" applyAlignment="1">
      <alignment horizontal="left" vertical="top"/>
    </xf>
    <xf numFmtId="2" fontId="44" fillId="0" borderId="21" xfId="0" applyNumberFormat="1" applyFont="1" applyBorder="1" applyAlignment="1">
      <alignment horizontal="right" vertical="top" shrinkToFit="1"/>
    </xf>
    <xf numFmtId="4" fontId="44" fillId="0" borderId="21" xfId="0" applyNumberFormat="1" applyFont="1" applyBorder="1" applyAlignment="1">
      <alignment horizontal="right" vertical="top" shrinkToFit="1"/>
    </xf>
    <xf numFmtId="0" fontId="3" fillId="0" borderId="25" xfId="0" applyFont="1" applyBorder="1" applyAlignment="1">
      <alignment horizontal="left" vertical="top" wrapText="1"/>
    </xf>
    <xf numFmtId="0" fontId="36" fillId="9" borderId="25" xfId="0" applyFont="1" applyFill="1" applyBorder="1" applyAlignment="1">
      <alignment horizontal="center" vertical="center" wrapText="1"/>
    </xf>
    <xf numFmtId="4" fontId="44" fillId="9" borderId="25" xfId="0" applyNumberFormat="1" applyFont="1" applyFill="1" applyBorder="1" applyAlignment="1">
      <alignment horizontal="right" vertical="center" shrinkToFit="1"/>
    </xf>
    <xf numFmtId="167" fontId="10" fillId="9" borderId="25" xfId="0" applyNumberFormat="1" applyFont="1" applyFill="1" applyBorder="1" applyAlignment="1">
      <alignment horizontal="left" vertical="center"/>
    </xf>
    <xf numFmtId="0" fontId="10" fillId="9" borderId="25" xfId="0" applyFont="1" applyFill="1" applyBorder="1" applyAlignment="1">
      <alignment horizontal="left" vertical="center"/>
    </xf>
    <xf numFmtId="0" fontId="36" fillId="0" borderId="0" xfId="0" applyFont="1" applyAlignment="1">
      <alignment horizontal="center" vertical="center"/>
    </xf>
    <xf numFmtId="4" fontId="44" fillId="0" borderId="0" xfId="0" applyNumberFormat="1" applyFont="1" applyAlignment="1">
      <alignment horizontal="right" vertical="center" shrinkToFit="1"/>
    </xf>
    <xf numFmtId="167" fontId="10" fillId="0" borderId="0" xfId="0" applyNumberFormat="1" applyFont="1" applyAlignment="1">
      <alignment horizontal="left" vertical="center"/>
    </xf>
    <xf numFmtId="0" fontId="10" fillId="0" borderId="0" xfId="0" applyFont="1" applyAlignment="1">
      <alignment horizontal="left" vertical="center"/>
    </xf>
    <xf numFmtId="0" fontId="10" fillId="0" borderId="0" xfId="0" applyFont="1" applyAlignment="1">
      <alignment vertical="top"/>
    </xf>
    <xf numFmtId="0" fontId="10" fillId="0" borderId="21" xfId="0" applyFont="1" applyBorder="1" applyAlignment="1">
      <alignment vertical="top"/>
    </xf>
    <xf numFmtId="0" fontId="10" fillId="0" borderId="22" xfId="0" applyFont="1" applyBorder="1" applyAlignment="1">
      <alignment horizontal="left" vertical="top"/>
    </xf>
    <xf numFmtId="0" fontId="10" fillId="0" borderId="23" xfId="0" applyFont="1" applyBorder="1" applyAlignment="1">
      <alignment horizontal="left" vertical="top"/>
    </xf>
    <xf numFmtId="0" fontId="10" fillId="0" borderId="24" xfId="0" applyFont="1" applyBorder="1" applyAlignment="1">
      <alignment horizontal="left" vertical="top"/>
    </xf>
    <xf numFmtId="0" fontId="30" fillId="2" borderId="27" xfId="0" applyFont="1" applyFill="1" applyBorder="1" applyAlignment="1">
      <alignment horizontal="center" vertical="center"/>
    </xf>
    <xf numFmtId="0" fontId="42" fillId="9" borderId="19" xfId="0" applyFont="1" applyFill="1" applyBorder="1" applyAlignment="1">
      <alignment horizontal="center" wrapText="1"/>
    </xf>
    <xf numFmtId="0" fontId="36" fillId="0" borderId="21" xfId="0" applyFont="1" applyBorder="1" applyAlignment="1">
      <alignment horizontal="left" vertical="top" indent="15"/>
    </xf>
    <xf numFmtId="167" fontId="43" fillId="0" borderId="25" xfId="0" applyNumberFormat="1" applyFont="1" applyBorder="1" applyAlignment="1">
      <alignment horizontal="center" vertical="center" shrinkToFit="1"/>
    </xf>
    <xf numFmtId="0" fontId="10" fillId="0" borderId="21" xfId="0" applyFont="1" applyBorder="1" applyAlignment="1">
      <alignment horizontal="left"/>
    </xf>
    <xf numFmtId="0" fontId="45" fillId="0" borderId="20" xfId="0" applyFont="1" applyBorder="1" applyAlignment="1">
      <alignment horizontal="center" vertical="top"/>
    </xf>
    <xf numFmtId="0" fontId="10" fillId="0" borderId="20" xfId="0" applyFont="1" applyBorder="1" applyAlignment="1">
      <alignment horizontal="justify" vertical="center" wrapText="1"/>
    </xf>
    <xf numFmtId="0" fontId="10" fillId="0" borderId="21" xfId="0" applyFont="1" applyBorder="1" applyAlignment="1">
      <alignment horizontal="right" vertical="top"/>
    </xf>
    <xf numFmtId="165" fontId="10" fillId="0" borderId="21" xfId="0" applyNumberFormat="1" applyFont="1" applyBorder="1" applyAlignment="1">
      <alignment horizontal="right" vertical="top"/>
    </xf>
    <xf numFmtId="0" fontId="10" fillId="0" borderId="13" xfId="0" applyFont="1" applyBorder="1" applyAlignment="1">
      <alignment horizontal="center" vertical="center"/>
    </xf>
    <xf numFmtId="0" fontId="10" fillId="0" borderId="21" xfId="0" applyFont="1" applyBorder="1" applyAlignment="1">
      <alignment horizontal="center" vertical="top"/>
    </xf>
    <xf numFmtId="164" fontId="10" fillId="0" borderId="21" xfId="0" applyNumberFormat="1" applyFont="1" applyBorder="1" applyAlignment="1">
      <alignment horizontal="center" vertical="top"/>
    </xf>
    <xf numFmtId="0" fontId="2" fillId="2" borderId="0" xfId="0" applyFont="1" applyFill="1" applyAlignment="1">
      <alignment horizontal="center" vertical="center"/>
    </xf>
    <xf numFmtId="0" fontId="4" fillId="3" borderId="8" xfId="0" applyFont="1" applyFill="1" applyBorder="1" applyAlignment="1">
      <alignment horizontal="center" vertical="center"/>
    </xf>
    <xf numFmtId="0" fontId="4" fillId="2" borderId="0" xfId="0" applyFont="1" applyFill="1" applyAlignment="1">
      <alignment horizontal="center" vertical="center"/>
    </xf>
    <xf numFmtId="0" fontId="3" fillId="2" borderId="7"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8" xfId="0" applyFont="1" applyFill="1" applyBorder="1" applyAlignment="1">
      <alignment horizontal="left"/>
    </xf>
    <xf numFmtId="0" fontId="3" fillId="0" borderId="7" xfId="0" applyFont="1" applyBorder="1" applyAlignment="1" applyProtection="1">
      <alignment horizontal="center"/>
      <protection locked="0"/>
    </xf>
    <xf numFmtId="164" fontId="4" fillId="3" borderId="10" xfId="0" applyNumberFormat="1" applyFont="1" applyFill="1" applyBorder="1" applyAlignment="1" applyProtection="1">
      <alignment horizontal="left"/>
      <protection locked="0"/>
    </xf>
    <xf numFmtId="164" fontId="4" fillId="3" borderId="11" xfId="0" applyNumberFormat="1" applyFont="1" applyFill="1" applyBorder="1" applyAlignment="1" applyProtection="1">
      <alignment horizontal="left"/>
      <protection locked="0"/>
    </xf>
    <xf numFmtId="0" fontId="3" fillId="2" borderId="6" xfId="0" applyFont="1" applyFill="1" applyBorder="1" applyAlignment="1">
      <alignment horizontal="center"/>
    </xf>
    <xf numFmtId="0" fontId="3" fillId="2" borderId="12" xfId="0" applyFont="1" applyFill="1" applyBorder="1" applyAlignment="1">
      <alignment horizontal="center"/>
    </xf>
    <xf numFmtId="165" fontId="4" fillId="3" borderId="14" xfId="0" applyNumberFormat="1" applyFont="1" applyFill="1" applyBorder="1" applyAlignment="1" applyProtection="1">
      <alignment horizontal="center"/>
      <protection locked="0"/>
    </xf>
    <xf numFmtId="165" fontId="4" fillId="3" borderId="15" xfId="0" applyNumberFormat="1" applyFont="1" applyFill="1" applyBorder="1" applyAlignment="1" applyProtection="1">
      <alignment horizontal="center"/>
      <protection locked="0"/>
    </xf>
    <xf numFmtId="0" fontId="4" fillId="0" borderId="0" xfId="0" applyFont="1" applyAlignment="1">
      <alignment horizontal="right"/>
    </xf>
    <xf numFmtId="0" fontId="4" fillId="2" borderId="0" xfId="0" applyFont="1" applyFill="1" applyAlignment="1">
      <alignment horizontal="center"/>
    </xf>
    <xf numFmtId="0" fontId="4" fillId="2" borderId="0" xfId="0" applyFont="1" applyFill="1" applyAlignment="1">
      <alignment horizontal="left"/>
    </xf>
    <xf numFmtId="0" fontId="5" fillId="2" borderId="0" xfId="0" applyFont="1" applyFill="1" applyAlignment="1">
      <alignment horizontal="center" vertical="center"/>
    </xf>
    <xf numFmtId="0" fontId="4" fillId="0" borderId="26" xfId="0" applyFont="1" applyBorder="1" applyAlignment="1" applyProtection="1">
      <alignment vertical="center"/>
      <protection locked="0"/>
    </xf>
    <xf numFmtId="0" fontId="5" fillId="2" borderId="0" xfId="0" applyFont="1" applyFill="1" applyAlignment="1">
      <alignment horizontal="center"/>
    </xf>
    <xf numFmtId="0" fontId="4" fillId="0" borderId="26" xfId="0" applyFont="1" applyBorder="1" applyAlignment="1">
      <alignment horizontal="justify" vertical="center" wrapText="1"/>
    </xf>
    <xf numFmtId="0" fontId="1" fillId="0" borderId="20" xfId="0" applyFont="1" applyBorder="1" applyAlignment="1">
      <alignment horizontal="left"/>
    </xf>
    <xf numFmtId="0" fontId="1" fillId="0" borderId="0" xfId="0" applyFont="1" applyAlignment="1">
      <alignment horizontal="center"/>
    </xf>
    <xf numFmtId="0" fontId="10" fillId="0" borderId="0" xfId="0" applyFont="1" applyAlignment="1">
      <alignment horizontal="center"/>
    </xf>
    <xf numFmtId="0" fontId="12" fillId="2" borderId="20" xfId="0" applyFont="1" applyFill="1" applyBorder="1" applyAlignment="1">
      <alignment horizontal="left"/>
    </xf>
    <xf numFmtId="165" fontId="12" fillId="2" borderId="20" xfId="0" applyNumberFormat="1" applyFont="1" applyFill="1" applyBorder="1" applyAlignment="1">
      <alignment horizontal="left" vertical="center"/>
    </xf>
    <xf numFmtId="0" fontId="4" fillId="0" borderId="26" xfId="0" applyFont="1" applyBorder="1" applyAlignment="1" applyProtection="1">
      <alignment horizontal="left"/>
      <protection locked="0"/>
    </xf>
    <xf numFmtId="164" fontId="4" fillId="0" borderId="26" xfId="0" applyNumberFormat="1" applyFont="1" applyBorder="1" applyAlignment="1" applyProtection="1">
      <alignment horizontal="left"/>
      <protection locked="0"/>
    </xf>
    <xf numFmtId="0" fontId="4" fillId="0" borderId="0" xfId="0" applyFont="1" applyAlignment="1" applyProtection="1">
      <alignment horizontal="justify" wrapText="1"/>
      <protection locked="0"/>
    </xf>
    <xf numFmtId="0" fontId="4" fillId="0" borderId="0" xfId="0" applyFont="1" applyAlignment="1" applyProtection="1">
      <alignment horizontal="left"/>
      <protection locked="0"/>
    </xf>
    <xf numFmtId="0" fontId="5" fillId="2" borderId="0" xfId="0" applyFont="1" applyFill="1" applyAlignment="1">
      <alignment horizontal="right"/>
    </xf>
    <xf numFmtId="0" fontId="4" fillId="0" borderId="0" xfId="0" applyFont="1" applyAlignment="1">
      <alignment horizontal="left"/>
    </xf>
    <xf numFmtId="0" fontId="11" fillId="4" borderId="0" xfId="0" applyFont="1" applyFill="1" applyAlignment="1">
      <alignment horizontal="center" vertical="center"/>
    </xf>
    <xf numFmtId="0" fontId="12" fillId="4" borderId="0" xfId="0" applyFont="1" applyFill="1" applyAlignment="1">
      <alignment horizontal="right"/>
    </xf>
    <xf numFmtId="165" fontId="12" fillId="4" borderId="0" xfId="0" applyNumberFormat="1" applyFont="1" applyFill="1" applyAlignment="1">
      <alignment horizontal="center" vertical="center"/>
    </xf>
    <xf numFmtId="0" fontId="12" fillId="2" borderId="30" xfId="0" applyFont="1" applyFill="1" applyBorder="1" applyAlignment="1">
      <alignment horizontal="right"/>
    </xf>
    <xf numFmtId="0" fontId="12" fillId="2" borderId="20" xfId="0" applyFont="1" applyFill="1" applyBorder="1" applyAlignment="1">
      <alignment horizontal="right"/>
    </xf>
    <xf numFmtId="165" fontId="12" fillId="2" borderId="21" xfId="0" applyNumberFormat="1" applyFont="1" applyFill="1" applyBorder="1" applyAlignment="1">
      <alignment horizontal="right" vertical="center"/>
    </xf>
    <xf numFmtId="0" fontId="4" fillId="0" borderId="31" xfId="0" applyFont="1" applyBorder="1" applyAlignment="1" applyProtection="1">
      <alignment horizontal="left"/>
      <protection locked="0"/>
    </xf>
    <xf numFmtId="0" fontId="15" fillId="0" borderId="20" xfId="0" applyFont="1" applyBorder="1" applyAlignment="1" applyProtection="1">
      <alignment horizontal="left" vertical="center" wrapText="1"/>
      <protection locked="0"/>
    </xf>
    <xf numFmtId="0" fontId="16" fillId="5" borderId="25" xfId="0" applyFont="1" applyFill="1" applyBorder="1" applyAlignment="1" applyProtection="1">
      <alignment horizontal="center" vertical="center" wrapText="1"/>
      <protection locked="0"/>
    </xf>
    <xf numFmtId="0" fontId="16" fillId="3" borderId="25" xfId="0" applyFont="1" applyFill="1" applyBorder="1" applyAlignment="1" applyProtection="1">
      <alignment horizontal="center" vertical="center" wrapText="1"/>
      <protection locked="0"/>
    </xf>
    <xf numFmtId="0" fontId="19" fillId="0" borderId="25" xfId="0" applyFont="1" applyBorder="1" applyAlignment="1" applyProtection="1">
      <alignment horizontal="justify" vertical="center" wrapText="1"/>
      <protection locked="0"/>
    </xf>
    <xf numFmtId="0" fontId="19" fillId="0" borderId="25" xfId="0" applyFont="1" applyBorder="1" applyAlignment="1">
      <alignment horizontal="justify" vertical="center"/>
    </xf>
    <xf numFmtId="0" fontId="19" fillId="0" borderId="25" xfId="0" applyFont="1" applyBorder="1" applyAlignment="1">
      <alignment horizontal="justify" vertical="center" wrapText="1"/>
    </xf>
    <xf numFmtId="0" fontId="19" fillId="0" borderId="25" xfId="0" applyFont="1" applyBorder="1" applyAlignment="1">
      <alignment horizontal="justify" wrapText="1"/>
    </xf>
    <xf numFmtId="0" fontId="19" fillId="0" borderId="25" xfId="0" applyFont="1" applyBorder="1" applyAlignment="1" applyProtection="1">
      <alignment horizontal="left" vertical="center" wrapText="1"/>
      <protection locked="0"/>
    </xf>
    <xf numFmtId="0" fontId="4" fillId="0" borderId="0" xfId="0" applyFont="1" applyAlignment="1">
      <alignment horizontal="left" vertical="top"/>
    </xf>
    <xf numFmtId="0" fontId="25" fillId="2" borderId="0" xfId="0" applyFont="1" applyFill="1" applyAlignment="1">
      <alignment horizontal="center"/>
    </xf>
    <xf numFmtId="0" fontId="22" fillId="2" borderId="0" xfId="0" applyFont="1" applyFill="1" applyAlignment="1">
      <alignment horizontal="right" vertical="center"/>
    </xf>
    <xf numFmtId="165" fontId="22" fillId="2" borderId="0" xfId="0" applyNumberFormat="1" applyFont="1" applyFill="1" applyAlignment="1">
      <alignment horizontal="right" vertical="center"/>
    </xf>
    <xf numFmtId="0" fontId="23" fillId="0" borderId="13" xfId="0" applyFont="1" applyBorder="1" applyAlignment="1">
      <alignment horizontal="left" vertical="center" wrapText="1"/>
    </xf>
    <xf numFmtId="164" fontId="23" fillId="0" borderId="13" xfId="0" applyNumberFormat="1" applyFont="1" applyBorder="1" applyAlignment="1">
      <alignment horizontal="center" vertical="center"/>
    </xf>
    <xf numFmtId="167" fontId="23" fillId="0" borderId="0" xfId="0" applyNumberFormat="1" applyFont="1" applyAlignment="1">
      <alignment horizontal="center" vertical="center"/>
    </xf>
    <xf numFmtId="0" fontId="22" fillId="0" borderId="0" xfId="0" applyFont="1" applyAlignment="1">
      <alignment horizontal="right" vertical="center"/>
    </xf>
    <xf numFmtId="0" fontId="23" fillId="0" borderId="32" xfId="0" applyFont="1" applyBorder="1" applyAlignment="1">
      <alignment horizontal="left" vertical="center"/>
    </xf>
    <xf numFmtId="0" fontId="23" fillId="0" borderId="32" xfId="0" applyFont="1" applyBorder="1" applyAlignment="1">
      <alignment horizontal="left" vertical="center" wrapText="1"/>
    </xf>
    <xf numFmtId="167" fontId="24" fillId="0" borderId="0" xfId="0" applyNumberFormat="1" applyFont="1" applyAlignment="1">
      <alignment horizontal="center" vertical="center"/>
    </xf>
    <xf numFmtId="0" fontId="25" fillId="2" borderId="0" xfId="0" applyFont="1" applyFill="1" applyAlignment="1">
      <alignment horizontal="center" vertical="center"/>
    </xf>
    <xf numFmtId="164" fontId="23" fillId="0" borderId="0" xfId="0" applyNumberFormat="1" applyFont="1" applyAlignment="1">
      <alignment horizontal="left" vertical="center"/>
    </xf>
    <xf numFmtId="0" fontId="22" fillId="5" borderId="25" xfId="0" applyFont="1" applyFill="1" applyBorder="1" applyAlignment="1">
      <alignment horizontal="center" vertical="center"/>
    </xf>
    <xf numFmtId="0" fontId="37" fillId="0" borderId="20" xfId="0" applyFont="1" applyBorder="1" applyAlignment="1">
      <alignment horizontal="left"/>
    </xf>
    <xf numFmtId="0" fontId="38" fillId="0" borderId="20" xfId="0" applyFont="1" applyBorder="1" applyAlignment="1">
      <alignment horizontal="justify" wrapText="1"/>
    </xf>
    <xf numFmtId="0" fontId="38" fillId="0" borderId="13" xfId="0" applyFont="1" applyBorder="1" applyAlignment="1">
      <alignment horizontal="center"/>
    </xf>
    <xf numFmtId="0" fontId="13" fillId="2" borderId="0" xfId="0" applyFont="1" applyFill="1" applyAlignment="1">
      <alignment horizontal="left"/>
    </xf>
    <xf numFmtId="0" fontId="13" fillId="2" borderId="0" xfId="0" applyFont="1" applyFill="1" applyAlignment="1">
      <alignment horizontal="center"/>
    </xf>
    <xf numFmtId="0" fontId="38" fillId="0" borderId="13" xfId="0" applyFont="1" applyBorder="1" applyAlignment="1">
      <alignment horizontal="left"/>
    </xf>
    <xf numFmtId="0" fontId="36" fillId="2" borderId="20" xfId="0" applyFont="1" applyFill="1" applyBorder="1" applyAlignment="1">
      <alignment horizontal="left" vertical="top"/>
    </xf>
    <xf numFmtId="0" fontId="13" fillId="2" borderId="26" xfId="0" applyFont="1" applyFill="1" applyBorder="1" applyAlignment="1">
      <alignment horizontal="justify" wrapText="1"/>
    </xf>
    <xf numFmtId="0" fontId="13" fillId="2" borderId="20" xfId="0" applyFont="1" applyFill="1" applyBorder="1" applyAlignment="1">
      <alignment horizontal="right" vertical="center"/>
    </xf>
    <xf numFmtId="165" fontId="13" fillId="2" borderId="20" xfId="0" applyNumberFormat="1" applyFont="1" applyFill="1" applyBorder="1" applyAlignment="1">
      <alignment horizontal="right" vertical="center"/>
    </xf>
    <xf numFmtId="0" fontId="35" fillId="0" borderId="24" xfId="0" applyFont="1" applyBorder="1" applyAlignment="1">
      <alignment horizontal="center"/>
    </xf>
    <xf numFmtId="0" fontId="13" fillId="0" borderId="0" xfId="0" applyFont="1" applyAlignment="1">
      <alignment horizontal="right"/>
    </xf>
    <xf numFmtId="0" fontId="39" fillId="0" borderId="25" xfId="0" applyFont="1" applyBorder="1" applyAlignment="1">
      <alignment horizontal="center" vertical="center" wrapText="1"/>
    </xf>
    <xf numFmtId="0" fontId="40" fillId="0" borderId="25" xfId="0" applyFont="1" applyBorder="1" applyAlignment="1">
      <alignment horizontal="center" vertical="center" wrapText="1"/>
    </xf>
    <xf numFmtId="0" fontId="3" fillId="3" borderId="42" xfId="0" applyFont="1" applyFill="1" applyBorder="1" applyAlignment="1">
      <alignment horizontal="left" vertical="center"/>
    </xf>
    <xf numFmtId="0" fontId="3" fillId="3" borderId="43" xfId="0" applyFont="1" applyFill="1" applyBorder="1" applyAlignment="1">
      <alignment horizontal="left" vertical="center"/>
    </xf>
    <xf numFmtId="0" fontId="3" fillId="3" borderId="44" xfId="0" applyFont="1" applyFill="1" applyBorder="1" applyAlignment="1">
      <alignment horizontal="left" vertical="center"/>
    </xf>
    <xf numFmtId="0" fontId="3" fillId="0" borderId="13" xfId="0" applyFont="1" applyFill="1" applyBorder="1" applyAlignment="1">
      <alignment horizontal="left" vertical="center"/>
    </xf>
    <xf numFmtId="0" fontId="3" fillId="0" borderId="0" xfId="0" applyFont="1" applyFill="1" applyBorder="1" applyAlignment="1">
      <alignment horizontal="left" vertical="center"/>
    </xf>
    <xf numFmtId="0" fontId="3" fillId="0" borderId="21" xfId="0" applyFont="1" applyFill="1" applyBorder="1" applyAlignment="1">
      <alignment horizontal="left" vertical="center"/>
    </xf>
    <xf numFmtId="0" fontId="4" fillId="2" borderId="0" xfId="0" applyFont="1" applyFill="1" applyBorder="1" applyAlignment="1">
      <alignment horizontal="left"/>
    </xf>
    <xf numFmtId="0" fontId="4" fillId="0" borderId="0" xfId="0" applyFont="1" applyFill="1"/>
    <xf numFmtId="0" fontId="3" fillId="0" borderId="13" xfId="0" applyFont="1" applyFill="1" applyBorder="1" applyAlignment="1">
      <alignment vertical="center"/>
    </xf>
    <xf numFmtId="0" fontId="4" fillId="0" borderId="21" xfId="0" applyFont="1" applyFill="1" applyBorder="1"/>
    <xf numFmtId="0" fontId="4" fillId="0" borderId="48" xfId="0" applyFont="1" applyBorder="1" applyAlignment="1" applyProtection="1">
      <alignment vertical="center"/>
      <protection locked="0"/>
    </xf>
    <xf numFmtId="0" fontId="3" fillId="10" borderId="49" xfId="0" applyFont="1" applyFill="1" applyBorder="1" applyAlignment="1">
      <alignment horizontal="center" vertical="center"/>
    </xf>
    <xf numFmtId="0" fontId="3" fillId="10" borderId="50" xfId="0" applyFont="1" applyFill="1" applyBorder="1" applyAlignment="1">
      <alignment horizontal="center" vertical="center"/>
    </xf>
    <xf numFmtId="0" fontId="4" fillId="0" borderId="52" xfId="0" applyFont="1" applyBorder="1" applyAlignment="1">
      <alignment horizontal="justify" vertical="center" wrapText="1"/>
    </xf>
    <xf numFmtId="0" fontId="4" fillId="0" borderId="53" xfId="0" applyFont="1" applyBorder="1" applyAlignment="1">
      <alignment horizontal="justify" vertical="center" wrapText="1"/>
    </xf>
    <xf numFmtId="0" fontId="4" fillId="0" borderId="54" xfId="0" applyFont="1" applyBorder="1" applyAlignment="1">
      <alignment horizontal="justify" vertical="center" wrapText="1"/>
    </xf>
    <xf numFmtId="0" fontId="3" fillId="3" borderId="45" xfId="0" applyFont="1" applyFill="1" applyBorder="1" applyAlignment="1">
      <alignment horizontal="left" vertical="center"/>
    </xf>
    <xf numFmtId="0" fontId="3" fillId="3" borderId="46" xfId="0" applyFont="1" applyFill="1" applyBorder="1" applyAlignment="1">
      <alignment horizontal="left" vertical="center"/>
    </xf>
    <xf numFmtId="0" fontId="3" fillId="3" borderId="47" xfId="0" applyFont="1" applyFill="1" applyBorder="1" applyAlignment="1">
      <alignment horizontal="left" vertical="center"/>
    </xf>
    <xf numFmtId="0" fontId="3" fillId="2" borderId="51" xfId="0" applyFont="1" applyFill="1" applyBorder="1" applyAlignment="1">
      <alignment horizontal="left"/>
    </xf>
    <xf numFmtId="0" fontId="4" fillId="2" borderId="0" xfId="0" applyFont="1" applyFill="1" applyBorder="1" applyAlignment="1">
      <alignment horizontal="left" vertical="center"/>
    </xf>
    <xf numFmtId="0" fontId="4" fillId="2" borderId="0" xfId="0" applyFont="1" applyFill="1" applyBorder="1" applyAlignment="1">
      <alignment horizontal="left" vertical="center"/>
    </xf>
    <xf numFmtId="164" fontId="4" fillId="2" borderId="0" xfId="0" applyNumberFormat="1" applyFont="1" applyFill="1" applyBorder="1" applyAlignment="1">
      <alignment horizontal="left" vertical="center"/>
    </xf>
    <xf numFmtId="0" fontId="4" fillId="2" borderId="58" xfId="0" applyFont="1" applyFill="1" applyBorder="1"/>
    <xf numFmtId="0" fontId="4" fillId="2" borderId="51" xfId="0" applyFont="1" applyFill="1" applyBorder="1" applyAlignment="1">
      <alignment horizontal="left"/>
    </xf>
    <xf numFmtId="0" fontId="4" fillId="2" borderId="0" xfId="0" applyFont="1" applyFill="1" applyBorder="1" applyAlignment="1">
      <alignment horizontal="center" vertical="center"/>
    </xf>
    <xf numFmtId="0" fontId="4" fillId="2" borderId="58" xfId="0" applyFont="1" applyFill="1" applyBorder="1" applyAlignment="1">
      <alignment horizontal="left"/>
    </xf>
    <xf numFmtId="0" fontId="3" fillId="2" borderId="59" xfId="0" applyFont="1" applyFill="1" applyBorder="1" applyAlignment="1">
      <alignment horizontal="left"/>
    </xf>
    <xf numFmtId="0" fontId="3" fillId="0" borderId="60" xfId="0" applyFont="1" applyFill="1" applyBorder="1" applyAlignment="1">
      <alignment horizontal="center" vertical="center"/>
    </xf>
    <xf numFmtId="0" fontId="4" fillId="0" borderId="60" xfId="0" applyFont="1" applyFill="1" applyBorder="1" applyAlignment="1">
      <alignment horizontal="left" vertical="center"/>
    </xf>
    <xf numFmtId="164" fontId="4" fillId="0" borderId="60" xfId="0" applyNumberFormat="1" applyFont="1" applyFill="1" applyBorder="1" applyAlignment="1">
      <alignment horizontal="left" vertical="center"/>
    </xf>
    <xf numFmtId="164" fontId="4" fillId="2" borderId="60" xfId="0" applyNumberFormat="1" applyFont="1" applyFill="1" applyBorder="1" applyAlignment="1">
      <alignment horizontal="left" vertical="center"/>
    </xf>
    <xf numFmtId="0" fontId="4" fillId="2" borderId="61" xfId="0" applyFont="1" applyFill="1" applyBorder="1"/>
    <xf numFmtId="0" fontId="4" fillId="0" borderId="62" xfId="0" applyFont="1" applyBorder="1" applyAlignment="1">
      <alignment horizontal="justify" vertical="center" wrapText="1"/>
    </xf>
    <xf numFmtId="0" fontId="4" fillId="0" borderId="63" xfId="0" applyFont="1" applyBorder="1" applyAlignment="1">
      <alignment horizontal="justify" vertical="center" wrapText="1"/>
    </xf>
    <xf numFmtId="0" fontId="4" fillId="2" borderId="0" xfId="0" applyFont="1" applyFill="1" applyBorder="1" applyAlignment="1">
      <alignment horizontal="left"/>
    </xf>
    <xf numFmtId="0" fontId="4" fillId="0" borderId="65" xfId="0" applyFont="1" applyFill="1" applyBorder="1" applyAlignment="1">
      <alignment horizontal="left" vertical="center"/>
    </xf>
    <xf numFmtId="0" fontId="48" fillId="11" borderId="66" xfId="0" applyFont="1" applyFill="1" applyBorder="1" applyAlignment="1">
      <alignment horizontal="left" vertical="center"/>
    </xf>
    <xf numFmtId="0" fontId="48" fillId="11" borderId="67" xfId="0" applyFont="1" applyFill="1" applyBorder="1" applyAlignment="1">
      <alignment horizontal="left" vertical="center"/>
    </xf>
    <xf numFmtId="0" fontId="48" fillId="11" borderId="68" xfId="0" applyFont="1" applyFill="1" applyBorder="1" applyAlignment="1">
      <alignment horizontal="left" vertical="center"/>
    </xf>
    <xf numFmtId="0" fontId="4" fillId="0" borderId="0" xfId="0" applyFont="1" applyFill="1" applyBorder="1" applyAlignment="1">
      <alignment horizontal="left" vertical="center"/>
    </xf>
    <xf numFmtId="0" fontId="4" fillId="0" borderId="69" xfId="0" applyFont="1" applyFill="1" applyBorder="1" applyAlignment="1">
      <alignment horizontal="left" vertical="center"/>
    </xf>
    <xf numFmtId="0" fontId="3" fillId="0" borderId="0" xfId="0" applyFont="1" applyFill="1" applyBorder="1" applyAlignment="1">
      <alignment vertical="center"/>
    </xf>
    <xf numFmtId="0" fontId="48" fillId="11" borderId="70" xfId="0" applyFont="1" applyFill="1" applyBorder="1" applyAlignment="1">
      <alignment horizontal="center" vertical="center"/>
    </xf>
    <xf numFmtId="0" fontId="4" fillId="0" borderId="69" xfId="0" applyFont="1" applyFill="1" applyBorder="1" applyAlignment="1">
      <alignment horizontal="center" vertical="center"/>
    </xf>
    <xf numFmtId="0" fontId="48" fillId="11" borderId="70" xfId="0" applyFont="1" applyFill="1" applyBorder="1" applyAlignment="1">
      <alignment horizontal="left" vertical="center"/>
    </xf>
    <xf numFmtId="4" fontId="4" fillId="0" borderId="69" xfId="0" applyNumberFormat="1" applyFont="1" applyBorder="1" applyAlignment="1" applyProtection="1">
      <alignment horizontal="center" vertical="center"/>
      <protection locked="0"/>
    </xf>
    <xf numFmtId="0" fontId="3" fillId="0" borderId="51" xfId="0" applyFont="1" applyFill="1" applyBorder="1" applyAlignment="1">
      <alignment horizontal="left" vertical="center"/>
    </xf>
    <xf numFmtId="0" fontId="3" fillId="0" borderId="58" xfId="0" applyFont="1" applyFill="1" applyBorder="1" applyAlignment="1">
      <alignment horizontal="left" vertical="center"/>
    </xf>
    <xf numFmtId="0" fontId="48" fillId="11" borderId="71" xfId="0" applyFont="1" applyFill="1" applyBorder="1" applyAlignment="1">
      <alignment horizontal="left" vertical="center"/>
    </xf>
    <xf numFmtId="0" fontId="4" fillId="0" borderId="72" xfId="0" applyFont="1" applyFill="1" applyBorder="1" applyAlignment="1">
      <alignment horizontal="left" vertical="center"/>
    </xf>
    <xf numFmtId="0" fontId="3" fillId="0" borderId="58" xfId="0" applyFont="1" applyFill="1" applyBorder="1" applyAlignment="1">
      <alignment vertical="center"/>
    </xf>
    <xf numFmtId="0" fontId="2" fillId="2" borderId="0" xfId="0" applyFont="1" applyFill="1" applyBorder="1" applyAlignment="1">
      <alignment horizontal="center" vertical="center"/>
    </xf>
    <xf numFmtId="0" fontId="2" fillId="2" borderId="60" xfId="0" applyFont="1" applyFill="1" applyBorder="1" applyAlignment="1">
      <alignment horizontal="center" vertical="center"/>
    </xf>
    <xf numFmtId="0" fontId="2" fillId="2" borderId="55" xfId="0" applyFont="1" applyFill="1" applyBorder="1" applyAlignment="1">
      <alignment horizontal="center" vertical="center"/>
    </xf>
    <xf numFmtId="0" fontId="2" fillId="2" borderId="56" xfId="0" applyFont="1" applyFill="1" applyBorder="1" applyAlignment="1">
      <alignment horizontal="center" vertical="center"/>
    </xf>
    <xf numFmtId="0" fontId="2" fillId="2" borderId="57" xfId="0" applyFont="1" applyFill="1" applyBorder="1" applyAlignment="1">
      <alignment horizontal="center" vertical="center"/>
    </xf>
    <xf numFmtId="0" fontId="2" fillId="2" borderId="51" xfId="0" applyFont="1" applyFill="1" applyBorder="1" applyAlignment="1">
      <alignment horizontal="center" vertical="center"/>
    </xf>
    <xf numFmtId="0" fontId="2" fillId="2" borderId="58" xfId="0" applyFont="1" applyFill="1" applyBorder="1" applyAlignment="1">
      <alignment horizontal="center" vertical="center"/>
    </xf>
    <xf numFmtId="0" fontId="2" fillId="2" borderId="59" xfId="0" applyFont="1" applyFill="1" applyBorder="1" applyAlignment="1">
      <alignment horizontal="center" vertical="center"/>
    </xf>
    <xf numFmtId="0" fontId="2" fillId="2" borderId="61" xfId="0" applyFont="1" applyFill="1" applyBorder="1" applyAlignment="1">
      <alignment horizontal="center" vertical="center"/>
    </xf>
    <xf numFmtId="0" fontId="3" fillId="3" borderId="51" xfId="0" applyFont="1" applyFill="1" applyBorder="1" applyAlignment="1">
      <alignment horizontal="left" vertical="center"/>
    </xf>
    <xf numFmtId="0" fontId="3" fillId="3" borderId="0" xfId="0" applyFont="1" applyFill="1" applyBorder="1" applyAlignment="1">
      <alignment horizontal="left" vertical="center"/>
    </xf>
    <xf numFmtId="0" fontId="3" fillId="3" borderId="58" xfId="0" applyFont="1" applyFill="1" applyBorder="1" applyAlignment="1">
      <alignment horizontal="left" vertical="center"/>
    </xf>
    <xf numFmtId="0" fontId="4" fillId="2" borderId="64" xfId="0" applyFont="1" applyFill="1" applyBorder="1" applyAlignment="1">
      <alignment horizontal="left" vertical="center"/>
    </xf>
    <xf numFmtId="0" fontId="4" fillId="2" borderId="0" xfId="0" applyFont="1" applyFill="1" applyBorder="1" applyAlignment="1">
      <alignment vertical="center"/>
    </xf>
    <xf numFmtId="164" fontId="4" fillId="2" borderId="0" xfId="0" applyNumberFormat="1" applyFont="1" applyFill="1" applyBorder="1" applyAlignment="1">
      <alignment vertical="center"/>
    </xf>
    <xf numFmtId="0" fontId="3" fillId="0" borderId="73" xfId="0" applyFont="1" applyFill="1" applyBorder="1" applyAlignment="1">
      <alignment horizontal="left" vertical="center"/>
    </xf>
    <xf numFmtId="0" fontId="3" fillId="0" borderId="74" xfId="0" applyFont="1" applyFill="1" applyBorder="1" applyAlignment="1">
      <alignment horizontal="left" vertical="center"/>
    </xf>
    <xf numFmtId="0" fontId="3" fillId="0" borderId="74" xfId="0" applyFont="1" applyFill="1" applyBorder="1" applyAlignment="1">
      <alignment vertical="center"/>
    </xf>
    <xf numFmtId="0" fontId="3" fillId="0" borderId="75" xfId="0" applyFont="1" applyFill="1" applyBorder="1" applyAlignment="1">
      <alignment vertical="center"/>
    </xf>
    <xf numFmtId="0" fontId="3" fillId="0" borderId="7" xfId="0" applyFont="1" applyBorder="1" applyAlignment="1" applyProtection="1">
      <protection locked="0"/>
    </xf>
    <xf numFmtId="0" fontId="4" fillId="0" borderId="4" xfId="0" applyFont="1" applyBorder="1" applyAlignment="1" applyProtection="1">
      <protection locked="0"/>
    </xf>
    <xf numFmtId="0" fontId="4" fillId="0" borderId="13" xfId="0" applyFont="1" applyBorder="1" applyAlignment="1" applyProtection="1">
      <protection locked="0"/>
    </xf>
    <xf numFmtId="0" fontId="4" fillId="0" borderId="25" xfId="0" applyFont="1" applyBorder="1" applyAlignment="1" applyProtection="1">
      <protection locked="0"/>
    </xf>
  </cellXfs>
  <cellStyles count="1">
    <cellStyle name="Normal" xfId="0" builtinId="0"/>
  </cellStyles>
  <dxfs count="3">
    <dxf>
      <font>
        <b/>
        <condense/>
        <extend/>
        <sz val="11"/>
        <color indexed="20"/>
      </font>
      <fill>
        <patternFill patternType="solid">
          <fgColor indexed="29"/>
          <bgColor indexed="45"/>
        </patternFill>
      </fill>
    </dxf>
    <dxf>
      <font>
        <b/>
        <condense/>
        <extend/>
        <sz val="11"/>
        <color indexed="60"/>
      </font>
      <fill>
        <patternFill patternType="solid">
          <fgColor indexed="26"/>
          <bgColor indexed="43"/>
        </patternFill>
      </fill>
    </dxf>
    <dxf>
      <font>
        <b/>
        <condense/>
        <extend/>
        <sz val="11"/>
        <color indexed="17"/>
      </font>
      <fill>
        <patternFill patternType="solid">
          <fgColor indexed="9"/>
          <bgColor indexed="2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5.xml.rels><?xml version="1.0" encoding="UTF-8" standalone="yes"?>
<Relationships xmlns="http://schemas.openxmlformats.org/package/2006/relationships"><Relationship Id="rId8" Type="http://schemas.openxmlformats.org/officeDocument/2006/relationships/image" Target="../media/image22.png"/><Relationship Id="rId3" Type="http://schemas.openxmlformats.org/officeDocument/2006/relationships/image" Target="../media/image17.png"/><Relationship Id="rId7" Type="http://schemas.openxmlformats.org/officeDocument/2006/relationships/image" Target="../media/image21.pn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jpeg"/><Relationship Id="rId5" Type="http://schemas.openxmlformats.org/officeDocument/2006/relationships/image" Target="../media/image19.png"/><Relationship Id="rId4" Type="http://schemas.openxmlformats.org/officeDocument/2006/relationships/image" Target="../media/image18.png"/></Relationships>
</file>

<file path=xl/drawings/_rels/drawing6.xml.rels><?xml version="1.0" encoding="UTF-8" standalone="yes"?>
<Relationships xmlns="http://schemas.openxmlformats.org/package/2006/relationships"><Relationship Id="rId1" Type="http://schemas.openxmlformats.org/officeDocument/2006/relationships/image" Target="../media/image23.png"/></Relationships>
</file>

<file path=xl/drawings/_rels/drawing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6.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34</xdr:col>
      <xdr:colOff>152400</xdr:colOff>
      <xdr:row>5</xdr:row>
      <xdr:rowOff>514350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19050</xdr:colOff>
      <xdr:row>22</xdr:row>
      <xdr:rowOff>0</xdr:rowOff>
    </xdr:from>
    <xdr:to>
      <xdr:col>2</xdr:col>
      <xdr:colOff>47625</xdr:colOff>
      <xdr:row>23</xdr:row>
      <xdr:rowOff>19050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38100</xdr:colOff>
      <xdr:row>22</xdr:row>
      <xdr:rowOff>171450</xdr:rowOff>
    </xdr:from>
    <xdr:to>
      <xdr:col>2</xdr:col>
      <xdr:colOff>28575</xdr:colOff>
      <xdr:row>24</xdr:row>
      <xdr:rowOff>0</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28575</xdr:colOff>
      <xdr:row>24</xdr:row>
      <xdr:rowOff>9525</xdr:rowOff>
    </xdr:from>
    <xdr:to>
      <xdr:col>2</xdr:col>
      <xdr:colOff>19050</xdr:colOff>
      <xdr:row>24</xdr:row>
      <xdr:rowOff>171450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34</xdr:col>
      <xdr:colOff>95250</xdr:colOff>
      <xdr:row>19</xdr:row>
      <xdr:rowOff>552450</xdr:rowOff>
    </xdr:from>
    <xdr:to>
      <xdr:col>35</xdr:col>
      <xdr:colOff>114300</xdr:colOff>
      <xdr:row>19</xdr:row>
      <xdr:rowOff>714375</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34</xdr:col>
      <xdr:colOff>95250</xdr:colOff>
      <xdr:row>29</xdr:row>
      <xdr:rowOff>504825</xdr:rowOff>
    </xdr:from>
    <xdr:to>
      <xdr:col>35</xdr:col>
      <xdr:colOff>114300</xdr:colOff>
      <xdr:row>29</xdr:row>
      <xdr:rowOff>676275</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3</xdr:col>
      <xdr:colOff>19050</xdr:colOff>
      <xdr:row>32</xdr:row>
      <xdr:rowOff>57150</xdr:rowOff>
    </xdr:from>
    <xdr:to>
      <xdr:col>3</xdr:col>
      <xdr:colOff>152400</xdr:colOff>
      <xdr:row>33</xdr:row>
      <xdr:rowOff>0</xdr:rowOff>
    </xdr:to>
    <xdr:pic>
      <xdr:nvPicPr>
        <xdr:cNvPr id="7" name="Picture 6">
          <a:extLst>
            <a:ext uri="{FF2B5EF4-FFF2-40B4-BE49-F238E27FC236}">
              <a16:creationId xmlns:a16="http://schemas.microsoft.com/office/drawing/2014/main" id="{00000000-0008-0000-0100-000007000000}"/>
            </a:ext>
            <a:ext uri="{147F2762-F138-4A5C-976F-8EAC2B608ADB}">
              <a16:predDERef xmlns:a16="http://schemas.microsoft.com/office/drawing/2014/main" pred="{00000000-0008-0000-0100-000006000000}"/>
            </a:ext>
          </a:extLst>
        </xdr:cNvPr>
        <xdr:cNvPicPr>
          <a:picLocks noChangeAspect="1"/>
        </xdr:cNvPicPr>
      </xdr:nvPicPr>
      <xdr:blipFill>
        <a:blip xmlns:r="http://schemas.openxmlformats.org/officeDocument/2006/relationships" r:embed="rId6" cstate="print"/>
        <a:stretch>
          <a:fillRect/>
        </a:stretch>
      </xdr:blipFill>
      <xdr:spPr>
        <a:xfrm>
          <a:off x="942975" y="7600950"/>
          <a:ext cx="133350" cy="133350"/>
        </a:xfrm>
        <a:prstGeom prst="rect">
          <a:avLst/>
        </a:prstGeom>
      </xdr:spPr>
    </xdr:pic>
    <xdr:clientData/>
  </xdr:twoCellAnchor>
  <xdr:twoCellAnchor editAs="oneCell">
    <xdr:from>
      <xdr:col>3</xdr:col>
      <xdr:colOff>9525</xdr:colOff>
      <xdr:row>34</xdr:row>
      <xdr:rowOff>9525</xdr:rowOff>
    </xdr:from>
    <xdr:to>
      <xdr:col>3</xdr:col>
      <xdr:colOff>142875</xdr:colOff>
      <xdr:row>34</xdr:row>
      <xdr:rowOff>142875</xdr:rowOff>
    </xdr:to>
    <xdr:pic>
      <xdr:nvPicPr>
        <xdr:cNvPr id="8" name="Picture 7">
          <a:extLst>
            <a:ext uri="{FF2B5EF4-FFF2-40B4-BE49-F238E27FC236}">
              <a16:creationId xmlns:a16="http://schemas.microsoft.com/office/drawing/2014/main" id="{00000000-0008-0000-0100-000008000000}"/>
            </a:ext>
            <a:ext uri="{147F2762-F138-4A5C-976F-8EAC2B608ADB}">
              <a16:predDERef xmlns:a16="http://schemas.microsoft.com/office/drawing/2014/main" pred="{00000000-0008-0000-0100-000007000000}"/>
            </a:ext>
          </a:extLst>
        </xdr:cNvPr>
        <xdr:cNvPicPr>
          <a:picLocks noChangeAspect="1"/>
        </xdr:cNvPicPr>
      </xdr:nvPicPr>
      <xdr:blipFill>
        <a:blip xmlns:r="http://schemas.openxmlformats.org/officeDocument/2006/relationships" r:embed="rId6" cstate="print"/>
        <a:stretch>
          <a:fillRect/>
        </a:stretch>
      </xdr:blipFill>
      <xdr:spPr>
        <a:xfrm>
          <a:off x="933450" y="7896225"/>
          <a:ext cx="133350" cy="133350"/>
        </a:xfrm>
        <a:prstGeom prst="rect">
          <a:avLst/>
        </a:prstGeom>
      </xdr:spPr>
    </xdr:pic>
    <xdr:clientData/>
  </xdr:twoCellAnchor>
  <xdr:twoCellAnchor editAs="oneCell">
    <xdr:from>
      <xdr:col>3</xdr:col>
      <xdr:colOff>19050</xdr:colOff>
      <xdr:row>36</xdr:row>
      <xdr:rowOff>9525</xdr:rowOff>
    </xdr:from>
    <xdr:to>
      <xdr:col>3</xdr:col>
      <xdr:colOff>152400</xdr:colOff>
      <xdr:row>36</xdr:row>
      <xdr:rowOff>142875</xdr:rowOff>
    </xdr:to>
    <xdr:pic>
      <xdr:nvPicPr>
        <xdr:cNvPr id="9" name="Picture 8">
          <a:extLst>
            <a:ext uri="{FF2B5EF4-FFF2-40B4-BE49-F238E27FC236}">
              <a16:creationId xmlns:a16="http://schemas.microsoft.com/office/drawing/2014/main" id="{00000000-0008-0000-0100-000009000000}"/>
            </a:ext>
            <a:ext uri="{147F2762-F138-4A5C-976F-8EAC2B608ADB}">
              <a16:predDERef xmlns:a16="http://schemas.microsoft.com/office/drawing/2014/main" pred="{00000000-0008-0000-0100-000008000000}"/>
            </a:ext>
          </a:extLst>
        </xdr:cNvPr>
        <xdr:cNvPicPr>
          <a:picLocks noChangeAspect="1"/>
        </xdr:cNvPicPr>
      </xdr:nvPicPr>
      <xdr:blipFill>
        <a:blip xmlns:r="http://schemas.openxmlformats.org/officeDocument/2006/relationships" r:embed="rId6" cstate="print"/>
        <a:stretch>
          <a:fillRect/>
        </a:stretch>
      </xdr:blipFill>
      <xdr:spPr>
        <a:xfrm>
          <a:off x="942975" y="8201025"/>
          <a:ext cx="133350" cy="133350"/>
        </a:xfrm>
        <a:prstGeom prst="rect">
          <a:avLst/>
        </a:prstGeom>
      </xdr:spPr>
    </xdr:pic>
    <xdr:clientData/>
  </xdr:twoCellAnchor>
  <xdr:twoCellAnchor editAs="oneCell">
    <xdr:from>
      <xdr:col>3</xdr:col>
      <xdr:colOff>19050</xdr:colOff>
      <xdr:row>38</xdr:row>
      <xdr:rowOff>9525</xdr:rowOff>
    </xdr:from>
    <xdr:to>
      <xdr:col>4</xdr:col>
      <xdr:colOff>0</xdr:colOff>
      <xdr:row>38</xdr:row>
      <xdr:rowOff>142875</xdr:rowOff>
    </xdr:to>
    <xdr:pic>
      <xdr:nvPicPr>
        <xdr:cNvPr id="10" name="Picture 9">
          <a:extLst>
            <a:ext uri="{FF2B5EF4-FFF2-40B4-BE49-F238E27FC236}">
              <a16:creationId xmlns:a16="http://schemas.microsoft.com/office/drawing/2014/main" id="{00000000-0008-0000-0100-00000A000000}"/>
            </a:ext>
            <a:ext uri="{147F2762-F138-4A5C-976F-8EAC2B608ADB}">
              <a16:predDERef xmlns:a16="http://schemas.microsoft.com/office/drawing/2014/main" pred="{00000000-0008-0000-0100-000009000000}"/>
            </a:ext>
          </a:extLst>
        </xdr:cNvPr>
        <xdr:cNvPicPr>
          <a:picLocks noChangeAspect="1"/>
        </xdr:cNvPicPr>
      </xdr:nvPicPr>
      <xdr:blipFill>
        <a:blip xmlns:r="http://schemas.openxmlformats.org/officeDocument/2006/relationships" r:embed="rId7" cstate="print"/>
        <a:stretch>
          <a:fillRect/>
        </a:stretch>
      </xdr:blipFill>
      <xdr:spPr>
        <a:xfrm>
          <a:off x="942975" y="8505825"/>
          <a:ext cx="142875" cy="133350"/>
        </a:xfrm>
        <a:prstGeom prst="rect">
          <a:avLst/>
        </a:prstGeom>
      </xdr:spPr>
    </xdr:pic>
    <xdr:clientData/>
  </xdr:twoCellAnchor>
  <xdr:twoCellAnchor editAs="oneCell">
    <xdr:from>
      <xdr:col>19</xdr:col>
      <xdr:colOff>19050</xdr:colOff>
      <xdr:row>32</xdr:row>
      <xdr:rowOff>19050</xdr:rowOff>
    </xdr:from>
    <xdr:to>
      <xdr:col>20</xdr:col>
      <xdr:colOff>0</xdr:colOff>
      <xdr:row>32</xdr:row>
      <xdr:rowOff>152400</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19</xdr:col>
      <xdr:colOff>38100</xdr:colOff>
      <xdr:row>34</xdr:row>
      <xdr:rowOff>19050</xdr:rowOff>
    </xdr:from>
    <xdr:to>
      <xdr:col>20</xdr:col>
      <xdr:colOff>19050</xdr:colOff>
      <xdr:row>35</xdr:row>
      <xdr:rowOff>0</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19</xdr:col>
      <xdr:colOff>28575</xdr:colOff>
      <xdr:row>41</xdr:row>
      <xdr:rowOff>152400</xdr:rowOff>
    </xdr:from>
    <xdr:to>
      <xdr:col>35</xdr:col>
      <xdr:colOff>76200</xdr:colOff>
      <xdr:row>46</xdr:row>
      <xdr:rowOff>57150</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absolute">
    <xdr:from>
      <xdr:col>1</xdr:col>
      <xdr:colOff>28575</xdr:colOff>
      <xdr:row>1</xdr:row>
      <xdr:rowOff>9525</xdr:rowOff>
    </xdr:from>
    <xdr:to>
      <xdr:col>35</xdr:col>
      <xdr:colOff>123825</xdr:colOff>
      <xdr:row>5</xdr:row>
      <xdr:rowOff>723900</xdr:rowOff>
    </xdr:to>
    <xdr:pic>
      <xdr:nvPicPr>
        <xdr:cNvPr id="14" name="Picture 13">
          <a:extLst>
            <a:ext uri="{FF2B5EF4-FFF2-40B4-BE49-F238E27FC236}">
              <a16:creationId xmlns:a16="http://schemas.microsoft.com/office/drawing/2014/main" id="{00000000-0008-0000-0100-00000E000000}"/>
            </a:ext>
            <a:ext uri="{147F2762-F138-4A5C-976F-8EAC2B608ADB}">
              <a16:predDERef xmlns:a16="http://schemas.microsoft.com/office/drawing/2014/main" pred="{00000000-0008-0000-0100-00000D000000}"/>
            </a:ext>
          </a:extLst>
        </xdr:cNvPr>
        <xdr:cNvPicPr>
          <a:picLocks noChangeAspect="1"/>
        </xdr:cNvPicPr>
      </xdr:nvPicPr>
      <xdr:blipFill>
        <a:blip xmlns:r="http://schemas.openxmlformats.org/officeDocument/2006/relationships" r:embed="rId9" cstate="print"/>
        <a:stretch>
          <a:fillRect/>
        </a:stretch>
      </xdr:blipFill>
      <xdr:spPr>
        <a:xfrm>
          <a:off x="628650" y="161925"/>
          <a:ext cx="6143625" cy="1476375"/>
        </a:xfrm>
        <a:prstGeom prst="rect">
          <a:avLst/>
        </a:prstGeom>
      </xdr:spPr>
    </xdr:pic>
    <xdr:clientData/>
  </xdr:twoCellAnchor>
  <xdr:twoCellAnchor editAs="oneCell">
    <xdr:from>
      <xdr:col>4</xdr:col>
      <xdr:colOff>0</xdr:colOff>
      <xdr:row>41</xdr:row>
      <xdr:rowOff>66675</xdr:rowOff>
    </xdr:from>
    <xdr:to>
      <xdr:col>17</xdr:col>
      <xdr:colOff>495300</xdr:colOff>
      <xdr:row>45</xdr:row>
      <xdr:rowOff>85725</xdr:rowOff>
    </xdr:to>
    <xdr:pic>
      <xdr:nvPicPr>
        <xdr:cNvPr id="15" name="Picture 14">
          <a:extLst>
            <a:ext uri="{FF2B5EF4-FFF2-40B4-BE49-F238E27FC236}">
              <a16:creationId xmlns:a16="http://schemas.microsoft.com/office/drawing/2014/main" id="{00000000-0008-0000-0100-00000F000000}"/>
            </a:ext>
            <a:ext uri="{147F2762-F138-4A5C-976F-8EAC2B608ADB}">
              <a16:predDERef xmlns:a16="http://schemas.microsoft.com/office/drawing/2014/main" pred="{00000000-0008-0000-0100-00000E000000}"/>
            </a:ext>
          </a:extLst>
        </xdr:cNvPr>
        <xdr:cNvPicPr>
          <a:picLocks noChangeAspect="1"/>
        </xdr:cNvPicPr>
      </xdr:nvPicPr>
      <xdr:blipFill>
        <a:blip xmlns:r="http://schemas.openxmlformats.org/officeDocument/2006/relationships" r:embed="rId10" cstate="print"/>
        <a:stretch>
          <a:fillRect/>
        </a:stretch>
      </xdr:blipFill>
      <xdr:spPr>
        <a:xfrm>
          <a:off x="1085850" y="7810500"/>
          <a:ext cx="2505075" cy="7429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152400</xdr:colOff>
      <xdr:row>17</xdr:row>
      <xdr:rowOff>171450</xdr:rowOff>
    </xdr:from>
    <xdr:to>
      <xdr:col>30</xdr:col>
      <xdr:colOff>161925</xdr:colOff>
      <xdr:row>40</xdr:row>
      <xdr:rowOff>85725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absolute">
    <xdr:from>
      <xdr:col>1</xdr:col>
      <xdr:colOff>28575</xdr:colOff>
      <xdr:row>0</xdr:row>
      <xdr:rowOff>0</xdr:rowOff>
    </xdr:from>
    <xdr:to>
      <xdr:col>35</xdr:col>
      <xdr:colOff>0</xdr:colOff>
      <xdr:row>4</xdr:row>
      <xdr:rowOff>0</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19050</xdr:colOff>
      <xdr:row>0</xdr:row>
      <xdr:rowOff>133350</xdr:rowOff>
    </xdr:from>
    <xdr:to>
      <xdr:col>34</xdr:col>
      <xdr:colOff>123825</xdr:colOff>
      <xdr:row>4</xdr:row>
      <xdr:rowOff>133350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9525</xdr:colOff>
      <xdr:row>2</xdr:row>
      <xdr:rowOff>19050</xdr:rowOff>
    </xdr:from>
    <xdr:to>
      <xdr:col>34</xdr:col>
      <xdr:colOff>142875</xdr:colOff>
      <xdr:row>4</xdr:row>
      <xdr:rowOff>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11</xdr:col>
      <xdr:colOff>104775</xdr:colOff>
      <xdr:row>12</xdr:row>
      <xdr:rowOff>57150</xdr:rowOff>
    </xdr:from>
    <xdr:to>
      <xdr:col>21</xdr:col>
      <xdr:colOff>38100</xdr:colOff>
      <xdr:row>22</xdr:row>
      <xdr:rowOff>95250</xdr:rowOff>
    </xdr:to>
    <xdr:pic>
      <xdr:nvPicPr>
        <xdr:cNvPr id="15" name="Picture 14">
          <a:extLst>
            <a:ext uri="{FF2B5EF4-FFF2-40B4-BE49-F238E27FC236}">
              <a16:creationId xmlns:a16="http://schemas.microsoft.com/office/drawing/2014/main" id="{00000000-0008-0000-0600-00000F000000}"/>
            </a:ext>
            <a:ext uri="{147F2762-F138-4A5C-976F-8EAC2B608ADB}">
              <a16:predDERef xmlns:a16="http://schemas.microsoft.com/office/drawing/2014/main" pred="{00000000-0008-0000-0600-00000E000000}"/>
            </a:ext>
          </a:extLst>
        </xdr:cNvPr>
        <xdr:cNvPicPr>
          <a:picLocks noChangeAspect="1"/>
        </xdr:cNvPicPr>
      </xdr:nvPicPr>
      <xdr:blipFill>
        <a:blip xmlns:r="http://schemas.openxmlformats.org/officeDocument/2006/relationships" r:embed="rId2" cstate="print"/>
        <a:stretch>
          <a:fillRect/>
        </a:stretch>
      </xdr:blipFill>
      <xdr:spPr>
        <a:xfrm>
          <a:off x="2428875" y="3314700"/>
          <a:ext cx="1647825" cy="2124075"/>
        </a:xfrm>
        <a:prstGeom prst="rect">
          <a:avLst/>
        </a:prstGeom>
      </xdr:spPr>
    </xdr:pic>
    <xdr:clientData/>
  </xdr:twoCellAnchor>
  <xdr:twoCellAnchor editAs="oneCell">
    <xdr:from>
      <xdr:col>1</xdr:col>
      <xdr:colOff>76200</xdr:colOff>
      <xdr:row>12</xdr:row>
      <xdr:rowOff>57150</xdr:rowOff>
    </xdr:from>
    <xdr:to>
      <xdr:col>11</xdr:col>
      <xdr:colOff>19050</xdr:colOff>
      <xdr:row>22</xdr:row>
      <xdr:rowOff>95250</xdr:rowOff>
    </xdr:to>
    <xdr:pic>
      <xdr:nvPicPr>
        <xdr:cNvPr id="16" name="Picture 15">
          <a:extLst>
            <a:ext uri="{FF2B5EF4-FFF2-40B4-BE49-F238E27FC236}">
              <a16:creationId xmlns:a16="http://schemas.microsoft.com/office/drawing/2014/main" id="{00000000-0008-0000-0600-000010000000}"/>
            </a:ext>
            <a:ext uri="{147F2762-F138-4A5C-976F-8EAC2B608ADB}">
              <a16:predDERef xmlns:a16="http://schemas.microsoft.com/office/drawing/2014/main" pred="{00000000-0008-0000-0600-00000F000000}"/>
            </a:ext>
          </a:extLst>
        </xdr:cNvPr>
        <xdr:cNvPicPr>
          <a:picLocks noChangeAspect="1"/>
        </xdr:cNvPicPr>
      </xdr:nvPicPr>
      <xdr:blipFill>
        <a:blip xmlns:r="http://schemas.openxmlformats.org/officeDocument/2006/relationships" r:embed="rId3" cstate="print"/>
        <a:stretch>
          <a:fillRect/>
        </a:stretch>
      </xdr:blipFill>
      <xdr:spPr>
        <a:xfrm>
          <a:off x="685800" y="3314700"/>
          <a:ext cx="1657350" cy="2124075"/>
        </a:xfrm>
        <a:prstGeom prst="rect">
          <a:avLst/>
        </a:prstGeom>
      </xdr:spPr>
    </xdr:pic>
    <xdr:clientData/>
  </xdr:twoCellAnchor>
  <xdr:twoCellAnchor editAs="oneCell">
    <xdr:from>
      <xdr:col>21</xdr:col>
      <xdr:colOff>76200</xdr:colOff>
      <xdr:row>12</xdr:row>
      <xdr:rowOff>66675</xdr:rowOff>
    </xdr:from>
    <xdr:to>
      <xdr:col>31</xdr:col>
      <xdr:colOff>0</xdr:colOff>
      <xdr:row>22</xdr:row>
      <xdr:rowOff>85725</xdr:rowOff>
    </xdr:to>
    <xdr:pic>
      <xdr:nvPicPr>
        <xdr:cNvPr id="17" name="Picture 16">
          <a:extLst>
            <a:ext uri="{FF2B5EF4-FFF2-40B4-BE49-F238E27FC236}">
              <a16:creationId xmlns:a16="http://schemas.microsoft.com/office/drawing/2014/main" id="{00000000-0008-0000-0600-000011000000}"/>
            </a:ext>
            <a:ext uri="{147F2762-F138-4A5C-976F-8EAC2B608ADB}">
              <a16:predDERef xmlns:a16="http://schemas.microsoft.com/office/drawing/2014/main" pred="{00000000-0008-0000-0600-000010000000}"/>
            </a:ext>
          </a:extLst>
        </xdr:cNvPr>
        <xdr:cNvPicPr>
          <a:picLocks noChangeAspect="1"/>
        </xdr:cNvPicPr>
      </xdr:nvPicPr>
      <xdr:blipFill>
        <a:blip xmlns:r="http://schemas.openxmlformats.org/officeDocument/2006/relationships" r:embed="rId4" cstate="print"/>
        <a:stretch>
          <a:fillRect/>
        </a:stretch>
      </xdr:blipFill>
      <xdr:spPr>
        <a:xfrm>
          <a:off x="4114800" y="3324225"/>
          <a:ext cx="1638300" cy="2105025"/>
        </a:xfrm>
        <a:prstGeom prst="rect">
          <a:avLst/>
        </a:prstGeom>
      </xdr:spPr>
    </xdr:pic>
    <xdr:clientData/>
  </xdr:twoCellAnchor>
  <xdr:twoCellAnchor editAs="oneCell">
    <xdr:from>
      <xdr:col>1</xdr:col>
      <xdr:colOff>76200</xdr:colOff>
      <xdr:row>32</xdr:row>
      <xdr:rowOff>114300</xdr:rowOff>
    </xdr:from>
    <xdr:to>
      <xdr:col>11</xdr:col>
      <xdr:colOff>0</xdr:colOff>
      <xdr:row>43</xdr:row>
      <xdr:rowOff>123825</xdr:rowOff>
    </xdr:to>
    <xdr:pic>
      <xdr:nvPicPr>
        <xdr:cNvPr id="18" name="Picture 17">
          <a:extLst>
            <a:ext uri="{FF2B5EF4-FFF2-40B4-BE49-F238E27FC236}">
              <a16:creationId xmlns:a16="http://schemas.microsoft.com/office/drawing/2014/main" id="{00000000-0008-0000-0600-000012000000}"/>
            </a:ext>
            <a:ext uri="{147F2762-F138-4A5C-976F-8EAC2B608ADB}">
              <a16:predDERef xmlns:a16="http://schemas.microsoft.com/office/drawing/2014/main" pred="{00000000-0008-0000-0600-000011000000}"/>
            </a:ext>
          </a:extLst>
        </xdr:cNvPr>
        <xdr:cNvPicPr>
          <a:picLocks noChangeAspect="1"/>
        </xdr:cNvPicPr>
      </xdr:nvPicPr>
      <xdr:blipFill>
        <a:blip xmlns:r="http://schemas.openxmlformats.org/officeDocument/2006/relationships" r:embed="rId5" cstate="print"/>
        <a:stretch>
          <a:fillRect/>
        </a:stretch>
      </xdr:blipFill>
      <xdr:spPr>
        <a:xfrm>
          <a:off x="685800" y="7362825"/>
          <a:ext cx="1638300" cy="2105025"/>
        </a:xfrm>
        <a:prstGeom prst="rect">
          <a:avLst/>
        </a:prstGeom>
      </xdr:spPr>
    </xdr:pic>
    <xdr:clientData/>
  </xdr:twoCellAnchor>
  <xdr:twoCellAnchor editAs="oneCell">
    <xdr:from>
      <xdr:col>1</xdr:col>
      <xdr:colOff>66675</xdr:colOff>
      <xdr:row>22</xdr:row>
      <xdr:rowOff>133350</xdr:rowOff>
    </xdr:from>
    <xdr:to>
      <xdr:col>11</xdr:col>
      <xdr:colOff>9525</xdr:colOff>
      <xdr:row>32</xdr:row>
      <xdr:rowOff>76200</xdr:rowOff>
    </xdr:to>
    <xdr:pic>
      <xdr:nvPicPr>
        <xdr:cNvPr id="19" name="Picture 18">
          <a:extLst>
            <a:ext uri="{FF2B5EF4-FFF2-40B4-BE49-F238E27FC236}">
              <a16:creationId xmlns:a16="http://schemas.microsoft.com/office/drawing/2014/main" id="{00000000-0008-0000-0600-000013000000}"/>
            </a:ext>
            <a:ext uri="{147F2762-F138-4A5C-976F-8EAC2B608ADB}">
              <a16:predDERef xmlns:a16="http://schemas.microsoft.com/office/drawing/2014/main" pred="{00000000-0008-0000-0600-000012000000}"/>
            </a:ext>
          </a:extLst>
        </xdr:cNvPr>
        <xdr:cNvPicPr>
          <a:picLocks noChangeAspect="1"/>
        </xdr:cNvPicPr>
      </xdr:nvPicPr>
      <xdr:blipFill>
        <a:blip xmlns:r="http://schemas.openxmlformats.org/officeDocument/2006/relationships" r:embed="rId6" cstate="print"/>
        <a:stretch>
          <a:fillRect/>
        </a:stretch>
      </xdr:blipFill>
      <xdr:spPr>
        <a:xfrm>
          <a:off x="676275" y="5476875"/>
          <a:ext cx="1657350" cy="1847850"/>
        </a:xfrm>
        <a:prstGeom prst="rect">
          <a:avLst/>
        </a:prstGeom>
      </xdr:spPr>
    </xdr:pic>
    <xdr:clientData/>
  </xdr:twoCellAnchor>
  <xdr:twoCellAnchor editAs="oneCell">
    <xdr:from>
      <xdr:col>11</xdr:col>
      <xdr:colOff>95250</xdr:colOff>
      <xdr:row>22</xdr:row>
      <xdr:rowOff>142875</xdr:rowOff>
    </xdr:from>
    <xdr:to>
      <xdr:col>21</xdr:col>
      <xdr:colOff>38100</xdr:colOff>
      <xdr:row>32</xdr:row>
      <xdr:rowOff>85725</xdr:rowOff>
    </xdr:to>
    <xdr:pic>
      <xdr:nvPicPr>
        <xdr:cNvPr id="20" name="Picture 19">
          <a:extLst>
            <a:ext uri="{FF2B5EF4-FFF2-40B4-BE49-F238E27FC236}">
              <a16:creationId xmlns:a16="http://schemas.microsoft.com/office/drawing/2014/main" id="{00000000-0008-0000-0600-000014000000}"/>
            </a:ext>
            <a:ext uri="{147F2762-F138-4A5C-976F-8EAC2B608ADB}">
              <a16:predDERef xmlns:a16="http://schemas.microsoft.com/office/drawing/2014/main" pred="{00000000-0008-0000-0600-000013000000}"/>
            </a:ext>
          </a:extLst>
        </xdr:cNvPr>
        <xdr:cNvPicPr>
          <a:picLocks noChangeAspect="1"/>
        </xdr:cNvPicPr>
      </xdr:nvPicPr>
      <xdr:blipFill>
        <a:blip xmlns:r="http://schemas.openxmlformats.org/officeDocument/2006/relationships" r:embed="rId7" cstate="print"/>
        <a:stretch>
          <a:fillRect/>
        </a:stretch>
      </xdr:blipFill>
      <xdr:spPr>
        <a:xfrm>
          <a:off x="2419350" y="5486400"/>
          <a:ext cx="1657350" cy="1847850"/>
        </a:xfrm>
        <a:prstGeom prst="rect">
          <a:avLst/>
        </a:prstGeom>
      </xdr:spPr>
    </xdr:pic>
    <xdr:clientData/>
  </xdr:twoCellAnchor>
  <xdr:twoCellAnchor editAs="oneCell">
    <xdr:from>
      <xdr:col>21</xdr:col>
      <xdr:colOff>76200</xdr:colOff>
      <xdr:row>22</xdr:row>
      <xdr:rowOff>142875</xdr:rowOff>
    </xdr:from>
    <xdr:to>
      <xdr:col>31</xdr:col>
      <xdr:colOff>0</xdr:colOff>
      <xdr:row>32</xdr:row>
      <xdr:rowOff>66675</xdr:rowOff>
    </xdr:to>
    <xdr:pic>
      <xdr:nvPicPr>
        <xdr:cNvPr id="21" name="Picture 20">
          <a:extLst>
            <a:ext uri="{FF2B5EF4-FFF2-40B4-BE49-F238E27FC236}">
              <a16:creationId xmlns:a16="http://schemas.microsoft.com/office/drawing/2014/main" id="{00000000-0008-0000-0600-000015000000}"/>
            </a:ext>
            <a:ext uri="{147F2762-F138-4A5C-976F-8EAC2B608ADB}">
              <a16:predDERef xmlns:a16="http://schemas.microsoft.com/office/drawing/2014/main" pred="{00000000-0008-0000-0600-000014000000}"/>
            </a:ext>
          </a:extLst>
        </xdr:cNvPr>
        <xdr:cNvPicPr>
          <a:picLocks noChangeAspect="1"/>
        </xdr:cNvPicPr>
      </xdr:nvPicPr>
      <xdr:blipFill>
        <a:blip xmlns:r="http://schemas.openxmlformats.org/officeDocument/2006/relationships" r:embed="rId8" cstate="print"/>
        <a:stretch>
          <a:fillRect/>
        </a:stretch>
      </xdr:blipFill>
      <xdr:spPr>
        <a:xfrm>
          <a:off x="4114800" y="5486400"/>
          <a:ext cx="1638300" cy="18288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9525</xdr:colOff>
      <xdr:row>0</xdr:row>
      <xdr:rowOff>0</xdr:rowOff>
    </xdr:from>
    <xdr:to>
      <xdr:col>9</xdr:col>
      <xdr:colOff>0</xdr:colOff>
      <xdr:row>3</xdr:row>
      <xdr:rowOff>809625</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1200150</xdr:colOff>
      <xdr:row>6</xdr:row>
      <xdr:rowOff>19050</xdr:rowOff>
    </xdr:from>
    <xdr:to>
      <xdr:col>6</xdr:col>
      <xdr:colOff>47625</xdr:colOff>
      <xdr:row>9</xdr:row>
      <xdr:rowOff>171450</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absolute">
    <xdr:from>
      <xdr:col>1</xdr:col>
      <xdr:colOff>0</xdr:colOff>
      <xdr:row>0</xdr:row>
      <xdr:rowOff>0</xdr:rowOff>
    </xdr:from>
    <xdr:to>
      <xdr:col>10</xdr:col>
      <xdr:colOff>504825</xdr:colOff>
      <xdr:row>4</xdr:row>
      <xdr:rowOff>19050</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19050</xdr:colOff>
      <xdr:row>21</xdr:row>
      <xdr:rowOff>209550</xdr:rowOff>
    </xdr:from>
    <xdr:to>
      <xdr:col>26</xdr:col>
      <xdr:colOff>95250</xdr:colOff>
      <xdr:row>25</xdr:row>
      <xdr:rowOff>133350</xdr:rowOff>
    </xdr:to>
    <xdr:pic>
      <xdr:nvPicPr>
        <xdr:cNvPr id="2" name="Picture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absolute">
    <xdr:from>
      <xdr:col>1</xdr:col>
      <xdr:colOff>19050</xdr:colOff>
      <xdr:row>1</xdr:row>
      <xdr:rowOff>9525</xdr:rowOff>
    </xdr:from>
    <xdr:to>
      <xdr:col>35</xdr:col>
      <xdr:colOff>47625</xdr:colOff>
      <xdr:row>3</xdr:row>
      <xdr:rowOff>1047750</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23</xdr:col>
      <xdr:colOff>190500</xdr:colOff>
      <xdr:row>28</xdr:row>
      <xdr:rowOff>209550</xdr:rowOff>
    </xdr:from>
    <xdr:to>
      <xdr:col>26</xdr:col>
      <xdr:colOff>381000</xdr:colOff>
      <xdr:row>30</xdr:row>
      <xdr:rowOff>142875</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219075</xdr:colOff>
      <xdr:row>28</xdr:row>
      <xdr:rowOff>95250</xdr:rowOff>
    </xdr:from>
    <xdr:to>
      <xdr:col>2</xdr:col>
      <xdr:colOff>2047875</xdr:colOff>
      <xdr:row>31</xdr:row>
      <xdr:rowOff>9525</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absolute">
    <xdr:from>
      <xdr:col>1</xdr:col>
      <xdr:colOff>28575</xdr:colOff>
      <xdr:row>0</xdr:row>
      <xdr:rowOff>57150</xdr:rowOff>
    </xdr:from>
    <xdr:to>
      <xdr:col>7</xdr:col>
      <xdr:colOff>533400</xdr:colOff>
      <xdr:row>2</xdr:row>
      <xdr:rowOff>523875</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hyperlink" Target="http://orse.cehop.se.gov.br/composicao.asp?font_sg_fonte=SINAPI&amp;serv_nr_codigo=91298&amp;peri_nr_ano=2021&amp;peri_nr_mes=2&amp;peri_nr_ordem=1" TargetMode="External"/><Relationship Id="rId2" Type="http://schemas.openxmlformats.org/officeDocument/2006/relationships/hyperlink" Target="http://orse.cehop.se.gov.br/composicao.asp?font_sg_fonte=ORSE&amp;serv_nr_codigo=247&amp;peri_nr_ano=2021&amp;peri_nr_mes=2&amp;peri_nr_ordem=1" TargetMode="External"/><Relationship Id="rId1" Type="http://schemas.openxmlformats.org/officeDocument/2006/relationships/hyperlink" Target="http://orse.cehop.se.gov.br/composicao.asp?font_sg_fonte=ORSE&amp;serv_nr_codigo=11910&amp;peri_nr_ano=2024&amp;peri_nr_mes=1&amp;peri_nr_ordem=1" TargetMode="External"/><Relationship Id="rId6" Type="http://schemas.openxmlformats.org/officeDocument/2006/relationships/drawing" Target="../drawings/drawing6.xml"/><Relationship Id="rId5" Type="http://schemas.openxmlformats.org/officeDocument/2006/relationships/hyperlink" Target="http://orse.cehop.se.gov.br/composicao.asp?font_sg_fonte=SINAPI&amp;serv_nr_codigo=91298&amp;peri_nr_ano=2021&amp;peri_nr_mes=2&amp;peri_nr_ordem=1" TargetMode="External"/><Relationship Id="rId4" Type="http://schemas.openxmlformats.org/officeDocument/2006/relationships/hyperlink" Target="http://orse.cehop.se.gov.br/composicao.asp?font_sg_fonte=SINAPI&amp;serv_nr_codigo=91298&amp;peri_nr_ano=2021&amp;peri_nr_mes=2&amp;peri_nr_ordem=1"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orse.cehop.se.gov.br/composicao.asp?font_sg_fonte=ORSE&amp;serv_nr_codigo=247&amp;peri_nr_ano=2021&amp;peri_nr_mes=2&amp;peri_nr_ordem=1" TargetMode="External"/><Relationship Id="rId2" Type="http://schemas.openxmlformats.org/officeDocument/2006/relationships/hyperlink" Target="http://orse.cehop.se.gov.br/composicao.asp?font_sg_fonte=SINAPI&amp;serv_nr_codigo=91298&amp;peri_nr_ano=2021&amp;peri_nr_mes=2&amp;peri_nr_ordem=1" TargetMode="External"/><Relationship Id="rId1" Type="http://schemas.openxmlformats.org/officeDocument/2006/relationships/hyperlink" Target="http://orse.cehop.se.gov.br/composicao.asp?font_sg_fonte=SINAPI&amp;serv_nr_codigo=91298&amp;peri_nr_ano=2021&amp;peri_nr_mes=2&amp;peri_nr_ordem=1" TargetMode="External"/><Relationship Id="rId5" Type="http://schemas.openxmlformats.org/officeDocument/2006/relationships/drawing" Target="../drawings/drawing7.xml"/><Relationship Id="rId4" Type="http://schemas.openxmlformats.org/officeDocument/2006/relationships/hyperlink" Target="http://orse.cehop.se.gov.br/composicao.asp?font_sg_fonte=ORSE&amp;serv_nr_codigo=11910&amp;peri_nr_ano=2024&amp;peri_nr_mes=1&amp;peri_nr_ordem=1"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50"/>
  </sheetPr>
  <dimension ref="A1:AI15"/>
  <sheetViews>
    <sheetView zoomScale="160" zoomScaleNormal="160" workbookViewId="0">
      <selection activeCell="AK3" sqref="AK3"/>
    </sheetView>
  </sheetViews>
  <sheetFormatPr defaultColWidth="9" defaultRowHeight="12" customHeight="1"/>
  <cols>
    <col min="1" max="6" width="2.42578125" style="1" customWidth="1"/>
    <col min="7" max="7" width="1" style="1" customWidth="1"/>
    <col min="8" max="16" width="2.42578125" style="1" customWidth="1"/>
    <col min="17" max="17" width="9.7109375" style="1" customWidth="1"/>
    <col min="18" max="21" width="2.42578125" style="1" customWidth="1"/>
    <col min="22" max="22" width="1.7109375" style="1" customWidth="1"/>
    <col min="23" max="30" width="2.42578125" style="1" customWidth="1"/>
    <col min="31" max="31" width="5.42578125" style="1" customWidth="1"/>
    <col min="32" max="32" width="2" style="1" customWidth="1"/>
    <col min="33" max="33" width="2.28515625" style="1" hidden="1" customWidth="1"/>
    <col min="34" max="34" width="2.7109375" style="1" hidden="1" customWidth="1"/>
    <col min="35" max="35" width="2.42578125" style="1" customWidth="1"/>
    <col min="36" max="36" width="9" style="1" customWidth="1"/>
    <col min="37" max="16384" width="9" style="1"/>
  </cols>
  <sheetData>
    <row r="1" spans="1:35" ht="15" customHeight="1">
      <c r="A1" s="299"/>
      <c r="B1" s="299"/>
      <c r="C1" s="299"/>
      <c r="D1" s="299"/>
      <c r="E1" s="299"/>
      <c r="F1" s="299"/>
      <c r="G1" s="299"/>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row>
    <row r="2" spans="1:35" ht="15" customHeight="1">
      <c r="A2" s="3"/>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5"/>
    </row>
    <row r="3" spans="1:35" ht="15" customHeight="1">
      <c r="A3" s="6"/>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7"/>
    </row>
    <row r="4" spans="1:35" ht="15" customHeight="1">
      <c r="A4" s="6"/>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7"/>
    </row>
    <row r="5" spans="1:35" ht="15" customHeight="1">
      <c r="A5" s="6"/>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7"/>
    </row>
    <row r="6" spans="1:35" ht="48.6" customHeight="1">
      <c r="A6" s="6"/>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7"/>
    </row>
    <row r="7" spans="1:35">
      <c r="A7" s="8" t="s">
        <v>0</v>
      </c>
      <c r="B7" s="9"/>
      <c r="C7" s="9"/>
      <c r="D7" s="9"/>
      <c r="E7" s="9"/>
      <c r="F7" s="300" t="s">
        <v>1</v>
      </c>
      <c r="G7" s="300"/>
      <c r="H7" s="300"/>
      <c r="I7" s="300"/>
      <c r="J7" s="300"/>
      <c r="K7" s="300"/>
      <c r="L7" s="300"/>
      <c r="M7" s="300"/>
      <c r="N7" s="300"/>
      <c r="O7" s="300"/>
      <c r="P7" s="300"/>
      <c r="Q7" s="300"/>
      <c r="R7" s="301"/>
      <c r="S7" s="301"/>
      <c r="T7" s="301"/>
      <c r="U7" s="10"/>
      <c r="V7" s="10"/>
      <c r="W7" s="11"/>
      <c r="X7" s="302" t="s">
        <v>2</v>
      </c>
      <c r="Y7" s="302"/>
      <c r="Z7" s="302"/>
      <c r="AA7" s="303" t="s">
        <v>3</v>
      </c>
      <c r="AB7" s="303"/>
      <c r="AC7" s="303"/>
      <c r="AD7" s="303"/>
      <c r="AE7" s="303"/>
      <c r="AF7" s="303"/>
      <c r="AG7" s="303"/>
      <c r="AH7" s="303"/>
      <c r="AI7" s="304"/>
    </row>
    <row r="8" spans="1:35">
      <c r="A8" s="12"/>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4"/>
    </row>
    <row r="9" spans="1:35">
      <c r="A9" s="15" t="s">
        <v>4</v>
      </c>
      <c r="B9" s="16"/>
      <c r="C9" s="16"/>
      <c r="D9" s="305" t="s">
        <v>5</v>
      </c>
      <c r="E9" s="305"/>
      <c r="F9" s="305"/>
      <c r="G9" s="305"/>
      <c r="H9" s="305"/>
      <c r="I9" s="305"/>
      <c r="J9" s="305"/>
      <c r="K9" s="305"/>
      <c r="L9" s="305"/>
      <c r="M9" s="305"/>
      <c r="N9" s="305"/>
      <c r="O9" s="305"/>
      <c r="P9" s="305"/>
      <c r="Q9" s="13"/>
      <c r="R9" s="13"/>
      <c r="S9" s="13"/>
      <c r="T9" s="13"/>
      <c r="U9" s="13"/>
      <c r="V9" s="13"/>
      <c r="W9" s="17"/>
      <c r="X9" s="306" t="s">
        <v>6</v>
      </c>
      <c r="Y9" s="306"/>
      <c r="Z9" s="307" t="s">
        <v>7</v>
      </c>
      <c r="AA9" s="307"/>
      <c r="AB9" s="307"/>
      <c r="AC9" s="307"/>
      <c r="AD9" s="307"/>
      <c r="AE9" s="307"/>
      <c r="AF9" s="307"/>
      <c r="AG9" s="307"/>
      <c r="AH9" s="307"/>
      <c r="AI9" s="308"/>
    </row>
    <row r="10" spans="1:35">
      <c r="A10" s="12"/>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4"/>
    </row>
    <row r="11" spans="1:35" ht="15.75" customHeight="1">
      <c r="A11" s="309" t="s">
        <v>8</v>
      </c>
      <c r="B11" s="310"/>
      <c r="C11" s="310"/>
      <c r="D11" s="305" t="s">
        <v>9</v>
      </c>
      <c r="E11" s="305"/>
      <c r="F11" s="305"/>
      <c r="G11" s="305"/>
      <c r="H11" s="305"/>
      <c r="I11" s="305"/>
      <c r="J11" s="305"/>
      <c r="K11" s="305"/>
      <c r="L11" s="305"/>
      <c r="M11" s="305"/>
      <c r="N11" s="305"/>
      <c r="O11" s="305"/>
      <c r="P11" s="305"/>
      <c r="Q11" s="13"/>
      <c r="R11" s="13"/>
      <c r="S11" s="13"/>
      <c r="T11" s="13"/>
      <c r="U11" s="13"/>
      <c r="V11" s="13"/>
      <c r="W11" s="18"/>
      <c r="X11" s="445" t="s">
        <v>6</v>
      </c>
      <c r="Y11" s="445"/>
      <c r="Z11" s="307" t="s">
        <v>10</v>
      </c>
      <c r="AA11" s="307"/>
      <c r="AB11" s="307"/>
      <c r="AC11" s="307"/>
      <c r="AD11" s="307"/>
      <c r="AE11" s="307"/>
      <c r="AF11" s="307"/>
      <c r="AG11" s="307"/>
      <c r="AH11" s="307"/>
      <c r="AI11" s="308"/>
    </row>
    <row r="12" spans="1:35" ht="19.5" customHeight="1">
      <c r="A12" s="19"/>
      <c r="B12" s="20"/>
      <c r="C12" s="20"/>
      <c r="D12" s="20"/>
      <c r="E12" s="20"/>
      <c r="F12" s="20"/>
      <c r="G12" s="20"/>
      <c r="H12" s="20"/>
      <c r="I12" s="20"/>
      <c r="J12" s="20"/>
      <c r="K12" s="20"/>
      <c r="L12" s="20"/>
      <c r="M12" s="20"/>
      <c r="N12" s="20"/>
      <c r="O12" s="20"/>
      <c r="P12" s="20"/>
      <c r="Q12" s="20"/>
      <c r="R12" s="20"/>
      <c r="S12" s="20"/>
      <c r="T12" s="20"/>
      <c r="U12" s="20"/>
      <c r="V12" s="20"/>
      <c r="W12" s="20"/>
      <c r="X12" s="21" t="s">
        <v>11</v>
      </c>
      <c r="Y12" s="20"/>
      <c r="Z12" s="20"/>
      <c r="AA12" s="20"/>
      <c r="AB12" s="20"/>
      <c r="AC12" s="20"/>
      <c r="AD12" s="20"/>
      <c r="AE12" s="20"/>
      <c r="AF12" s="20"/>
      <c r="AG12" s="20"/>
      <c r="AH12" s="20"/>
      <c r="AI12" s="22"/>
    </row>
    <row r="13" spans="1:35">
      <c r="A13" s="446"/>
      <c r="B13" s="447"/>
      <c r="C13" s="447"/>
      <c r="D13" s="447"/>
      <c r="E13" s="447"/>
      <c r="F13" s="447"/>
      <c r="G13" s="447"/>
      <c r="H13" s="447"/>
      <c r="I13" s="447"/>
      <c r="J13" s="447"/>
      <c r="K13" s="447"/>
      <c r="L13" s="447"/>
      <c r="M13" s="447"/>
      <c r="N13" s="447"/>
      <c r="O13" s="447"/>
      <c r="P13" s="447"/>
      <c r="Q13" s="447"/>
      <c r="R13" s="447"/>
      <c r="S13" s="447"/>
      <c r="T13" s="447"/>
      <c r="U13" s="447"/>
      <c r="V13" s="447"/>
      <c r="W13" s="447"/>
      <c r="X13" s="311" t="s">
        <v>12</v>
      </c>
      <c r="Y13" s="311"/>
      <c r="Z13" s="311"/>
      <c r="AA13" s="311"/>
      <c r="AB13" s="311"/>
      <c r="AC13" s="311"/>
      <c r="AD13" s="311"/>
      <c r="AE13" s="311"/>
      <c r="AF13" s="311"/>
      <c r="AG13" s="311"/>
      <c r="AH13" s="311"/>
      <c r="AI13" s="312"/>
    </row>
    <row r="14" spans="1:35">
      <c r="A14" s="23"/>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c r="AB14" s="24"/>
      <c r="AC14" s="24"/>
      <c r="AD14" s="24"/>
      <c r="AE14" s="24"/>
      <c r="AF14" s="24"/>
      <c r="AG14" s="24"/>
      <c r="AH14" s="24"/>
      <c r="AI14" s="25"/>
    </row>
    <row r="15" spans="1:35">
      <c r="A15" s="313"/>
      <c r="B15" s="313"/>
      <c r="C15" s="313"/>
      <c r="D15" s="313"/>
      <c r="E15" s="313"/>
      <c r="F15" s="313"/>
      <c r="G15" s="313"/>
      <c r="H15" s="313"/>
      <c r="I15" s="313"/>
      <c r="J15" s="313"/>
      <c r="K15" s="313"/>
      <c r="L15" s="313"/>
      <c r="M15" s="313"/>
      <c r="N15" s="313"/>
      <c r="O15" s="313"/>
      <c r="P15" s="313"/>
      <c r="Q15" s="313"/>
      <c r="R15" s="313"/>
      <c r="S15" s="313"/>
      <c r="T15" s="313"/>
      <c r="U15" s="313"/>
      <c r="V15" s="313"/>
      <c r="W15" s="313"/>
      <c r="X15" s="313"/>
      <c r="Y15" s="313"/>
      <c r="Z15" s="313"/>
      <c r="AA15" s="313"/>
      <c r="AB15" s="313"/>
      <c r="AC15" s="313"/>
      <c r="AD15" s="313"/>
      <c r="AE15" s="313"/>
      <c r="AF15" s="313"/>
      <c r="AG15" s="313"/>
      <c r="AH15" s="313"/>
      <c r="AI15" s="313"/>
    </row>
  </sheetData>
  <sheetProtection selectLockedCells="1" selectUnlockedCells="1"/>
  <mergeCells count="15">
    <mergeCell ref="A13:W13"/>
    <mergeCell ref="X13:AI13"/>
    <mergeCell ref="A15:AI15"/>
    <mergeCell ref="D9:P9"/>
    <mergeCell ref="X9:Y9"/>
    <mergeCell ref="Z9:AI9"/>
    <mergeCell ref="A11:C11"/>
    <mergeCell ref="D11:P11"/>
    <mergeCell ref="X11:Y11"/>
    <mergeCell ref="Z11:AI11"/>
    <mergeCell ref="A1:AI1"/>
    <mergeCell ref="F7:Q7"/>
    <mergeCell ref="R7:T7"/>
    <mergeCell ref="X7:Z7"/>
    <mergeCell ref="AA7:AI7"/>
  </mergeCells>
  <pageMargins left="0.7" right="0.7" top="0.75" bottom="0.75" header="0.3" footer="0.3"/>
  <pageSetup paperSize="9" firstPageNumber="0"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50"/>
    <pageSetUpPr fitToPage="1"/>
  </sheetPr>
  <dimension ref="B2:AP52"/>
  <sheetViews>
    <sheetView showGridLines="0" tabSelected="1" topLeftCell="A16" zoomScaleNormal="100" workbookViewId="0">
      <selection activeCell="F36" sqref="F36"/>
    </sheetView>
  </sheetViews>
  <sheetFormatPr defaultColWidth="9" defaultRowHeight="12" customHeight="1"/>
  <cols>
    <col min="1" max="1" width="9" style="1" customWidth="1"/>
    <col min="2" max="7" width="2.42578125" style="1" customWidth="1"/>
    <col min="8" max="8" width="1" style="1" customWidth="1"/>
    <col min="9" max="17" width="2.42578125" style="1" customWidth="1"/>
    <col min="18" max="18" width="9.7109375" style="1" customWidth="1"/>
    <col min="19" max="22" width="2.42578125" style="1" customWidth="1"/>
    <col min="23" max="23" width="1.7109375" style="1" customWidth="1"/>
    <col min="24" max="31" width="2.42578125" style="1" customWidth="1"/>
    <col min="32" max="32" width="5.42578125" style="1" customWidth="1"/>
    <col min="33" max="36" width="2.42578125" style="1" customWidth="1"/>
    <col min="37" max="37" width="9" style="1" customWidth="1"/>
    <col min="38" max="16384" width="9" style="1"/>
  </cols>
  <sheetData>
    <row r="2" spans="2:36" ht="15" customHeight="1">
      <c r="B2" s="428"/>
      <c r="C2" s="429"/>
      <c r="D2" s="429"/>
      <c r="E2" s="429"/>
      <c r="F2" s="429"/>
      <c r="G2" s="429"/>
      <c r="H2" s="429"/>
      <c r="I2" s="429"/>
      <c r="J2" s="429"/>
      <c r="K2" s="429"/>
      <c r="L2" s="429"/>
      <c r="M2" s="429"/>
      <c r="N2" s="429"/>
      <c r="O2" s="429"/>
      <c r="P2" s="429"/>
      <c r="Q2" s="429"/>
      <c r="R2" s="429"/>
      <c r="S2" s="429"/>
      <c r="T2" s="429"/>
      <c r="U2" s="429"/>
      <c r="V2" s="429"/>
      <c r="W2" s="429"/>
      <c r="X2" s="429"/>
      <c r="Y2" s="429"/>
      <c r="Z2" s="429"/>
      <c r="AA2" s="429"/>
      <c r="AB2" s="429"/>
      <c r="AC2" s="429"/>
      <c r="AD2" s="429"/>
      <c r="AE2" s="429"/>
      <c r="AF2" s="429"/>
      <c r="AG2" s="429"/>
      <c r="AH2" s="429"/>
      <c r="AI2" s="429"/>
      <c r="AJ2" s="430"/>
    </row>
    <row r="3" spans="2:36" ht="15" customHeight="1">
      <c r="B3" s="431"/>
      <c r="C3" s="426"/>
      <c r="D3" s="426"/>
      <c r="E3" s="426"/>
      <c r="F3" s="426"/>
      <c r="G3" s="426"/>
      <c r="H3" s="426"/>
      <c r="I3" s="426"/>
      <c r="J3" s="426"/>
      <c r="K3" s="426"/>
      <c r="L3" s="426"/>
      <c r="M3" s="426"/>
      <c r="N3" s="426"/>
      <c r="O3" s="426"/>
      <c r="P3" s="426"/>
      <c r="Q3" s="426"/>
      <c r="R3" s="426"/>
      <c r="S3" s="426"/>
      <c r="T3" s="426"/>
      <c r="U3" s="426"/>
      <c r="V3" s="426"/>
      <c r="W3" s="426"/>
      <c r="X3" s="426"/>
      <c r="Y3" s="426"/>
      <c r="Z3" s="426"/>
      <c r="AA3" s="426"/>
      <c r="AB3" s="426"/>
      <c r="AC3" s="426"/>
      <c r="AD3" s="426"/>
      <c r="AE3" s="426"/>
      <c r="AF3" s="426"/>
      <c r="AG3" s="426"/>
      <c r="AH3" s="426"/>
      <c r="AI3" s="426"/>
      <c r="AJ3" s="432"/>
    </row>
    <row r="4" spans="2:36" ht="15" customHeight="1">
      <c r="B4" s="431"/>
      <c r="C4" s="426"/>
      <c r="D4" s="426"/>
      <c r="E4" s="426"/>
      <c r="F4" s="426"/>
      <c r="G4" s="426"/>
      <c r="H4" s="426"/>
      <c r="I4" s="426"/>
      <c r="J4" s="426"/>
      <c r="K4" s="426"/>
      <c r="L4" s="426"/>
      <c r="M4" s="426"/>
      <c r="N4" s="426"/>
      <c r="O4" s="426"/>
      <c r="P4" s="426"/>
      <c r="Q4" s="426"/>
      <c r="R4" s="426"/>
      <c r="S4" s="426"/>
      <c r="T4" s="426"/>
      <c r="U4" s="426"/>
      <c r="V4" s="426"/>
      <c r="W4" s="426"/>
      <c r="X4" s="426"/>
      <c r="Y4" s="426"/>
      <c r="Z4" s="426"/>
      <c r="AA4" s="426"/>
      <c r="AB4" s="426"/>
      <c r="AC4" s="426"/>
      <c r="AD4" s="426"/>
      <c r="AE4" s="426"/>
      <c r="AF4" s="426"/>
      <c r="AG4" s="426"/>
      <c r="AH4" s="426"/>
      <c r="AI4" s="426"/>
      <c r="AJ4" s="432"/>
    </row>
    <row r="5" spans="2:36" ht="15" customHeight="1">
      <c r="B5" s="431"/>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32"/>
    </row>
    <row r="6" spans="2:36" ht="61.15" customHeight="1">
      <c r="B6" s="433"/>
      <c r="C6" s="427"/>
      <c r="D6" s="427"/>
      <c r="E6" s="427"/>
      <c r="F6" s="427"/>
      <c r="G6" s="427"/>
      <c r="H6" s="427"/>
      <c r="I6" s="427"/>
      <c r="J6" s="427"/>
      <c r="K6" s="427"/>
      <c r="L6" s="427"/>
      <c r="M6" s="427"/>
      <c r="N6" s="427"/>
      <c r="O6" s="427"/>
      <c r="P6" s="427"/>
      <c r="Q6" s="427"/>
      <c r="R6" s="427"/>
      <c r="S6" s="427"/>
      <c r="T6" s="427"/>
      <c r="U6" s="427"/>
      <c r="V6" s="427"/>
      <c r="W6" s="427"/>
      <c r="X6" s="427"/>
      <c r="Y6" s="427"/>
      <c r="Z6" s="427"/>
      <c r="AA6" s="427"/>
      <c r="AB6" s="427"/>
      <c r="AC6" s="427"/>
      <c r="AD6" s="427"/>
      <c r="AE6" s="427"/>
      <c r="AF6" s="427"/>
      <c r="AG6" s="427"/>
      <c r="AH6" s="427"/>
      <c r="AI6" s="427"/>
      <c r="AJ6" s="434"/>
    </row>
    <row r="7" spans="2:36" ht="22.5" customHeight="1">
      <c r="B7" s="435" t="s">
        <v>13</v>
      </c>
      <c r="C7" s="436"/>
      <c r="D7" s="436"/>
      <c r="E7" s="436"/>
      <c r="F7" s="436"/>
      <c r="G7" s="436"/>
      <c r="H7" s="436"/>
      <c r="I7" s="436"/>
      <c r="J7" s="436"/>
      <c r="K7" s="436"/>
      <c r="L7" s="436"/>
      <c r="M7" s="436"/>
      <c r="N7" s="436"/>
      <c r="O7" s="436"/>
      <c r="P7" s="436"/>
      <c r="Q7" s="436"/>
      <c r="R7" s="436"/>
      <c r="S7" s="436"/>
      <c r="T7" s="436"/>
      <c r="U7" s="436"/>
      <c r="V7" s="436"/>
      <c r="W7" s="436"/>
      <c r="X7" s="436"/>
      <c r="Y7" s="436"/>
      <c r="Z7" s="436"/>
      <c r="AA7" s="436"/>
      <c r="AB7" s="436"/>
      <c r="AC7" s="436"/>
      <c r="AD7" s="436"/>
      <c r="AE7" s="436"/>
      <c r="AF7" s="436"/>
      <c r="AG7" s="436"/>
      <c r="AH7" s="436"/>
      <c r="AI7" s="436"/>
      <c r="AJ7" s="437"/>
    </row>
    <row r="8" spans="2:36">
      <c r="B8" s="421"/>
      <c r="C8" s="378"/>
      <c r="D8" s="378"/>
      <c r="E8" s="378"/>
      <c r="F8" s="378"/>
      <c r="G8" s="378"/>
      <c r="H8" s="378"/>
      <c r="I8" s="378"/>
      <c r="J8" s="378"/>
      <c r="K8" s="378"/>
      <c r="L8" s="378"/>
      <c r="M8" s="378"/>
      <c r="N8" s="378"/>
      <c r="O8" s="378"/>
      <c r="P8" s="378"/>
      <c r="Q8" s="378"/>
      <c r="R8" s="378"/>
      <c r="S8" s="378"/>
      <c r="T8" s="378"/>
      <c r="U8" s="378"/>
      <c r="V8" s="378"/>
      <c r="W8" s="378"/>
      <c r="X8" s="378"/>
      <c r="Y8" s="378"/>
      <c r="Z8" s="378"/>
      <c r="AA8" s="378"/>
      <c r="AB8" s="378"/>
      <c r="AC8" s="378"/>
      <c r="AD8" s="378"/>
      <c r="AE8" s="378"/>
      <c r="AF8" s="378"/>
      <c r="AG8" s="378"/>
      <c r="AH8" s="378"/>
      <c r="AI8" s="378"/>
      <c r="AJ8" s="422"/>
    </row>
    <row r="9" spans="2:36" ht="22.5" customHeight="1">
      <c r="B9" s="421"/>
      <c r="C9" s="411" t="s">
        <v>14</v>
      </c>
      <c r="D9" s="412"/>
      <c r="E9" s="412"/>
      <c r="F9" s="412"/>
      <c r="G9" s="412"/>
      <c r="H9" s="412"/>
      <c r="I9" s="412"/>
      <c r="J9" s="412"/>
      <c r="K9" s="412"/>
      <c r="L9" s="412"/>
      <c r="M9" s="412"/>
      <c r="N9" s="412"/>
      <c r="O9" s="412"/>
      <c r="P9" s="413"/>
      <c r="Q9" s="378"/>
      <c r="R9" s="378"/>
      <c r="S9" s="378"/>
      <c r="T9" s="378"/>
      <c r="U9" s="378"/>
      <c r="V9" s="378"/>
      <c r="W9" s="411" t="s">
        <v>14</v>
      </c>
      <c r="X9" s="412"/>
      <c r="Y9" s="412"/>
      <c r="Z9" s="412"/>
      <c r="AA9" s="412"/>
      <c r="AB9" s="412"/>
      <c r="AC9" s="412"/>
      <c r="AD9" s="412"/>
      <c r="AE9" s="412"/>
      <c r="AF9" s="412"/>
      <c r="AG9" s="412"/>
      <c r="AH9" s="412"/>
      <c r="AI9" s="412"/>
      <c r="AJ9" s="423"/>
    </row>
    <row r="10" spans="2:36" ht="16.5" customHeight="1">
      <c r="B10" s="421"/>
      <c r="C10" s="410" t="s">
        <v>15</v>
      </c>
      <c r="D10" s="410"/>
      <c r="E10" s="410"/>
      <c r="F10" s="410"/>
      <c r="G10" s="410"/>
      <c r="H10" s="410"/>
      <c r="I10" s="410"/>
      <c r="J10" s="410"/>
      <c r="K10" s="410"/>
      <c r="L10" s="410"/>
      <c r="M10" s="410"/>
      <c r="N10" s="410"/>
      <c r="O10" s="410"/>
      <c r="P10" s="410"/>
      <c r="Q10" s="378"/>
      <c r="R10" s="378"/>
      <c r="S10" s="378"/>
      <c r="T10" s="378"/>
      <c r="U10" s="378"/>
      <c r="V10" s="378"/>
      <c r="W10" s="410" t="s">
        <v>16</v>
      </c>
      <c r="X10" s="410"/>
      <c r="Y10" s="410"/>
      <c r="Z10" s="410"/>
      <c r="AA10" s="410"/>
      <c r="AB10" s="410"/>
      <c r="AC10" s="410"/>
      <c r="AD10" s="410"/>
      <c r="AE10" s="410"/>
      <c r="AF10" s="410"/>
      <c r="AG10" s="410"/>
      <c r="AH10" s="410"/>
      <c r="AI10" s="410"/>
      <c r="AJ10" s="424"/>
    </row>
    <row r="11" spans="2:36">
      <c r="B11" s="421"/>
      <c r="C11" s="414"/>
      <c r="D11" s="414"/>
      <c r="E11" s="414"/>
      <c r="F11" s="414"/>
      <c r="G11" s="414"/>
      <c r="H11" s="414"/>
      <c r="I11" s="414"/>
      <c r="J11" s="414"/>
      <c r="K11" s="414"/>
      <c r="L11" s="414"/>
      <c r="M11" s="414"/>
      <c r="N11" s="414"/>
      <c r="O11" s="414"/>
      <c r="P11" s="414"/>
      <c r="Q11" s="378"/>
      <c r="R11" s="378"/>
      <c r="S11" s="378"/>
      <c r="T11" s="378"/>
      <c r="U11" s="416"/>
      <c r="V11" s="416"/>
      <c r="W11" s="416"/>
      <c r="X11" s="416"/>
      <c r="Y11" s="416"/>
      <c r="Z11" s="416"/>
      <c r="AA11" s="416"/>
      <c r="AB11" s="416"/>
      <c r="AC11" s="416"/>
      <c r="AD11" s="416"/>
      <c r="AE11" s="416"/>
      <c r="AF11" s="416"/>
      <c r="AG11" s="416"/>
      <c r="AH11" s="416"/>
      <c r="AI11" s="416"/>
      <c r="AJ11" s="425"/>
    </row>
    <row r="12" spans="2:36" ht="22.5" customHeight="1">
      <c r="B12" s="421"/>
      <c r="C12" s="419" t="s">
        <v>17</v>
      </c>
      <c r="D12" s="419"/>
      <c r="E12" s="419"/>
      <c r="F12" s="419"/>
      <c r="G12" s="419"/>
      <c r="H12" s="419"/>
      <c r="I12" s="419"/>
      <c r="J12" s="419"/>
      <c r="K12" s="419"/>
      <c r="L12" s="419"/>
      <c r="M12" s="419"/>
      <c r="N12" s="419"/>
      <c r="O12" s="419"/>
      <c r="P12" s="419"/>
      <c r="Q12" s="378"/>
      <c r="R12" s="417" t="s">
        <v>18</v>
      </c>
      <c r="S12" s="417"/>
      <c r="T12" s="417"/>
      <c r="U12" s="417"/>
      <c r="V12" s="416"/>
      <c r="W12" s="417" t="s">
        <v>19</v>
      </c>
      <c r="X12" s="417"/>
      <c r="Y12" s="417"/>
      <c r="Z12" s="417"/>
      <c r="AA12" s="417"/>
      <c r="AB12" s="417"/>
      <c r="AC12" s="417"/>
      <c r="AD12" s="417"/>
      <c r="AE12" s="416"/>
      <c r="AF12" s="417" t="s">
        <v>20</v>
      </c>
      <c r="AG12" s="417"/>
      <c r="AH12" s="417"/>
      <c r="AI12" s="417"/>
      <c r="AJ12" s="425"/>
    </row>
    <row r="13" spans="2:36" ht="18.75" customHeight="1">
      <c r="B13" s="441"/>
      <c r="C13" s="415" t="str">
        <f>'0. Dados'!F7</f>
        <v>São José do Capricho, em Flexeiras/AL</v>
      </c>
      <c r="D13" s="415"/>
      <c r="E13" s="415"/>
      <c r="F13" s="415"/>
      <c r="G13" s="415"/>
      <c r="H13" s="415"/>
      <c r="I13" s="415"/>
      <c r="J13" s="415"/>
      <c r="K13" s="415"/>
      <c r="L13" s="415"/>
      <c r="M13" s="415"/>
      <c r="N13" s="415"/>
      <c r="O13" s="415"/>
      <c r="P13" s="415"/>
      <c r="Q13" s="442"/>
      <c r="R13" s="418" t="str">
        <f>'0. Dados'!AA7</f>
        <v>AL018600000007</v>
      </c>
      <c r="S13" s="418"/>
      <c r="T13" s="418"/>
      <c r="U13" s="418"/>
      <c r="V13" s="443"/>
      <c r="W13" s="418" t="s">
        <v>21</v>
      </c>
      <c r="X13" s="418"/>
      <c r="Y13" s="418"/>
      <c r="Z13" s="418"/>
      <c r="AA13" s="418"/>
      <c r="AB13" s="418"/>
      <c r="AC13" s="418"/>
      <c r="AD13" s="418"/>
      <c r="AE13" s="443"/>
      <c r="AF13" s="420">
        <v>50000</v>
      </c>
      <c r="AG13" s="420"/>
      <c r="AH13" s="420"/>
      <c r="AI13" s="420"/>
      <c r="AJ13" s="444"/>
    </row>
    <row r="14" spans="2:36" ht="15" customHeight="1">
      <c r="B14" s="398"/>
      <c r="C14" s="409"/>
      <c r="D14" s="409"/>
      <c r="E14" s="409"/>
      <c r="F14" s="409"/>
      <c r="G14" s="409"/>
      <c r="H14" s="409"/>
      <c r="I14" s="409"/>
      <c r="J14" s="409"/>
      <c r="K14" s="409"/>
      <c r="L14" s="409"/>
      <c r="M14" s="409"/>
      <c r="N14" s="409"/>
      <c r="O14" s="409"/>
      <c r="P14" s="409"/>
      <c r="Q14" s="409"/>
      <c r="R14" s="409"/>
      <c r="S14" s="409"/>
      <c r="T14" s="409"/>
      <c r="U14" s="409"/>
      <c r="V14" s="409"/>
      <c r="W14" s="409"/>
      <c r="X14" s="409"/>
      <c r="Y14" s="409"/>
      <c r="Z14" s="409"/>
      <c r="AA14" s="409"/>
      <c r="AB14" s="409"/>
      <c r="AC14" s="409"/>
      <c r="AD14" s="409"/>
      <c r="AE14" s="409"/>
      <c r="AF14" s="409"/>
      <c r="AG14" s="409"/>
      <c r="AH14" s="409"/>
      <c r="AI14" s="409"/>
      <c r="AJ14" s="400"/>
    </row>
    <row r="15" spans="2:36" ht="18.75" customHeight="1">
      <c r="B15" s="393"/>
      <c r="C15" s="385" t="s">
        <v>22</v>
      </c>
      <c r="D15" s="386"/>
      <c r="E15" s="439"/>
      <c r="F15" s="394" t="str">
        <f>'0. Dados'!D9</f>
        <v>Angelo Santos</v>
      </c>
      <c r="G15" s="394"/>
      <c r="H15" s="394"/>
      <c r="I15" s="394"/>
      <c r="J15" s="394"/>
      <c r="K15" s="394"/>
      <c r="L15" s="394"/>
      <c r="M15" s="394"/>
      <c r="N15" s="394"/>
      <c r="O15" s="394"/>
      <c r="P15" s="394"/>
      <c r="Q15" s="394"/>
      <c r="R15" s="394"/>
      <c r="S15" s="394"/>
      <c r="T15" s="394"/>
      <c r="U15" s="394"/>
      <c r="V15" s="439"/>
      <c r="W15" s="439"/>
      <c r="X15" s="439"/>
      <c r="Y15" s="439"/>
      <c r="Z15" s="438"/>
      <c r="AA15" s="385" t="s">
        <v>6</v>
      </c>
      <c r="AB15" s="386"/>
      <c r="AC15" s="440"/>
      <c r="AD15" s="396" t="str">
        <f>'0. Dados'!Z9</f>
        <v>11277828431</v>
      </c>
      <c r="AE15" s="396"/>
      <c r="AF15" s="396"/>
      <c r="AG15" s="396"/>
      <c r="AH15" s="396"/>
      <c r="AI15" s="396"/>
      <c r="AJ15" s="397"/>
    </row>
    <row r="16" spans="2:36">
      <c r="B16" s="398"/>
      <c r="C16" s="395"/>
      <c r="D16" s="395"/>
      <c r="E16" s="399"/>
      <c r="F16" s="399"/>
      <c r="G16" s="399"/>
      <c r="H16" s="399"/>
      <c r="I16" s="399"/>
      <c r="J16" s="399"/>
      <c r="K16" s="399"/>
      <c r="L16" s="399"/>
      <c r="M16" s="399"/>
      <c r="N16" s="399"/>
      <c r="O16" s="395"/>
      <c r="P16" s="395"/>
      <c r="Q16" s="395"/>
      <c r="R16" s="395"/>
      <c r="S16" s="395"/>
      <c r="T16" s="395"/>
      <c r="U16" s="395"/>
      <c r="V16" s="395"/>
      <c r="W16" s="395"/>
      <c r="X16" s="395"/>
      <c r="Y16" s="395"/>
      <c r="Z16" s="395"/>
      <c r="AA16" s="395"/>
      <c r="AB16" s="395"/>
      <c r="AC16" s="395"/>
      <c r="AD16" s="395"/>
      <c r="AE16" s="395"/>
      <c r="AF16" s="395"/>
      <c r="AG16" s="395"/>
      <c r="AH16" s="395"/>
      <c r="AI16" s="395"/>
      <c r="AJ16" s="400"/>
    </row>
    <row r="17" spans="2:42" ht="14.25" customHeight="1">
      <c r="B17" s="393"/>
      <c r="C17" s="385" t="s">
        <v>23</v>
      </c>
      <c r="D17" s="386"/>
      <c r="E17" s="439"/>
      <c r="F17" s="394" t="str">
        <f>'0. Dados'!D11</f>
        <v>Carol Souza</v>
      </c>
      <c r="G17" s="394"/>
      <c r="H17" s="394"/>
      <c r="I17" s="394"/>
      <c r="J17" s="394"/>
      <c r="K17" s="394"/>
      <c r="L17" s="394"/>
      <c r="M17" s="394"/>
      <c r="N17" s="394"/>
      <c r="O17" s="394"/>
      <c r="P17" s="394"/>
      <c r="Q17" s="394"/>
      <c r="R17" s="394"/>
      <c r="S17" s="394"/>
      <c r="T17" s="394"/>
      <c r="U17" s="394"/>
      <c r="V17" s="439"/>
      <c r="W17" s="439"/>
      <c r="X17" s="439"/>
      <c r="Y17" s="439"/>
      <c r="Z17" s="438"/>
      <c r="AA17" s="385" t="s">
        <v>6</v>
      </c>
      <c r="AB17" s="386"/>
      <c r="AC17" s="440"/>
      <c r="AD17" s="396" t="str">
        <f>'0. Dados'!Z11</f>
        <v>12345678901</v>
      </c>
      <c r="AE17" s="396"/>
      <c r="AF17" s="396"/>
      <c r="AG17" s="396"/>
      <c r="AH17" s="396"/>
      <c r="AI17" s="396"/>
      <c r="AJ17" s="397"/>
      <c r="AL17" s="34"/>
    </row>
    <row r="18" spans="2:42" ht="14.25" customHeight="1">
      <c r="B18" s="401"/>
      <c r="C18" s="402"/>
      <c r="D18" s="402"/>
      <c r="E18" s="403"/>
      <c r="F18" s="403"/>
      <c r="G18" s="403"/>
      <c r="H18" s="403"/>
      <c r="I18" s="403"/>
      <c r="J18" s="403"/>
      <c r="K18" s="403"/>
      <c r="L18" s="403"/>
      <c r="M18" s="403"/>
      <c r="N18" s="403"/>
      <c r="O18" s="403"/>
      <c r="P18" s="403"/>
      <c r="Q18" s="403"/>
      <c r="R18" s="403"/>
      <c r="S18" s="403"/>
      <c r="T18" s="403"/>
      <c r="U18" s="403"/>
      <c r="V18" s="403"/>
      <c r="W18" s="403"/>
      <c r="X18" s="403"/>
      <c r="Y18" s="403"/>
      <c r="Z18" s="403"/>
      <c r="AA18" s="402"/>
      <c r="AB18" s="402"/>
      <c r="AC18" s="404"/>
      <c r="AD18" s="404"/>
      <c r="AE18" s="404"/>
      <c r="AF18" s="405"/>
      <c r="AG18" s="405"/>
      <c r="AH18" s="405"/>
      <c r="AI18" s="405"/>
      <c r="AJ18" s="406"/>
      <c r="AL18" s="34"/>
    </row>
    <row r="19" spans="2:42" ht="12.75" customHeight="1">
      <c r="B19" s="407" t="s">
        <v>24</v>
      </c>
      <c r="C19" s="319"/>
      <c r="D19" s="319"/>
      <c r="E19" s="319"/>
      <c r="F19" s="319"/>
      <c r="G19" s="319"/>
      <c r="H19" s="319"/>
      <c r="I19" s="319"/>
      <c r="J19" s="319"/>
      <c r="K19" s="319"/>
      <c r="L19" s="319"/>
      <c r="M19" s="319"/>
      <c r="N19" s="319"/>
      <c r="O19" s="319"/>
      <c r="P19" s="319"/>
      <c r="Q19" s="319"/>
      <c r="R19" s="319"/>
      <c r="S19" s="319"/>
      <c r="T19" s="319"/>
      <c r="U19" s="319"/>
      <c r="V19" s="319"/>
      <c r="W19" s="319"/>
      <c r="X19" s="319"/>
      <c r="Y19" s="319"/>
      <c r="Z19" s="319"/>
      <c r="AA19" s="319"/>
      <c r="AB19" s="319"/>
      <c r="AC19" s="319"/>
      <c r="AD19" s="319"/>
      <c r="AE19" s="319"/>
      <c r="AF19" s="319"/>
      <c r="AG19" s="319"/>
      <c r="AH19" s="319"/>
      <c r="AI19" s="319"/>
      <c r="AJ19" s="408"/>
    </row>
    <row r="20" spans="2:42" ht="57.6" customHeight="1">
      <c r="B20" s="387"/>
      <c r="C20" s="388"/>
      <c r="D20" s="388"/>
      <c r="E20" s="388"/>
      <c r="F20" s="388"/>
      <c r="G20" s="388"/>
      <c r="H20" s="388"/>
      <c r="I20" s="388"/>
      <c r="J20" s="388"/>
      <c r="K20" s="388"/>
      <c r="L20" s="388"/>
      <c r="M20" s="388"/>
      <c r="N20" s="388"/>
      <c r="O20" s="388"/>
      <c r="P20" s="388"/>
      <c r="Q20" s="388"/>
      <c r="R20" s="388"/>
      <c r="S20" s="388"/>
      <c r="T20" s="388"/>
      <c r="U20" s="388"/>
      <c r="V20" s="388"/>
      <c r="W20" s="388"/>
      <c r="X20" s="388"/>
      <c r="Y20" s="388"/>
      <c r="Z20" s="388"/>
      <c r="AA20" s="388"/>
      <c r="AB20" s="388"/>
      <c r="AC20" s="388"/>
      <c r="AD20" s="388"/>
      <c r="AE20" s="388"/>
      <c r="AF20" s="388"/>
      <c r="AG20" s="388"/>
      <c r="AH20" s="388"/>
      <c r="AI20" s="388"/>
      <c r="AJ20" s="389"/>
      <c r="AP20" s="35"/>
    </row>
    <row r="21" spans="2:42" ht="20.25" customHeight="1">
      <c r="B21" s="390" t="s">
        <v>25</v>
      </c>
      <c r="C21" s="391"/>
      <c r="D21" s="391"/>
      <c r="E21" s="391"/>
      <c r="F21" s="391"/>
      <c r="G21" s="391"/>
      <c r="H21" s="391"/>
      <c r="I21" s="391"/>
      <c r="J21" s="391"/>
      <c r="K21" s="391"/>
      <c r="L21" s="391"/>
      <c r="M21" s="391"/>
      <c r="N21" s="391"/>
      <c r="O21" s="391"/>
      <c r="P21" s="391"/>
      <c r="Q21" s="391"/>
      <c r="R21" s="391"/>
      <c r="S21" s="391"/>
      <c r="T21" s="391"/>
      <c r="U21" s="391"/>
      <c r="V21" s="391"/>
      <c r="W21" s="391"/>
      <c r="X21" s="391"/>
      <c r="Y21" s="391"/>
      <c r="Z21" s="391"/>
      <c r="AA21" s="391"/>
      <c r="AB21" s="391"/>
      <c r="AC21" s="391"/>
      <c r="AD21" s="391"/>
      <c r="AE21" s="391"/>
      <c r="AF21" s="391"/>
      <c r="AG21" s="391"/>
      <c r="AH21" s="391"/>
      <c r="AI21" s="391"/>
      <c r="AJ21" s="392"/>
    </row>
    <row r="22" spans="2:42">
      <c r="B22" s="382"/>
      <c r="C22" s="381"/>
      <c r="D22" s="381"/>
      <c r="E22" s="381"/>
      <c r="F22" s="381"/>
      <c r="G22" s="381"/>
      <c r="H22" s="381"/>
      <c r="I22" s="381"/>
      <c r="J22" s="381"/>
      <c r="K22" s="381"/>
      <c r="L22" s="381"/>
      <c r="M22" s="381"/>
      <c r="N22" s="381"/>
      <c r="O22" s="381"/>
      <c r="P22" s="381"/>
      <c r="Q22" s="381"/>
      <c r="R22" s="381"/>
      <c r="S22" s="381"/>
      <c r="T22" s="381"/>
      <c r="U22" s="381"/>
      <c r="V22" s="381"/>
      <c r="W22" s="381"/>
      <c r="X22" s="381"/>
      <c r="Y22" s="381"/>
      <c r="Z22" s="381"/>
      <c r="AA22" s="381"/>
      <c r="AB22" s="381"/>
      <c r="AC22" s="381"/>
      <c r="AD22" s="381"/>
      <c r="AE22" s="381"/>
      <c r="AF22" s="381"/>
      <c r="AG22" s="381"/>
      <c r="AH22" s="381"/>
      <c r="AI22" s="381"/>
      <c r="AJ22" s="383"/>
    </row>
    <row r="23" spans="2:42" ht="15" customHeight="1">
      <c r="B23" s="36"/>
      <c r="C23" s="316" t="s">
        <v>26</v>
      </c>
      <c r="D23" s="316"/>
      <c r="E23" s="316"/>
      <c r="F23" s="316"/>
      <c r="G23" s="316"/>
      <c r="H23" s="37"/>
      <c r="I23" s="384" t="s">
        <v>27</v>
      </c>
      <c r="J23" s="384"/>
      <c r="K23" s="384"/>
      <c r="L23" s="384"/>
      <c r="M23" s="384"/>
      <c r="N23" s="384"/>
      <c r="O23" s="384"/>
      <c r="P23" s="384"/>
      <c r="Q23" s="384"/>
      <c r="R23" s="384"/>
      <c r="S23" s="384"/>
      <c r="T23" s="384"/>
      <c r="U23" s="384"/>
      <c r="V23" s="384"/>
      <c r="W23" s="384"/>
      <c r="X23" s="384"/>
      <c r="Y23" s="384"/>
      <c r="Z23" s="384"/>
      <c r="AA23" s="384"/>
      <c r="AB23" s="384"/>
      <c r="AC23" s="384"/>
      <c r="AD23" s="384"/>
      <c r="AE23" s="384"/>
      <c r="AF23" s="384"/>
      <c r="AG23" s="384"/>
      <c r="AH23" s="384"/>
      <c r="AI23" s="384"/>
      <c r="AJ23" s="38"/>
      <c r="AL23" s="39"/>
    </row>
    <row r="24" spans="2:42" ht="16.149999999999999" customHeight="1">
      <c r="B24" s="36"/>
      <c r="C24" s="316" t="s">
        <v>28</v>
      </c>
      <c r="D24" s="316"/>
      <c r="E24" s="316"/>
      <c r="F24" s="316"/>
      <c r="G24" s="316"/>
      <c r="H24" s="37"/>
      <c r="I24" s="317" t="s">
        <v>29</v>
      </c>
      <c r="J24" s="317"/>
      <c r="K24" s="317"/>
      <c r="L24" s="317"/>
      <c r="M24" s="317"/>
      <c r="N24" s="317"/>
      <c r="O24" s="317"/>
      <c r="P24" s="317"/>
      <c r="Q24" s="317"/>
      <c r="R24" s="317"/>
      <c r="S24" s="317"/>
      <c r="T24" s="317"/>
      <c r="U24" s="317"/>
      <c r="V24" s="317"/>
      <c r="W24" s="317"/>
      <c r="X24" s="317"/>
      <c r="Y24" s="317"/>
      <c r="Z24" s="317"/>
      <c r="AA24" s="317"/>
      <c r="AB24" s="317"/>
      <c r="AC24" s="317"/>
      <c r="AD24" s="317"/>
      <c r="AE24" s="317"/>
      <c r="AF24" s="317"/>
      <c r="AG24" s="317"/>
      <c r="AH24" s="317"/>
      <c r="AI24" s="317"/>
      <c r="AJ24" s="38"/>
      <c r="AL24" s="40"/>
    </row>
    <row r="25" spans="2:42" ht="14.45" customHeight="1">
      <c r="B25" s="41"/>
      <c r="C25" s="318" t="s">
        <v>30</v>
      </c>
      <c r="D25" s="318"/>
      <c r="E25" s="318"/>
      <c r="F25" s="318"/>
      <c r="G25" s="318"/>
      <c r="H25" s="29"/>
      <c r="I25" s="448" t="s">
        <v>31</v>
      </c>
      <c r="J25" s="448"/>
      <c r="K25" s="448"/>
      <c r="L25" s="448"/>
      <c r="M25" s="448"/>
      <c r="N25" s="448"/>
      <c r="O25" s="448"/>
      <c r="P25" s="448"/>
      <c r="Q25" s="448"/>
      <c r="R25" s="448"/>
      <c r="S25" s="448"/>
      <c r="T25" s="448"/>
      <c r="U25" s="448"/>
      <c r="V25" s="448"/>
      <c r="W25" s="448"/>
      <c r="X25" s="448"/>
      <c r="Y25" s="448"/>
      <c r="Z25" s="448"/>
      <c r="AA25" s="448"/>
      <c r="AB25" s="448"/>
      <c r="AC25" s="448"/>
      <c r="AD25" s="448"/>
      <c r="AE25" s="448"/>
      <c r="AF25" s="448"/>
      <c r="AG25" s="448"/>
      <c r="AH25" s="448"/>
      <c r="AI25" s="448"/>
      <c r="AJ25" s="38"/>
    </row>
    <row r="26" spans="2:42" ht="6.75" customHeight="1">
      <c r="B26" s="42"/>
      <c r="C26" s="43"/>
      <c r="D26" s="43"/>
      <c r="E26" s="43"/>
      <c r="F26" s="43"/>
      <c r="G26" s="43"/>
      <c r="H26" s="43"/>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4"/>
    </row>
    <row r="27" spans="2:42" ht="6" customHeight="1">
      <c r="B27" s="41"/>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29"/>
    </row>
    <row r="28" spans="2:42">
      <c r="B28" s="30" t="s">
        <v>32</v>
      </c>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29"/>
    </row>
    <row r="29" spans="2:42" ht="2.25" customHeight="1">
      <c r="B29" s="26"/>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8"/>
    </row>
    <row r="30" spans="2:42" ht="56.45" customHeight="1">
      <c r="B30" s="319" t="s">
        <v>33</v>
      </c>
      <c r="C30" s="319"/>
      <c r="D30" s="319"/>
      <c r="E30" s="319"/>
      <c r="F30" s="319"/>
      <c r="G30" s="319"/>
      <c r="H30" s="319"/>
      <c r="I30" s="319"/>
      <c r="J30" s="319"/>
      <c r="K30" s="319"/>
      <c r="L30" s="319"/>
      <c r="M30" s="319"/>
      <c r="N30" s="319"/>
      <c r="O30" s="319"/>
      <c r="P30" s="319"/>
      <c r="Q30" s="319"/>
      <c r="R30" s="319"/>
      <c r="S30" s="319"/>
      <c r="T30" s="319"/>
      <c r="U30" s="319"/>
      <c r="V30" s="319"/>
      <c r="W30" s="319"/>
      <c r="X30" s="319"/>
      <c r="Y30" s="319"/>
      <c r="Z30" s="319"/>
      <c r="AA30" s="319"/>
      <c r="AB30" s="319"/>
      <c r="AC30" s="319"/>
      <c r="AD30" s="319"/>
      <c r="AE30" s="319"/>
      <c r="AF30" s="319"/>
      <c r="AG30" s="319"/>
      <c r="AH30" s="319"/>
      <c r="AI30" s="319"/>
      <c r="AJ30" s="319"/>
    </row>
    <row r="31" spans="2:42" ht="18" customHeight="1">
      <c r="B31" s="374" t="s">
        <v>34</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6"/>
    </row>
    <row r="32" spans="2:42">
      <c r="B32" s="377"/>
      <c r="C32" s="378"/>
      <c r="D32" s="378"/>
      <c r="E32" s="378"/>
      <c r="F32" s="378"/>
      <c r="G32" s="378"/>
      <c r="H32" s="378"/>
      <c r="I32" s="378"/>
      <c r="J32" s="378"/>
      <c r="K32" s="378"/>
      <c r="L32" s="378"/>
      <c r="M32" s="378"/>
      <c r="N32" s="378"/>
      <c r="O32" s="378"/>
      <c r="P32" s="378"/>
      <c r="Q32" s="378"/>
      <c r="R32" s="378"/>
      <c r="S32" s="378"/>
      <c r="T32" s="378"/>
      <c r="U32" s="378"/>
      <c r="V32" s="378"/>
      <c r="W32" s="378"/>
      <c r="X32" s="378"/>
      <c r="Y32" s="378"/>
      <c r="Z32" s="378"/>
      <c r="AA32" s="378"/>
      <c r="AB32" s="378"/>
      <c r="AC32" s="378"/>
      <c r="AD32" s="378"/>
      <c r="AE32" s="378"/>
      <c r="AF32" s="378"/>
      <c r="AG32" s="378"/>
      <c r="AH32" s="378"/>
      <c r="AI32" s="378"/>
      <c r="AJ32" s="379"/>
    </row>
    <row r="33" spans="2:36" ht="15" customHeight="1">
      <c r="B33" s="41"/>
      <c r="C33" s="45"/>
      <c r="D33" s="13"/>
      <c r="E33" s="380" t="s">
        <v>35</v>
      </c>
      <c r="F33" s="380"/>
      <c r="G33" s="380"/>
      <c r="H33" s="380"/>
      <c r="I33" s="380"/>
      <c r="J33" s="380"/>
      <c r="K33" s="380"/>
      <c r="L33" s="380"/>
      <c r="M33" s="380"/>
      <c r="N33" s="380"/>
      <c r="O33" s="380"/>
      <c r="P33" s="380"/>
      <c r="Q33" s="380"/>
      <c r="R33" s="13"/>
      <c r="S33" s="46"/>
      <c r="T33" s="13"/>
      <c r="U33" s="47" t="s">
        <v>36</v>
      </c>
      <c r="V33" s="13"/>
      <c r="W33" s="13"/>
      <c r="X33" s="13"/>
      <c r="Y33" s="13"/>
      <c r="Z33" s="13"/>
      <c r="AA33" s="13"/>
      <c r="AB33" s="13"/>
      <c r="AC33" s="48"/>
      <c r="AD33" s="13"/>
      <c r="AE33" s="13"/>
      <c r="AF33" s="13"/>
      <c r="AG33" s="13"/>
      <c r="AH33" s="13"/>
      <c r="AI33" s="13"/>
      <c r="AJ33" s="29"/>
    </row>
    <row r="34" spans="2:36">
      <c r="B34" s="41"/>
      <c r="C34" s="49"/>
      <c r="D34" s="13"/>
      <c r="E34" s="13"/>
      <c r="F34" s="13"/>
      <c r="G34" s="13"/>
      <c r="H34" s="13"/>
      <c r="I34" s="13"/>
      <c r="J34" s="13"/>
      <c r="K34" s="13"/>
      <c r="L34" s="13"/>
      <c r="M34" s="13"/>
      <c r="N34" s="13"/>
      <c r="O34" s="13"/>
      <c r="P34" s="13"/>
      <c r="Q34" s="13"/>
      <c r="R34" s="13"/>
      <c r="S34" s="13"/>
      <c r="T34" s="13"/>
      <c r="U34" s="13"/>
      <c r="V34" s="13"/>
      <c r="W34" s="13"/>
      <c r="X34" s="13"/>
      <c r="Y34" s="13"/>
      <c r="Z34" s="13"/>
      <c r="AA34" s="13"/>
      <c r="AB34" s="27"/>
      <c r="AC34" s="48"/>
      <c r="AD34" s="27"/>
      <c r="AE34" s="27"/>
      <c r="AF34" s="27"/>
      <c r="AG34" s="27"/>
      <c r="AH34" s="27"/>
      <c r="AI34" s="27"/>
      <c r="AJ34" s="29"/>
    </row>
    <row r="35" spans="2:36">
      <c r="B35" s="41"/>
      <c r="C35" s="50"/>
      <c r="D35" s="13"/>
      <c r="E35" s="315" t="s">
        <v>37</v>
      </c>
      <c r="F35" s="315"/>
      <c r="G35" s="315"/>
      <c r="H35" s="315"/>
      <c r="I35" s="315"/>
      <c r="J35" s="315"/>
      <c r="K35" s="315"/>
      <c r="L35" s="315"/>
      <c r="M35" s="315"/>
      <c r="N35" s="315"/>
      <c r="O35" s="315"/>
      <c r="P35" s="315"/>
      <c r="Q35" s="315"/>
      <c r="R35" s="47"/>
      <c r="S35" s="51"/>
      <c r="T35" s="47"/>
      <c r="U35" s="13" t="s">
        <v>38</v>
      </c>
      <c r="V35" s="47"/>
      <c r="W35" s="47"/>
      <c r="X35" s="47"/>
      <c r="Y35" s="47"/>
      <c r="Z35" s="47"/>
      <c r="AA35" s="47"/>
      <c r="AB35" s="27"/>
      <c r="AC35" s="48"/>
      <c r="AD35" s="27"/>
      <c r="AE35" s="27"/>
      <c r="AF35" s="27"/>
      <c r="AG35" s="27"/>
      <c r="AH35" s="27"/>
      <c r="AI35" s="27"/>
      <c r="AJ35" s="29"/>
    </row>
    <row r="36" spans="2:36">
      <c r="B36" s="41"/>
      <c r="C36" s="49"/>
      <c r="D36" s="13"/>
      <c r="E36" s="13"/>
      <c r="F36" s="13"/>
      <c r="G36" s="13"/>
      <c r="H36" s="13"/>
      <c r="I36" s="13"/>
      <c r="J36" s="13"/>
      <c r="K36" s="13"/>
      <c r="L36" s="13"/>
      <c r="M36" s="13"/>
      <c r="N36" s="13"/>
      <c r="O36" s="13"/>
      <c r="P36" s="13"/>
      <c r="Q36" s="13"/>
      <c r="R36" s="13"/>
      <c r="S36" s="13"/>
      <c r="T36" s="13"/>
      <c r="U36" s="13"/>
      <c r="V36" s="13"/>
      <c r="W36" s="13"/>
      <c r="X36" s="13"/>
      <c r="Y36" s="13"/>
      <c r="Z36" s="13"/>
      <c r="AA36" s="13"/>
      <c r="AB36" s="27"/>
      <c r="AC36" s="48"/>
      <c r="AD36" s="27"/>
      <c r="AE36" s="27"/>
      <c r="AF36" s="27"/>
      <c r="AG36" s="27"/>
      <c r="AH36" s="27"/>
      <c r="AI36" s="27"/>
      <c r="AJ36" s="29"/>
    </row>
    <row r="37" spans="2:36">
      <c r="B37" s="41"/>
      <c r="C37" s="50"/>
      <c r="D37" s="13"/>
      <c r="E37" s="315" t="s">
        <v>39</v>
      </c>
      <c r="F37" s="315"/>
      <c r="G37" s="315"/>
      <c r="H37" s="315"/>
      <c r="I37" s="315"/>
      <c r="J37" s="315"/>
      <c r="K37" s="315"/>
      <c r="L37" s="315"/>
      <c r="M37" s="315"/>
      <c r="N37" s="315"/>
      <c r="O37" s="315"/>
      <c r="P37" s="315"/>
      <c r="Q37" s="315"/>
      <c r="R37" s="13"/>
      <c r="S37" s="13"/>
      <c r="T37" s="13"/>
      <c r="U37" s="13" t="s">
        <v>40</v>
      </c>
      <c r="V37" s="13"/>
      <c r="W37" s="29"/>
      <c r="X37" s="42"/>
      <c r="Y37" s="43"/>
      <c r="Z37" s="43"/>
      <c r="AA37" s="43"/>
      <c r="AB37" s="52"/>
      <c r="AC37" s="53"/>
      <c r="AD37" s="52"/>
      <c r="AE37" s="52"/>
      <c r="AF37" s="52"/>
      <c r="AG37" s="52"/>
      <c r="AH37" s="52"/>
      <c r="AI37" s="54"/>
      <c r="AJ37" s="29"/>
    </row>
    <row r="38" spans="2:36">
      <c r="B38" s="41"/>
      <c r="C38" s="49"/>
      <c r="D38" s="13"/>
      <c r="E38" s="13"/>
      <c r="F38" s="13"/>
      <c r="G38" s="13"/>
      <c r="H38" s="13"/>
      <c r="I38" s="13"/>
      <c r="J38" s="13"/>
      <c r="K38" s="13"/>
      <c r="L38" s="13"/>
      <c r="M38" s="13"/>
      <c r="N38" s="13"/>
      <c r="O38" s="13"/>
      <c r="P38" s="13"/>
      <c r="Q38" s="13"/>
      <c r="R38" s="13"/>
      <c r="S38" s="13"/>
      <c r="T38" s="13"/>
      <c r="U38" s="13"/>
      <c r="V38" s="13"/>
      <c r="W38" s="13"/>
      <c r="X38" s="13"/>
      <c r="Y38" s="13"/>
      <c r="Z38" s="13"/>
      <c r="AA38" s="13"/>
      <c r="AB38" s="27"/>
      <c r="AC38" s="48"/>
      <c r="AD38" s="27"/>
      <c r="AE38" s="27"/>
      <c r="AF38" s="27"/>
      <c r="AG38" s="27"/>
      <c r="AH38" s="27"/>
      <c r="AI38" s="27"/>
      <c r="AJ38" s="29"/>
    </row>
    <row r="39" spans="2:36">
      <c r="B39" s="41"/>
      <c r="C39" s="50"/>
      <c r="D39" s="13"/>
      <c r="E39" s="315" t="s">
        <v>41</v>
      </c>
      <c r="F39" s="315"/>
      <c r="G39" s="315"/>
      <c r="H39" s="315"/>
      <c r="I39" s="315"/>
      <c r="J39" s="315"/>
      <c r="K39" s="315"/>
      <c r="L39" s="315"/>
      <c r="M39" s="315"/>
      <c r="N39" s="315"/>
      <c r="O39" s="315"/>
      <c r="P39" s="315"/>
      <c r="Q39" s="315"/>
      <c r="R39" s="38"/>
      <c r="S39" s="55"/>
      <c r="T39" s="55"/>
      <c r="U39" s="55"/>
      <c r="V39" s="55"/>
      <c r="W39" s="55"/>
      <c r="X39" s="55"/>
      <c r="Y39" s="55"/>
      <c r="Z39" s="55"/>
      <c r="AA39" s="55"/>
      <c r="AB39" s="52"/>
      <c r="AC39" s="53"/>
      <c r="AD39" s="52"/>
      <c r="AE39" s="52"/>
      <c r="AF39" s="52"/>
      <c r="AG39" s="52"/>
      <c r="AH39" s="52"/>
      <c r="AI39" s="54"/>
      <c r="AJ39" s="29"/>
    </row>
    <row r="40" spans="2:36">
      <c r="B40" s="41"/>
      <c r="C40" s="56"/>
      <c r="D40" s="13"/>
      <c r="E40" s="13"/>
      <c r="F40" s="13"/>
      <c r="G40" s="13"/>
      <c r="H40" s="13"/>
      <c r="I40" s="13"/>
      <c r="J40" s="13"/>
      <c r="K40" s="13"/>
      <c r="L40" s="13"/>
      <c r="M40" s="13"/>
      <c r="N40" s="13"/>
      <c r="O40" s="13"/>
      <c r="P40" s="13"/>
      <c r="Q40" s="13"/>
      <c r="R40" s="13"/>
      <c r="S40" s="13"/>
      <c r="T40" s="13"/>
      <c r="U40" s="13"/>
      <c r="V40" s="13"/>
      <c r="W40" s="13"/>
      <c r="X40" s="13"/>
      <c r="Y40" s="13"/>
      <c r="Z40" s="13"/>
      <c r="AA40" s="13"/>
      <c r="AB40" s="27"/>
      <c r="AC40" s="48"/>
      <c r="AD40" s="27"/>
      <c r="AE40" s="27"/>
      <c r="AF40" s="27"/>
      <c r="AG40" s="27"/>
      <c r="AH40" s="27"/>
      <c r="AI40" s="27"/>
      <c r="AJ40" s="29"/>
    </row>
    <row r="41" spans="2:36">
      <c r="B41" s="42"/>
      <c r="C41" s="57"/>
      <c r="D41" s="43"/>
      <c r="E41" s="43"/>
      <c r="F41" s="43"/>
      <c r="G41" s="43"/>
      <c r="H41" s="43"/>
      <c r="I41" s="43"/>
      <c r="J41" s="43"/>
      <c r="K41" s="43"/>
      <c r="L41" s="43"/>
      <c r="M41" s="43"/>
      <c r="N41" s="43"/>
      <c r="O41" s="43"/>
      <c r="P41" s="43"/>
      <c r="Q41" s="43"/>
      <c r="R41" s="43"/>
      <c r="S41" s="43"/>
      <c r="T41" s="43"/>
      <c r="U41" s="43"/>
      <c r="V41" s="43"/>
      <c r="W41" s="43"/>
      <c r="X41" s="43"/>
      <c r="Y41" s="43"/>
      <c r="Z41" s="43"/>
      <c r="AA41" s="43"/>
      <c r="AB41" s="52"/>
      <c r="AC41" s="53"/>
      <c r="AD41" s="52"/>
      <c r="AE41" s="52"/>
      <c r="AF41" s="52"/>
      <c r="AG41" s="52"/>
      <c r="AH41" s="52"/>
      <c r="AI41" s="52"/>
      <c r="AJ41" s="44"/>
    </row>
    <row r="42" spans="2:36" ht="15" customHeight="1">
      <c r="B42" s="58"/>
      <c r="F42" s="60"/>
      <c r="I42" s="60"/>
      <c r="J42" s="60"/>
      <c r="K42" s="60"/>
      <c r="L42" s="60"/>
      <c r="AJ42" s="59"/>
    </row>
    <row r="43" spans="2:36" ht="15" customHeight="1">
      <c r="B43" s="58"/>
      <c r="P43" s="60"/>
      <c r="R43" s="60"/>
      <c r="AJ43" s="59"/>
    </row>
    <row r="44" spans="2:36">
      <c r="B44" s="320"/>
      <c r="C44" s="320"/>
      <c r="D44" s="320"/>
      <c r="E44" s="320"/>
      <c r="F44" s="320"/>
      <c r="G44" s="320"/>
      <c r="H44" s="320"/>
      <c r="I44" s="320"/>
      <c r="J44" s="320"/>
      <c r="K44" s="320"/>
      <c r="L44" s="320"/>
      <c r="M44" s="320"/>
      <c r="N44" s="320"/>
      <c r="O44" s="320"/>
      <c r="P44" s="320"/>
      <c r="Q44" s="320"/>
      <c r="R44" s="320"/>
      <c r="S44" s="320"/>
      <c r="T44" s="320"/>
      <c r="U44" s="320"/>
      <c r="V44" s="320"/>
      <c r="W44" s="320"/>
      <c r="X44" s="320"/>
      <c r="Y44" s="320"/>
      <c r="Z44" s="320"/>
      <c r="AA44" s="320"/>
      <c r="AB44" s="320"/>
      <c r="AC44" s="320"/>
      <c r="AD44" s="320"/>
      <c r="AE44" s="320"/>
      <c r="AF44" s="320"/>
      <c r="AG44" s="320"/>
      <c r="AH44" s="320"/>
      <c r="AI44" s="320"/>
      <c r="AJ44" s="320"/>
    </row>
    <row r="45" spans="2:36" ht="15" customHeight="1">
      <c r="B45" s="61"/>
      <c r="C45" s="62"/>
      <c r="D45" s="62"/>
      <c r="E45" s="62"/>
      <c r="F45" s="62"/>
      <c r="G45" s="62"/>
      <c r="H45" s="62"/>
      <c r="I45" s="62"/>
      <c r="J45" s="62"/>
      <c r="K45" s="62"/>
      <c r="L45" s="60"/>
      <c r="M45" s="62"/>
      <c r="N45" s="62"/>
      <c r="O45" s="62"/>
      <c r="Q45" s="62"/>
      <c r="R45" s="62"/>
      <c r="S45" s="62"/>
      <c r="T45" s="62"/>
      <c r="U45" s="62"/>
      <c r="V45" s="62"/>
      <c r="W45" s="62"/>
      <c r="X45" s="314" t="s">
        <v>42</v>
      </c>
      <c r="Y45" s="314"/>
      <c r="Z45" s="314"/>
      <c r="AA45" s="314"/>
      <c r="AB45" s="314"/>
      <c r="AC45" s="314"/>
      <c r="AD45" s="314"/>
      <c r="AE45" s="314"/>
      <c r="AF45" s="314"/>
      <c r="AG45" s="314"/>
      <c r="AH45" s="314"/>
      <c r="AI45" s="314"/>
      <c r="AJ45" s="63"/>
    </row>
    <row r="46" spans="2:36" ht="14.45" customHeight="1">
      <c r="B46" s="61"/>
      <c r="C46" s="62"/>
      <c r="D46" s="321" t="str">
        <f>'0. Dados'!D9</f>
        <v>Angelo Santos</v>
      </c>
      <c r="E46" s="321"/>
      <c r="F46" s="321"/>
      <c r="G46" s="321"/>
      <c r="H46" s="321"/>
      <c r="I46" s="321"/>
      <c r="J46" s="321"/>
      <c r="K46" s="321"/>
      <c r="L46" s="321"/>
      <c r="M46" s="321"/>
      <c r="N46" s="321"/>
      <c r="O46" s="321"/>
      <c r="P46" s="321"/>
      <c r="Q46" s="321"/>
      <c r="R46" s="321"/>
      <c r="S46" s="62"/>
      <c r="T46" s="62"/>
      <c r="U46" s="62"/>
      <c r="V46" s="62"/>
      <c r="W46" s="13"/>
      <c r="X46" s="318" t="s">
        <v>43</v>
      </c>
      <c r="Y46" s="318"/>
      <c r="Z46" s="318"/>
      <c r="AA46" s="318"/>
      <c r="AB46" s="318"/>
      <c r="AC46" s="318"/>
      <c r="AD46" s="318"/>
      <c r="AE46" s="318"/>
      <c r="AF46" s="318"/>
      <c r="AG46" s="318"/>
      <c r="AH46" s="318"/>
      <c r="AI46" s="318"/>
      <c r="AJ46" s="29"/>
    </row>
    <row r="47" spans="2:36">
      <c r="B47" s="61"/>
      <c r="C47" s="321"/>
      <c r="D47" s="321"/>
      <c r="E47" s="321"/>
      <c r="F47" s="321"/>
      <c r="G47" s="321"/>
      <c r="H47" s="321"/>
      <c r="I47" s="321"/>
      <c r="J47" s="321"/>
      <c r="K47" s="321"/>
      <c r="L47" s="321"/>
      <c r="M47" s="321"/>
      <c r="N47" s="321"/>
      <c r="O47" s="321"/>
      <c r="P47" s="62"/>
      <c r="Q47" s="62"/>
      <c r="R47" s="62"/>
      <c r="S47" s="62"/>
      <c r="T47" s="62"/>
      <c r="U47" s="62"/>
      <c r="V47" s="62"/>
      <c r="W47" s="13"/>
      <c r="X47" s="318" t="s">
        <v>44</v>
      </c>
      <c r="Y47" s="318"/>
      <c r="Z47" s="318"/>
      <c r="AA47" s="318"/>
      <c r="AB47" s="318"/>
      <c r="AC47" s="318"/>
      <c r="AD47" s="318"/>
      <c r="AE47" s="318"/>
      <c r="AF47" s="318"/>
      <c r="AG47" s="318"/>
      <c r="AH47" s="318"/>
      <c r="AI47" s="318"/>
      <c r="AJ47" s="29"/>
    </row>
    <row r="48" spans="2:36">
      <c r="B48" s="61"/>
      <c r="C48" s="62"/>
      <c r="D48" s="62"/>
      <c r="E48" s="62"/>
      <c r="F48" s="62"/>
      <c r="G48" s="62"/>
      <c r="H48" s="62"/>
      <c r="I48" s="62"/>
      <c r="J48" s="62"/>
      <c r="K48" s="62"/>
      <c r="L48" s="62"/>
      <c r="M48" s="62"/>
      <c r="N48" s="62"/>
      <c r="O48" s="62"/>
      <c r="P48" s="62"/>
      <c r="Q48" s="62"/>
      <c r="R48" s="62"/>
      <c r="S48" s="62"/>
      <c r="T48" s="62"/>
      <c r="U48" s="62"/>
      <c r="V48" s="62"/>
      <c r="W48" s="13"/>
      <c r="X48" s="318" t="s">
        <v>45</v>
      </c>
      <c r="Y48" s="318"/>
      <c r="Z48" s="318"/>
      <c r="AA48" s="318"/>
      <c r="AB48" s="318"/>
      <c r="AC48" s="318"/>
      <c r="AD48" s="318"/>
      <c r="AE48" s="318"/>
      <c r="AF48" s="318"/>
      <c r="AG48" s="318"/>
      <c r="AH48" s="318"/>
      <c r="AI48" s="318"/>
      <c r="AJ48" s="29"/>
    </row>
    <row r="49" spans="2:36">
      <c r="B49" s="64"/>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6"/>
    </row>
    <row r="52" spans="2:36" ht="15" customHeight="1"/>
  </sheetData>
  <sheetProtection selectLockedCells="1" selectUnlockedCells="1"/>
  <mergeCells count="44">
    <mergeCell ref="B2:AJ6"/>
    <mergeCell ref="F15:U15"/>
    <mergeCell ref="F17:U17"/>
    <mergeCell ref="AD15:AI15"/>
    <mergeCell ref="AD17:AI17"/>
    <mergeCell ref="R12:U12"/>
    <mergeCell ref="AF12:AI12"/>
    <mergeCell ref="AF13:AI13"/>
    <mergeCell ref="C15:D15"/>
    <mergeCell ref="C17:D17"/>
    <mergeCell ref="C10:P10"/>
    <mergeCell ref="C9:P9"/>
    <mergeCell ref="W9:AJ9"/>
    <mergeCell ref="W10:AJ10"/>
    <mergeCell ref="C12:P12"/>
    <mergeCell ref="C13:P13"/>
    <mergeCell ref="C47:O47"/>
    <mergeCell ref="X47:AI47"/>
    <mergeCell ref="X48:AI48"/>
    <mergeCell ref="B31:AJ31"/>
    <mergeCell ref="E39:Q39"/>
    <mergeCell ref="E33:Q33"/>
    <mergeCell ref="E35:Q35"/>
    <mergeCell ref="E37:Q37"/>
    <mergeCell ref="B21:AJ21"/>
    <mergeCell ref="AA15:AB15"/>
    <mergeCell ref="B44:AJ44"/>
    <mergeCell ref="X45:AI45"/>
    <mergeCell ref="D46:R46"/>
    <mergeCell ref="X46:AI46"/>
    <mergeCell ref="C25:G25"/>
    <mergeCell ref="I25:AI25"/>
    <mergeCell ref="B30:AJ30"/>
    <mergeCell ref="B19:AJ20"/>
    <mergeCell ref="C23:G23"/>
    <mergeCell ref="I23:AI23"/>
    <mergeCell ref="C24:G24"/>
    <mergeCell ref="I24:AI24"/>
    <mergeCell ref="E16:N16"/>
    <mergeCell ref="AA17:AB17"/>
    <mergeCell ref="B7:AJ7"/>
    <mergeCell ref="W13:AD13"/>
    <mergeCell ref="W12:AD12"/>
    <mergeCell ref="R13:U13"/>
  </mergeCells>
  <pageMargins left="0.7" right="0.7" top="0.75" bottom="0.75" header="0.3" footer="0.3"/>
  <pageSetup paperSize="9" scale="93" firstPageNumber="0"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50"/>
  </sheetPr>
  <dimension ref="B1:AJ56"/>
  <sheetViews>
    <sheetView showGridLines="0" topLeftCell="A7" zoomScale="107" zoomScaleNormal="107" workbookViewId="0">
      <selection activeCell="AH12" sqref="AH12"/>
    </sheetView>
  </sheetViews>
  <sheetFormatPr defaultRowHeight="15"/>
  <cols>
    <col min="2" max="34" width="2.5703125" customWidth="1"/>
    <col min="35" max="35" width="2.28515625" customWidth="1"/>
    <col min="36" max="36" width="2.7109375" hidden="1" customWidth="1"/>
  </cols>
  <sheetData>
    <row r="1" spans="2:36">
      <c r="B1" s="322"/>
      <c r="C1" s="322"/>
      <c r="D1" s="322"/>
      <c r="E1" s="322"/>
      <c r="F1" s="322"/>
      <c r="G1" s="322"/>
      <c r="H1" s="322"/>
      <c r="I1" s="322"/>
      <c r="J1" s="322"/>
      <c r="K1" s="322"/>
      <c r="L1" s="322"/>
      <c r="M1" s="322"/>
      <c r="N1" s="322"/>
      <c r="O1" s="322"/>
      <c r="P1" s="322"/>
      <c r="Q1" s="322"/>
      <c r="R1" s="322"/>
      <c r="S1" s="322"/>
      <c r="T1" s="322"/>
      <c r="U1" s="322"/>
      <c r="V1" s="322"/>
      <c r="W1" s="322"/>
      <c r="X1" s="322"/>
      <c r="Y1" s="322"/>
      <c r="Z1" s="322"/>
      <c r="AA1" s="322"/>
      <c r="AB1" s="322"/>
      <c r="AC1" s="322"/>
      <c r="AD1" s="322"/>
      <c r="AE1" s="322"/>
      <c r="AF1" s="322"/>
      <c r="AG1" s="322"/>
      <c r="AH1" s="322"/>
      <c r="AI1" s="322"/>
    </row>
    <row r="2" spans="2:36">
      <c r="B2" s="322"/>
      <c r="C2" s="322"/>
      <c r="D2" s="322"/>
      <c r="E2" s="322"/>
      <c r="F2" s="322"/>
      <c r="G2" s="322"/>
      <c r="H2" s="322"/>
      <c r="I2" s="322"/>
      <c r="J2" s="322"/>
      <c r="K2" s="322"/>
      <c r="L2" s="322"/>
      <c r="M2" s="322"/>
      <c r="N2" s="322"/>
      <c r="O2" s="322"/>
      <c r="P2" s="322"/>
      <c r="Q2" s="322"/>
      <c r="R2" s="322"/>
      <c r="S2" s="322"/>
      <c r="T2" s="322"/>
      <c r="U2" s="322"/>
      <c r="V2" s="322"/>
      <c r="W2" s="322"/>
      <c r="X2" s="322"/>
      <c r="Y2" s="322"/>
      <c r="Z2" s="322"/>
      <c r="AA2" s="322"/>
      <c r="AB2" s="322"/>
      <c r="AC2" s="322"/>
      <c r="AD2" s="322"/>
      <c r="AE2" s="322"/>
      <c r="AF2" s="322"/>
      <c r="AG2" s="322"/>
      <c r="AH2" s="322"/>
      <c r="AI2" s="322"/>
    </row>
    <row r="3" spans="2:36" ht="37.9" customHeight="1">
      <c r="B3" s="322"/>
      <c r="C3" s="322"/>
      <c r="D3" s="322"/>
      <c r="E3" s="322"/>
      <c r="F3" s="322"/>
      <c r="G3" s="322"/>
      <c r="H3" s="322"/>
      <c r="I3" s="322"/>
      <c r="J3" s="322"/>
      <c r="K3" s="322"/>
      <c r="L3" s="322"/>
      <c r="M3" s="322"/>
      <c r="N3" s="322"/>
      <c r="O3" s="322"/>
      <c r="P3" s="322"/>
      <c r="Q3" s="322"/>
      <c r="R3" s="322"/>
      <c r="S3" s="322"/>
      <c r="T3" s="322"/>
      <c r="U3" s="322"/>
      <c r="V3" s="322"/>
      <c r="W3" s="322"/>
      <c r="X3" s="322"/>
      <c r="Y3" s="322"/>
      <c r="Z3" s="322"/>
      <c r="AA3" s="322"/>
      <c r="AB3" s="322"/>
      <c r="AC3" s="322"/>
      <c r="AD3" s="322"/>
      <c r="AE3" s="322"/>
      <c r="AF3" s="322"/>
      <c r="AG3" s="322"/>
      <c r="AH3" s="322"/>
      <c r="AI3" s="322"/>
      <c r="AJ3" s="67"/>
    </row>
    <row r="4" spans="2:36" ht="39" customHeight="1">
      <c r="B4" s="322"/>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67"/>
    </row>
    <row r="5" spans="2:36" ht="15.75" customHeight="1">
      <c r="B5" s="323" t="str">
        <f>'0. Dados'!F7</f>
        <v>São José do Capricho, em Flexeiras/AL</v>
      </c>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row>
    <row r="6" spans="2:36" ht="21.75" customHeight="1">
      <c r="B6" s="324">
        <f ca="1">TODAY()</f>
        <v>46224</v>
      </c>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row>
    <row r="7" spans="2:36">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8"/>
    </row>
    <row r="8" spans="2:36">
      <c r="B8" s="32" t="s">
        <v>46</v>
      </c>
      <c r="C8" s="20"/>
      <c r="D8" s="20"/>
      <c r="E8" s="20"/>
      <c r="F8" s="20"/>
      <c r="G8" s="20"/>
      <c r="H8" s="20"/>
      <c r="I8" s="20"/>
      <c r="J8" s="20"/>
      <c r="K8" s="20"/>
      <c r="L8" s="20"/>
      <c r="M8" s="20"/>
      <c r="N8" s="20"/>
      <c r="O8" s="20"/>
      <c r="P8" s="20"/>
      <c r="Q8" s="20"/>
      <c r="R8" s="20"/>
      <c r="S8" s="20"/>
      <c r="T8" s="20"/>
      <c r="U8" s="20"/>
      <c r="V8" s="20"/>
      <c r="W8" s="20"/>
      <c r="X8" s="20"/>
      <c r="Y8" s="20"/>
      <c r="Z8" s="20"/>
      <c r="AA8" s="33" t="s">
        <v>6</v>
      </c>
      <c r="AB8" s="13"/>
      <c r="AC8" s="13"/>
      <c r="AD8" s="13"/>
      <c r="AE8" s="13"/>
      <c r="AF8" s="13"/>
      <c r="AG8" s="13"/>
      <c r="AH8" s="13"/>
      <c r="AI8" s="13"/>
      <c r="AJ8" s="29"/>
    </row>
    <row r="9" spans="2:36">
      <c r="B9" s="325" t="str">
        <f>'0. Dados'!D9</f>
        <v>Angelo Santos</v>
      </c>
      <c r="C9" s="325"/>
      <c r="D9" s="325"/>
      <c r="E9" s="325"/>
      <c r="F9" s="325"/>
      <c r="G9" s="325"/>
      <c r="H9" s="325"/>
      <c r="I9" s="325"/>
      <c r="J9" s="325"/>
      <c r="K9" s="325"/>
      <c r="L9" s="325"/>
      <c r="M9" s="325"/>
      <c r="N9" s="325"/>
      <c r="O9" s="325"/>
      <c r="P9" s="325"/>
      <c r="Q9" s="325"/>
      <c r="R9" s="325"/>
      <c r="S9" s="325"/>
      <c r="T9" s="325"/>
      <c r="U9" s="325"/>
      <c r="V9" s="325"/>
      <c r="W9" s="325"/>
      <c r="X9" s="325"/>
      <c r="Y9" s="325"/>
      <c r="Z9" s="325"/>
      <c r="AA9" s="326" t="str">
        <f>'0. Dados'!Z9</f>
        <v>11277828431</v>
      </c>
      <c r="AB9" s="326"/>
      <c r="AC9" s="326"/>
      <c r="AD9" s="326"/>
      <c r="AE9" s="326"/>
      <c r="AF9" s="326"/>
      <c r="AG9" s="326"/>
      <c r="AH9" s="326"/>
      <c r="AI9" s="326"/>
      <c r="AJ9" s="326"/>
    </row>
    <row r="10" spans="2:36">
      <c r="B10" s="68"/>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70"/>
    </row>
    <row r="11" spans="2:36">
      <c r="B11" s="32"/>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2"/>
      <c r="AH11" s="72"/>
      <c r="AI11" s="72"/>
      <c r="AJ11" s="73"/>
    </row>
    <row r="12" spans="2:36">
      <c r="B12" s="3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31"/>
    </row>
    <row r="13" spans="2:36">
      <c r="B13" s="74"/>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6"/>
    </row>
    <row r="14" spans="2:36" ht="14.45" customHeight="1">
      <c r="B14" s="77"/>
      <c r="C14" s="327" t="s">
        <v>47</v>
      </c>
      <c r="D14" s="327"/>
      <c r="E14" s="327"/>
      <c r="F14" s="327"/>
      <c r="G14" s="327"/>
      <c r="H14" s="327"/>
      <c r="I14" s="327"/>
      <c r="J14" s="327"/>
      <c r="K14" s="327"/>
      <c r="L14" s="327"/>
      <c r="M14" s="327"/>
      <c r="N14" s="327"/>
      <c r="O14" s="327"/>
      <c r="P14" s="327"/>
      <c r="Q14" s="327"/>
      <c r="R14" s="327"/>
      <c r="S14" s="327"/>
      <c r="T14" s="327"/>
      <c r="U14" s="327"/>
      <c r="V14" s="327"/>
      <c r="W14" s="327"/>
      <c r="X14" s="327"/>
      <c r="Y14" s="327"/>
      <c r="Z14" s="327"/>
      <c r="AA14" s="327"/>
      <c r="AB14" s="327"/>
      <c r="AC14" s="327"/>
      <c r="AD14" s="327"/>
      <c r="AE14" s="327"/>
      <c r="AF14" s="327"/>
      <c r="AG14" s="327"/>
      <c r="AH14" s="327"/>
      <c r="AI14" s="327"/>
      <c r="AJ14" s="78"/>
    </row>
    <row r="15" spans="2:36">
      <c r="B15" s="77"/>
      <c r="C15" s="327"/>
      <c r="D15" s="327"/>
      <c r="E15" s="327"/>
      <c r="F15" s="327"/>
      <c r="G15" s="327"/>
      <c r="H15" s="327"/>
      <c r="I15" s="327"/>
      <c r="J15" s="327"/>
      <c r="K15" s="327"/>
      <c r="L15" s="327"/>
      <c r="M15" s="327"/>
      <c r="N15" s="327"/>
      <c r="O15" s="327"/>
      <c r="P15" s="327"/>
      <c r="Q15" s="327"/>
      <c r="R15" s="327"/>
      <c r="S15" s="327"/>
      <c r="T15" s="327"/>
      <c r="U15" s="327"/>
      <c r="V15" s="327"/>
      <c r="W15" s="327"/>
      <c r="X15" s="327"/>
      <c r="Y15" s="327"/>
      <c r="Z15" s="327"/>
      <c r="AA15" s="327"/>
      <c r="AB15" s="327"/>
      <c r="AC15" s="327"/>
      <c r="AD15" s="327"/>
      <c r="AE15" s="327"/>
      <c r="AF15" s="327"/>
      <c r="AG15" s="327"/>
      <c r="AH15" s="327"/>
      <c r="AI15" s="327"/>
      <c r="AJ15" s="78"/>
    </row>
    <row r="16" spans="2:36">
      <c r="B16" s="77"/>
      <c r="C16" s="327"/>
      <c r="D16" s="327"/>
      <c r="E16" s="327"/>
      <c r="F16" s="327"/>
      <c r="G16" s="327"/>
      <c r="H16" s="327"/>
      <c r="I16" s="327"/>
      <c r="J16" s="327"/>
      <c r="K16" s="327"/>
      <c r="L16" s="327"/>
      <c r="M16" s="327"/>
      <c r="N16" s="327"/>
      <c r="O16" s="327"/>
      <c r="P16" s="327"/>
      <c r="Q16" s="327"/>
      <c r="R16" s="327"/>
      <c r="S16" s="327"/>
      <c r="T16" s="327"/>
      <c r="U16" s="327"/>
      <c r="V16" s="327"/>
      <c r="W16" s="327"/>
      <c r="X16" s="327"/>
      <c r="Y16" s="327"/>
      <c r="Z16" s="327"/>
      <c r="AA16" s="327"/>
      <c r="AB16" s="327"/>
      <c r="AC16" s="327"/>
      <c r="AD16" s="327"/>
      <c r="AE16" s="327"/>
      <c r="AF16" s="327"/>
      <c r="AG16" s="327"/>
      <c r="AH16" s="327"/>
      <c r="AI16" s="327"/>
      <c r="AJ16" s="78"/>
    </row>
    <row r="17" spans="2:36" ht="29.45" customHeight="1">
      <c r="B17" s="77"/>
      <c r="C17" s="327"/>
      <c r="D17" s="327"/>
      <c r="E17" s="327"/>
      <c r="F17" s="327"/>
      <c r="G17" s="327"/>
      <c r="H17" s="327"/>
      <c r="I17" s="327"/>
      <c r="J17" s="327"/>
      <c r="K17" s="327"/>
      <c r="L17" s="327"/>
      <c r="M17" s="327"/>
      <c r="N17" s="327"/>
      <c r="O17" s="327"/>
      <c r="P17" s="327"/>
      <c r="Q17" s="327"/>
      <c r="R17" s="327"/>
      <c r="S17" s="327"/>
      <c r="T17" s="327"/>
      <c r="U17" s="327"/>
      <c r="V17" s="327"/>
      <c r="W17" s="327"/>
      <c r="X17" s="327"/>
      <c r="Y17" s="327"/>
      <c r="Z17" s="327"/>
      <c r="AA17" s="327"/>
      <c r="AB17" s="327"/>
      <c r="AC17" s="327"/>
      <c r="AD17" s="327"/>
      <c r="AE17" s="327"/>
      <c r="AF17" s="327"/>
      <c r="AG17" s="327"/>
      <c r="AH17" s="327"/>
      <c r="AI17" s="327"/>
      <c r="AJ17" s="78"/>
    </row>
    <row r="18" spans="2:36">
      <c r="B18" s="77"/>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8"/>
    </row>
    <row r="19" spans="2:36">
      <c r="B19" s="77"/>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8"/>
    </row>
    <row r="20" spans="2:36">
      <c r="B20" s="77"/>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9"/>
      <c r="AJ20" s="78"/>
    </row>
    <row r="21" spans="2:36">
      <c r="B21" s="77"/>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9"/>
      <c r="AJ21" s="78"/>
    </row>
    <row r="22" spans="2:36">
      <c r="B22" s="77"/>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8"/>
    </row>
    <row r="23" spans="2:36">
      <c r="B23" s="77"/>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8"/>
    </row>
    <row r="24" spans="2:36">
      <c r="B24" s="77"/>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8"/>
    </row>
    <row r="25" spans="2:36">
      <c r="B25" s="77"/>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8"/>
    </row>
    <row r="26" spans="2:36">
      <c r="B26" s="77"/>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8"/>
    </row>
    <row r="27" spans="2:36">
      <c r="B27" s="77"/>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8"/>
    </row>
    <row r="28" spans="2:36">
      <c r="B28" s="77"/>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8"/>
    </row>
    <row r="29" spans="2:36">
      <c r="B29" s="77"/>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8"/>
    </row>
    <row r="30" spans="2:36">
      <c r="B30" s="77"/>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8"/>
    </row>
    <row r="31" spans="2:36">
      <c r="B31" s="77"/>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8"/>
    </row>
    <row r="32" spans="2:36">
      <c r="B32" s="77"/>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9"/>
      <c r="AJ32" s="78"/>
    </row>
    <row r="33" spans="2:36">
      <c r="B33" s="77"/>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8"/>
    </row>
    <row r="34" spans="2:36">
      <c r="B34" s="77"/>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8"/>
    </row>
    <row r="35" spans="2:36">
      <c r="B35" s="77"/>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8"/>
    </row>
    <row r="36" spans="2:36">
      <c r="B36" s="77"/>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8"/>
    </row>
    <row r="37" spans="2:36">
      <c r="B37" s="77"/>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8"/>
    </row>
    <row r="38" spans="2:36">
      <c r="B38" s="77"/>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9"/>
      <c r="AJ38" s="78"/>
    </row>
    <row r="39" spans="2:36">
      <c r="B39" s="77"/>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8"/>
    </row>
    <row r="40" spans="2:36">
      <c r="B40" s="77"/>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8"/>
    </row>
    <row r="41" spans="2:36">
      <c r="B41" s="77"/>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8"/>
    </row>
    <row r="42" spans="2:36">
      <c r="B42" s="77"/>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9"/>
      <c r="AJ42" s="78"/>
    </row>
    <row r="43" spans="2:36">
      <c r="B43" s="77"/>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8"/>
    </row>
    <row r="44" spans="2:36">
      <c r="B44" s="77"/>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8"/>
    </row>
    <row r="45" spans="2:36">
      <c r="B45" s="77"/>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8"/>
    </row>
    <row r="46" spans="2:36">
      <c r="B46" s="77"/>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8"/>
    </row>
    <row r="47" spans="2:36">
      <c r="B47" s="77"/>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8"/>
    </row>
    <row r="48" spans="2:36">
      <c r="B48" s="80"/>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2"/>
    </row>
    <row r="49" spans="2:36">
      <c r="B49" s="328"/>
      <c r="C49" s="328"/>
      <c r="D49" s="328"/>
      <c r="E49" s="328"/>
      <c r="F49" s="328"/>
      <c r="G49" s="328"/>
      <c r="H49" s="328"/>
      <c r="I49" s="328"/>
      <c r="J49" s="328"/>
      <c r="K49" s="328"/>
      <c r="L49" s="328"/>
      <c r="M49" s="328"/>
      <c r="N49" s="328"/>
      <c r="O49" s="328"/>
      <c r="P49" s="328"/>
      <c r="Q49" s="328"/>
      <c r="R49" s="328"/>
      <c r="S49" s="328"/>
      <c r="T49" s="27"/>
      <c r="U49" s="83"/>
      <c r="V49" s="83"/>
      <c r="W49" s="83"/>
      <c r="X49" s="83"/>
      <c r="Y49" s="83"/>
      <c r="Z49" s="83"/>
      <c r="AA49" s="83"/>
      <c r="AB49" s="83"/>
      <c r="AC49" s="83"/>
      <c r="AD49" s="83"/>
      <c r="AE49" s="83"/>
      <c r="AF49" s="83"/>
      <c r="AG49" s="83"/>
      <c r="AH49" s="83"/>
      <c r="AI49" s="83"/>
      <c r="AJ49" s="83"/>
    </row>
    <row r="50" spans="2:36">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row>
    <row r="51" spans="2:36">
      <c r="B51" s="13"/>
      <c r="C51" s="13"/>
      <c r="D51" s="13"/>
      <c r="E51" s="13"/>
      <c r="F51" s="13"/>
      <c r="G51" s="13"/>
      <c r="H51" s="13"/>
      <c r="I51" s="13"/>
      <c r="J51" s="13"/>
      <c r="K51" s="13"/>
      <c r="L51" s="13"/>
      <c r="M51" s="13"/>
      <c r="N51" s="13"/>
      <c r="O51" s="13"/>
      <c r="P51" s="13"/>
      <c r="Q51" s="13"/>
      <c r="R51" s="13"/>
      <c r="S51" s="27"/>
      <c r="T51" s="27"/>
      <c r="U51" s="83"/>
      <c r="V51" s="83"/>
      <c r="W51" s="83"/>
      <c r="X51" s="83"/>
      <c r="Y51" s="83"/>
      <c r="Z51" s="83"/>
      <c r="AA51" s="83"/>
      <c r="AB51" s="83"/>
      <c r="AC51" s="83"/>
      <c r="AD51" s="83"/>
      <c r="AE51" s="83"/>
      <c r="AF51" s="83"/>
      <c r="AG51" s="83"/>
      <c r="AH51" s="83"/>
      <c r="AI51" s="83"/>
      <c r="AJ51" s="83"/>
    </row>
    <row r="52" spans="2:36">
      <c r="B52" s="13"/>
      <c r="C52" s="13"/>
      <c r="D52" s="13"/>
      <c r="E52" s="13"/>
      <c r="F52" s="13"/>
      <c r="G52" s="13"/>
      <c r="H52" s="13"/>
      <c r="I52" s="13"/>
      <c r="J52" s="13"/>
      <c r="K52" s="13"/>
      <c r="L52" s="13"/>
      <c r="M52" s="13"/>
      <c r="N52" s="13"/>
      <c r="O52" s="13"/>
      <c r="P52" s="13"/>
      <c r="Q52" s="13"/>
      <c r="R52" s="13"/>
      <c r="S52" s="27"/>
      <c r="T52" s="27"/>
      <c r="U52" s="27"/>
      <c r="V52" s="27"/>
      <c r="W52" s="27"/>
      <c r="X52" s="27"/>
      <c r="Y52" s="27"/>
      <c r="Z52" s="27"/>
      <c r="AA52" s="27"/>
      <c r="AB52" s="27"/>
      <c r="AC52" s="27"/>
      <c r="AD52" s="27"/>
      <c r="AE52" s="27"/>
      <c r="AF52" s="27"/>
      <c r="AG52" s="27"/>
      <c r="AH52" s="27"/>
      <c r="AI52" s="27"/>
      <c r="AJ52" s="27"/>
    </row>
    <row r="53" spans="2:36">
      <c r="B53" s="314"/>
      <c r="C53" s="314"/>
      <c r="D53" s="314"/>
      <c r="E53" s="314"/>
      <c r="F53" s="314"/>
      <c r="G53" s="314"/>
      <c r="H53" s="314"/>
      <c r="I53" s="314"/>
      <c r="J53" s="314"/>
      <c r="K53" s="314"/>
      <c r="L53" s="314"/>
      <c r="M53" s="314"/>
      <c r="N53" s="314"/>
      <c r="O53" s="314"/>
      <c r="P53" s="314"/>
      <c r="Q53" s="314"/>
      <c r="R53" s="314"/>
      <c r="S53" s="314"/>
      <c r="T53" s="314"/>
      <c r="U53" s="27"/>
      <c r="V53" s="27"/>
      <c r="W53" s="27"/>
      <c r="X53" s="27"/>
      <c r="Y53" s="27"/>
      <c r="Z53" s="27"/>
      <c r="AA53" s="27"/>
      <c r="AB53" s="27"/>
      <c r="AC53" s="27"/>
      <c r="AD53" s="27"/>
      <c r="AE53" s="27"/>
      <c r="AF53" s="27"/>
      <c r="AG53" s="27"/>
      <c r="AH53" s="27"/>
      <c r="AI53" s="27"/>
      <c r="AJ53" s="27"/>
    </row>
    <row r="54" spans="2:36">
      <c r="B54" s="84"/>
      <c r="C54" s="13"/>
      <c r="D54" s="13"/>
      <c r="E54" s="13"/>
      <c r="F54" s="13"/>
      <c r="G54" s="13"/>
      <c r="H54" s="13"/>
      <c r="I54" s="13"/>
      <c r="J54" s="13"/>
      <c r="K54" s="13"/>
      <c r="L54" s="13"/>
      <c r="M54" s="13"/>
      <c r="N54" s="13"/>
      <c r="O54" s="13"/>
      <c r="P54" s="13"/>
      <c r="Q54" s="13"/>
      <c r="R54" s="27"/>
      <c r="S54" s="27"/>
      <c r="T54" s="27"/>
      <c r="U54" s="27"/>
      <c r="V54" s="84"/>
      <c r="W54" s="27"/>
      <c r="X54" s="27"/>
      <c r="Y54" s="27"/>
      <c r="Z54" s="27"/>
      <c r="AA54" s="27"/>
      <c r="AB54" s="27"/>
      <c r="AC54" s="27"/>
      <c r="AD54" s="27"/>
      <c r="AE54" s="27"/>
      <c r="AF54" s="27"/>
      <c r="AG54" s="27"/>
      <c r="AH54" s="27"/>
      <c r="AI54" s="27"/>
      <c r="AJ54" s="27"/>
    </row>
    <row r="55" spans="2:36" ht="15.75" customHeight="1">
      <c r="B55" s="330"/>
      <c r="C55" s="330"/>
      <c r="D55" s="330"/>
      <c r="E55" s="330"/>
      <c r="F55" s="330"/>
      <c r="G55" s="330"/>
      <c r="H55" s="330"/>
      <c r="I55" s="330"/>
      <c r="J55" s="330"/>
      <c r="K55" s="330"/>
      <c r="L55" s="330"/>
      <c r="M55" s="330"/>
      <c r="N55" s="330"/>
      <c r="O55" s="330"/>
      <c r="P55" s="330"/>
      <c r="Q55" s="330"/>
      <c r="R55" s="330"/>
      <c r="S55" s="330"/>
      <c r="T55" s="330"/>
      <c r="U55" s="27"/>
      <c r="V55" s="330"/>
      <c r="W55" s="330"/>
      <c r="X55" s="330"/>
      <c r="Y55" s="330"/>
      <c r="Z55" s="330"/>
      <c r="AA55" s="330"/>
      <c r="AB55" s="330"/>
      <c r="AC55" s="330"/>
      <c r="AD55" s="330"/>
      <c r="AE55" s="330"/>
      <c r="AF55" s="330"/>
      <c r="AG55" s="330"/>
      <c r="AH55" s="330"/>
      <c r="AI55" s="330"/>
      <c r="AJ55" s="330"/>
    </row>
    <row r="56" spans="2:36">
      <c r="B56" s="330"/>
      <c r="C56" s="330"/>
      <c r="D56" s="330"/>
      <c r="E56" s="330"/>
      <c r="F56" s="330"/>
      <c r="G56" s="330"/>
      <c r="H56" s="330"/>
      <c r="I56" s="330"/>
      <c r="J56" s="330"/>
      <c r="K56" s="330"/>
      <c r="L56" s="330"/>
      <c r="M56" s="330"/>
      <c r="N56" s="330"/>
      <c r="O56" s="330"/>
      <c r="P56" s="330"/>
      <c r="Q56" s="330"/>
      <c r="R56" s="330"/>
      <c r="S56" s="330"/>
      <c r="T56" s="330"/>
      <c r="U56" s="27"/>
      <c r="V56" s="330"/>
      <c r="W56" s="330"/>
      <c r="X56" s="330"/>
      <c r="Y56" s="330"/>
      <c r="Z56" s="330"/>
      <c r="AA56" s="330"/>
      <c r="AB56" s="330"/>
      <c r="AC56" s="330"/>
      <c r="AD56" s="330"/>
      <c r="AE56" s="330"/>
      <c r="AF56" s="330"/>
      <c r="AG56" s="330"/>
      <c r="AH56" s="330"/>
      <c r="AI56" s="330"/>
      <c r="AJ56" s="330"/>
    </row>
  </sheetData>
  <sheetProtection selectLockedCells="1" selectUnlockedCells="1"/>
  <mergeCells count="13">
    <mergeCell ref="B56:T56"/>
    <mergeCell ref="V56:AJ56"/>
    <mergeCell ref="C14:AI17"/>
    <mergeCell ref="B49:S49"/>
    <mergeCell ref="B50:AJ50"/>
    <mergeCell ref="B53:T53"/>
    <mergeCell ref="B55:T55"/>
    <mergeCell ref="V55:AJ55"/>
    <mergeCell ref="B1:AI4"/>
    <mergeCell ref="B5:AJ5"/>
    <mergeCell ref="B6:AJ6"/>
    <mergeCell ref="B9:Z9"/>
    <mergeCell ref="AA9:AJ9"/>
  </mergeCells>
  <pageMargins left="0.7" right="0.7" top="0.75" bottom="0.75" header="0.3" footer="0.3"/>
  <pageSetup paperSize="9" firstPageNumber="0" orientation="portrait"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50"/>
  </sheetPr>
  <dimension ref="A1:AI53"/>
  <sheetViews>
    <sheetView zoomScaleNormal="100" workbookViewId="0">
      <selection activeCell="A2" sqref="A2"/>
    </sheetView>
  </sheetViews>
  <sheetFormatPr defaultRowHeight="15"/>
  <cols>
    <col min="1" max="34" width="2.5703125" customWidth="1"/>
    <col min="35" max="35" width="2.7109375" customWidth="1"/>
  </cols>
  <sheetData>
    <row r="1" spans="1:35" ht="18" customHeight="1">
      <c r="A1" s="331" t="s">
        <v>48</v>
      </c>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row>
    <row r="2" spans="1:35" ht="35.25" customHeight="1">
      <c r="A2" s="332" t="e">
        <f>'2. Croqui Padrão'!B5:AJ5</f>
        <v>#VALUE!</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row>
    <row r="3" spans="1:35" ht="21.75" customHeight="1">
      <c r="A3" s="85"/>
      <c r="B3" s="85"/>
      <c r="C3" s="85"/>
      <c r="D3" s="85"/>
      <c r="E3" s="85"/>
      <c r="F3" s="85"/>
      <c r="G3" s="85"/>
      <c r="H3" s="85"/>
      <c r="I3" s="85"/>
      <c r="J3" s="85"/>
      <c r="K3" s="85"/>
      <c r="L3" s="85"/>
      <c r="M3" s="85"/>
      <c r="N3" s="85"/>
      <c r="O3" s="85"/>
      <c r="P3" s="85"/>
      <c r="Q3" s="85"/>
      <c r="R3" s="85"/>
      <c r="S3" s="85"/>
      <c r="T3" s="85"/>
      <c r="U3" s="85"/>
      <c r="V3" s="333">
        <f ca="1">TODAY()</f>
        <v>46224</v>
      </c>
      <c r="W3" s="333"/>
      <c r="X3" s="333"/>
      <c r="Y3" s="333"/>
      <c r="Z3" s="333"/>
      <c r="AA3" s="333"/>
      <c r="AB3" s="333"/>
      <c r="AC3" s="333"/>
      <c r="AD3" s="333"/>
      <c r="AE3" s="333"/>
      <c r="AF3" s="333"/>
      <c r="AG3" s="333"/>
      <c r="AH3" s="333"/>
      <c r="AI3" s="333"/>
    </row>
    <row r="4" spans="1:3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35">
      <c r="A5" s="32" t="s">
        <v>46</v>
      </c>
      <c r="B5" s="20"/>
      <c r="C5" s="20"/>
      <c r="D5" s="20"/>
      <c r="E5" s="20"/>
      <c r="F5" s="20"/>
      <c r="G5" s="20"/>
      <c r="H5" s="20"/>
      <c r="I5" s="20"/>
      <c r="J5" s="20"/>
      <c r="K5" s="20"/>
      <c r="L5" s="20"/>
      <c r="M5" s="20"/>
      <c r="N5" s="20"/>
      <c r="O5" s="20"/>
      <c r="P5" s="20"/>
      <c r="Q5" s="20"/>
      <c r="R5" s="20"/>
      <c r="S5" s="20"/>
      <c r="T5" s="20"/>
      <c r="U5" s="20"/>
      <c r="V5" s="20"/>
      <c r="W5" s="20"/>
      <c r="X5" s="20"/>
      <c r="Y5" s="20"/>
      <c r="Z5" s="33" t="s">
        <v>6</v>
      </c>
      <c r="AA5" s="13"/>
      <c r="AB5" s="13"/>
      <c r="AC5" s="13"/>
      <c r="AD5" s="13"/>
      <c r="AE5" s="13"/>
      <c r="AF5" s="13"/>
      <c r="AG5" s="13"/>
      <c r="AH5" s="13"/>
      <c r="AI5" s="29"/>
    </row>
    <row r="6" spans="1:35">
      <c r="A6" s="325" t="str">
        <f>'0. Dados'!D9</f>
        <v>Angelo Santos</v>
      </c>
      <c r="B6" s="325"/>
      <c r="C6" s="325"/>
      <c r="D6" s="325"/>
      <c r="E6" s="325"/>
      <c r="F6" s="325"/>
      <c r="G6" s="325"/>
      <c r="H6" s="325"/>
      <c r="I6" s="325"/>
      <c r="J6" s="325"/>
      <c r="K6" s="325"/>
      <c r="L6" s="325"/>
      <c r="M6" s="325"/>
      <c r="N6" s="325"/>
      <c r="O6" s="325"/>
      <c r="P6" s="325"/>
      <c r="Q6" s="325"/>
      <c r="R6" s="325"/>
      <c r="S6" s="325"/>
      <c r="T6" s="325"/>
      <c r="U6" s="325"/>
      <c r="V6" s="325"/>
      <c r="W6" s="325"/>
      <c r="X6" s="325"/>
      <c r="Y6" s="325"/>
      <c r="Z6" s="325" t="str">
        <f>'0. Dados'!Z9:AH9</f>
        <v>11277828431</v>
      </c>
      <c r="AA6" s="325"/>
      <c r="AB6" s="325"/>
      <c r="AC6" s="325"/>
      <c r="AD6" s="325"/>
      <c r="AE6" s="325"/>
      <c r="AF6" s="325"/>
      <c r="AG6" s="325"/>
      <c r="AH6" s="325"/>
      <c r="AI6" s="325"/>
    </row>
    <row r="7" spans="1:35">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row>
    <row r="8" spans="1:35">
      <c r="A8" s="21"/>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2"/>
      <c r="AG8" s="72"/>
      <c r="AH8" s="72"/>
      <c r="AI8" s="71"/>
    </row>
    <row r="9" spans="1:35" ht="6"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1:35">
      <c r="A10" s="74"/>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6"/>
    </row>
    <row r="11" spans="1:35">
      <c r="A11" s="77"/>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8"/>
    </row>
    <row r="12" spans="1:35">
      <c r="A12" s="77"/>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8"/>
    </row>
    <row r="13" spans="1:35">
      <c r="A13" s="77"/>
      <c r="B13" s="79"/>
      <c r="C13" s="79"/>
      <c r="D13" s="79"/>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8"/>
    </row>
    <row r="14" spans="1:35">
      <c r="A14" s="77"/>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8"/>
    </row>
    <row r="15" spans="1:35">
      <c r="A15" s="77"/>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8"/>
    </row>
    <row r="16" spans="1:35">
      <c r="A16" s="77"/>
      <c r="B16" s="79"/>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8"/>
    </row>
    <row r="17" spans="1:35">
      <c r="A17" s="77"/>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8"/>
    </row>
    <row r="18" spans="1:35">
      <c r="A18" s="77"/>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8"/>
    </row>
    <row r="19" spans="1:35">
      <c r="A19" s="77"/>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8"/>
    </row>
    <row r="20" spans="1:35">
      <c r="A20" s="77"/>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8"/>
    </row>
    <row r="21" spans="1:35">
      <c r="A21" s="77"/>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8"/>
    </row>
    <row r="22" spans="1:35">
      <c r="A22" s="77"/>
      <c r="B22" s="79"/>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8"/>
    </row>
    <row r="23" spans="1:35">
      <c r="A23" s="77"/>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8"/>
    </row>
    <row r="24" spans="1:35">
      <c r="A24" s="77"/>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8"/>
    </row>
    <row r="25" spans="1:35">
      <c r="A25" s="77"/>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8"/>
    </row>
    <row r="26" spans="1:35">
      <c r="A26" s="77"/>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8"/>
    </row>
    <row r="27" spans="1:35">
      <c r="A27" s="77"/>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8"/>
    </row>
    <row r="28" spans="1:35">
      <c r="A28" s="77"/>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8"/>
    </row>
    <row r="29" spans="1:35">
      <c r="A29" s="77"/>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8"/>
    </row>
    <row r="30" spans="1:35">
      <c r="A30" s="77"/>
      <c r="B30" s="79"/>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8"/>
    </row>
    <row r="31" spans="1:35">
      <c r="A31" s="77"/>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8"/>
    </row>
    <row r="32" spans="1:35">
      <c r="A32" s="77"/>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8"/>
    </row>
    <row r="33" spans="1:35">
      <c r="A33" s="77"/>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8"/>
    </row>
    <row r="34" spans="1:35">
      <c r="A34" s="77"/>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8"/>
    </row>
    <row r="35" spans="1:35">
      <c r="A35" s="77"/>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8"/>
    </row>
    <row r="36" spans="1:35">
      <c r="A36" s="77"/>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8"/>
    </row>
    <row r="37" spans="1:35">
      <c r="A37" s="77"/>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8"/>
    </row>
    <row r="38" spans="1:35">
      <c r="A38" s="77"/>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8"/>
    </row>
    <row r="39" spans="1:35">
      <c r="A39" s="77"/>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8"/>
    </row>
    <row r="40" spans="1:35">
      <c r="A40" s="77"/>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8"/>
    </row>
    <row r="41" spans="1:35">
      <c r="A41" s="77"/>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8"/>
    </row>
    <row r="42" spans="1:35">
      <c r="A42" s="77"/>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8"/>
    </row>
    <row r="43" spans="1:35">
      <c r="A43" s="77"/>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8"/>
    </row>
    <row r="44" spans="1:35">
      <c r="A44" s="77"/>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8"/>
    </row>
    <row r="45" spans="1:35">
      <c r="A45" s="80"/>
      <c r="B45" s="81"/>
      <c r="C45" s="81"/>
      <c r="D45" s="81"/>
      <c r="E45" s="81"/>
      <c r="F45" s="81"/>
      <c r="G45" s="81"/>
      <c r="H45" s="81"/>
      <c r="I45" s="81"/>
      <c r="J45" s="81"/>
      <c r="K45" s="81"/>
      <c r="L45" s="81"/>
      <c r="M45" s="81"/>
      <c r="N45" s="81"/>
      <c r="O45" s="81"/>
      <c r="P45" s="81"/>
      <c r="Q45" s="81"/>
      <c r="R45" s="81"/>
      <c r="S45" s="81"/>
      <c r="T45" s="81"/>
      <c r="U45" s="81"/>
      <c r="V45" s="81"/>
      <c r="W45" s="81"/>
      <c r="X45" s="81"/>
      <c r="Y45" s="81"/>
      <c r="Z45" s="81"/>
      <c r="AA45" s="81"/>
      <c r="AB45" s="81"/>
      <c r="AC45" s="81"/>
      <c r="AD45" s="81"/>
      <c r="AE45" s="81"/>
      <c r="AF45" s="81"/>
      <c r="AG45" s="81"/>
      <c r="AH45" s="81"/>
      <c r="AI45" s="82"/>
    </row>
    <row r="46" spans="1:35">
      <c r="A46" s="328"/>
      <c r="B46" s="328"/>
      <c r="C46" s="328"/>
      <c r="D46" s="328"/>
      <c r="E46" s="328"/>
      <c r="F46" s="328"/>
      <c r="G46" s="328"/>
      <c r="H46" s="328"/>
      <c r="I46" s="328"/>
      <c r="J46" s="328"/>
      <c r="K46" s="328"/>
      <c r="L46" s="328"/>
      <c r="M46" s="328"/>
      <c r="N46" s="328"/>
      <c r="O46" s="328"/>
      <c r="P46" s="328"/>
      <c r="Q46" s="328"/>
      <c r="R46" s="328"/>
      <c r="S46" s="27"/>
      <c r="T46" s="83"/>
      <c r="U46" s="83"/>
      <c r="V46" s="83"/>
      <c r="W46" s="83"/>
      <c r="X46" s="83"/>
      <c r="Y46" s="83"/>
      <c r="Z46" s="83"/>
      <c r="AA46" s="83"/>
      <c r="AB46" s="83"/>
      <c r="AC46" s="83"/>
      <c r="AD46" s="83"/>
      <c r="AE46" s="83"/>
      <c r="AF46" s="83"/>
      <c r="AG46" s="83"/>
      <c r="AH46" s="83"/>
      <c r="AI46" s="83"/>
    </row>
    <row r="47" spans="1:35">
      <c r="A47" s="329"/>
      <c r="B47" s="329"/>
      <c r="C47" s="329"/>
      <c r="D47" s="329"/>
      <c r="E47" s="329"/>
      <c r="F47" s="329"/>
      <c r="G47" s="329"/>
      <c r="H47" s="329"/>
      <c r="I47" s="329"/>
      <c r="J47" s="329"/>
      <c r="K47" s="329"/>
      <c r="L47" s="329"/>
      <c r="M47" s="329"/>
      <c r="N47" s="329"/>
      <c r="O47" s="329"/>
      <c r="P47" s="329"/>
      <c r="Q47" s="329"/>
      <c r="R47" s="329"/>
      <c r="S47" s="329"/>
      <c r="T47" s="329"/>
      <c r="U47" s="329"/>
      <c r="V47" s="329"/>
      <c r="W47" s="329"/>
      <c r="X47" s="329"/>
      <c r="Y47" s="329"/>
      <c r="Z47" s="329"/>
      <c r="AA47" s="329"/>
      <c r="AB47" s="329"/>
      <c r="AC47" s="329"/>
      <c r="AD47" s="329"/>
      <c r="AE47" s="329"/>
      <c r="AF47" s="329"/>
      <c r="AG47" s="329"/>
      <c r="AH47" s="329"/>
      <c r="AI47" s="329"/>
    </row>
    <row r="48" spans="1:35">
      <c r="A48" s="13"/>
      <c r="B48" s="13"/>
      <c r="C48" s="13"/>
      <c r="D48" s="13"/>
      <c r="E48" s="13"/>
      <c r="F48" s="13"/>
      <c r="G48" s="13"/>
      <c r="H48" s="13"/>
      <c r="I48" s="13"/>
      <c r="J48" s="13"/>
      <c r="K48" s="13"/>
      <c r="L48" s="13"/>
      <c r="M48" s="13"/>
      <c r="N48" s="13"/>
      <c r="O48" s="13"/>
      <c r="P48" s="13"/>
      <c r="Q48" s="13"/>
      <c r="R48" s="27"/>
      <c r="S48" s="27"/>
      <c r="T48" s="83"/>
      <c r="U48" s="83"/>
      <c r="V48" s="83"/>
      <c r="W48" s="83"/>
      <c r="X48" s="83"/>
      <c r="Y48" s="83"/>
      <c r="Z48" s="83"/>
      <c r="AA48" s="83"/>
      <c r="AB48" s="83"/>
      <c r="AC48" s="83"/>
      <c r="AD48" s="83"/>
      <c r="AE48" s="83"/>
      <c r="AF48" s="83"/>
      <c r="AG48" s="83"/>
      <c r="AH48" s="83"/>
      <c r="AI48" s="83"/>
    </row>
    <row r="49" spans="1:35">
      <c r="A49" s="13"/>
      <c r="B49" s="13"/>
      <c r="C49" s="13"/>
      <c r="D49" s="13"/>
      <c r="E49" s="13"/>
      <c r="F49" s="13"/>
      <c r="G49" s="13"/>
      <c r="H49" s="13"/>
      <c r="I49" s="13"/>
      <c r="J49" s="13"/>
      <c r="K49" s="13"/>
      <c r="L49" s="13"/>
      <c r="M49" s="13"/>
      <c r="N49" s="13"/>
      <c r="O49" s="13"/>
      <c r="P49" s="13"/>
      <c r="Q49" s="13"/>
      <c r="R49" s="27"/>
      <c r="S49" s="27"/>
      <c r="T49" s="27"/>
      <c r="U49" s="27"/>
      <c r="V49" s="27"/>
      <c r="W49" s="27"/>
      <c r="X49" s="27"/>
      <c r="Y49" s="27"/>
      <c r="Z49" s="27"/>
      <c r="AA49" s="27"/>
      <c r="AB49" s="27"/>
      <c r="AC49" s="27"/>
      <c r="AD49" s="27"/>
      <c r="AE49" s="27"/>
      <c r="AF49" s="27"/>
      <c r="AG49" s="27"/>
      <c r="AH49" s="27"/>
      <c r="AI49" s="27"/>
    </row>
    <row r="50" spans="1:35">
      <c r="A50" s="314"/>
      <c r="B50" s="314"/>
      <c r="C50" s="314"/>
      <c r="D50" s="314"/>
      <c r="E50" s="314"/>
      <c r="F50" s="314"/>
      <c r="G50" s="314"/>
      <c r="H50" s="314"/>
      <c r="I50" s="314"/>
      <c r="J50" s="314"/>
      <c r="K50" s="314"/>
      <c r="L50" s="314"/>
      <c r="M50" s="314"/>
      <c r="N50" s="314"/>
      <c r="O50" s="314"/>
      <c r="P50" s="314"/>
      <c r="Q50" s="314"/>
      <c r="R50" s="314"/>
      <c r="S50" s="314"/>
      <c r="T50" s="27"/>
      <c r="U50" s="27"/>
      <c r="V50" s="27"/>
      <c r="W50" s="27"/>
      <c r="X50" s="27"/>
      <c r="Y50" s="27"/>
      <c r="Z50" s="27"/>
      <c r="AA50" s="27"/>
      <c r="AB50" s="27"/>
      <c r="AC50" s="27"/>
      <c r="AD50" s="27"/>
      <c r="AE50" s="27"/>
      <c r="AF50" s="27"/>
      <c r="AG50" s="27"/>
      <c r="AH50" s="27"/>
      <c r="AI50" s="27"/>
    </row>
    <row r="51" spans="1:35">
      <c r="A51" s="84"/>
      <c r="B51" s="13"/>
      <c r="C51" s="13"/>
      <c r="D51" s="13"/>
      <c r="E51" s="13"/>
      <c r="F51" s="13"/>
      <c r="G51" s="13"/>
      <c r="H51" s="13"/>
      <c r="I51" s="13"/>
      <c r="J51" s="13"/>
      <c r="K51" s="13"/>
      <c r="L51" s="13"/>
      <c r="M51" s="13"/>
      <c r="N51" s="13"/>
      <c r="O51" s="13"/>
      <c r="P51" s="13"/>
      <c r="Q51" s="27"/>
      <c r="R51" s="27"/>
      <c r="S51" s="27"/>
      <c r="T51" s="27"/>
      <c r="U51" s="84"/>
      <c r="V51" s="27"/>
      <c r="W51" s="27"/>
      <c r="X51" s="27"/>
      <c r="Y51" s="27"/>
      <c r="Z51" s="27"/>
      <c r="AA51" s="27"/>
      <c r="AB51" s="27"/>
      <c r="AC51" s="27"/>
      <c r="AD51" s="27"/>
      <c r="AE51" s="27"/>
      <c r="AF51" s="27"/>
      <c r="AG51" s="27"/>
      <c r="AH51" s="27"/>
      <c r="AI51" s="27"/>
    </row>
    <row r="52" spans="1:35" ht="15.75" customHeight="1">
      <c r="A52" s="330"/>
      <c r="B52" s="330"/>
      <c r="C52" s="330"/>
      <c r="D52" s="330"/>
      <c r="E52" s="330"/>
      <c r="F52" s="330"/>
      <c r="G52" s="330"/>
      <c r="H52" s="330"/>
      <c r="I52" s="330"/>
      <c r="J52" s="330"/>
      <c r="K52" s="330"/>
      <c r="L52" s="330"/>
      <c r="M52" s="330"/>
      <c r="N52" s="330"/>
      <c r="O52" s="330"/>
      <c r="P52" s="330"/>
      <c r="Q52" s="330"/>
      <c r="R52" s="330"/>
      <c r="S52" s="330"/>
      <c r="T52" s="27"/>
      <c r="U52" s="330"/>
      <c r="V52" s="330"/>
      <c r="W52" s="330"/>
      <c r="X52" s="330"/>
      <c r="Y52" s="330"/>
      <c r="Z52" s="330"/>
      <c r="AA52" s="330"/>
      <c r="AB52" s="330"/>
      <c r="AC52" s="330"/>
      <c r="AD52" s="330"/>
      <c r="AE52" s="330"/>
      <c r="AF52" s="330"/>
      <c r="AG52" s="330"/>
      <c r="AH52" s="330"/>
      <c r="AI52" s="330"/>
    </row>
    <row r="53" spans="1:35">
      <c r="A53" s="330"/>
      <c r="B53" s="330"/>
      <c r="C53" s="330"/>
      <c r="D53" s="330"/>
      <c r="E53" s="330"/>
      <c r="F53" s="330"/>
      <c r="G53" s="330"/>
      <c r="H53" s="330"/>
      <c r="I53" s="330"/>
      <c r="J53" s="330"/>
      <c r="K53" s="330"/>
      <c r="L53" s="330"/>
      <c r="M53" s="330"/>
      <c r="N53" s="330"/>
      <c r="O53" s="330"/>
      <c r="P53" s="330"/>
      <c r="Q53" s="330"/>
      <c r="R53" s="330"/>
      <c r="S53" s="330"/>
      <c r="T53" s="27"/>
      <c r="U53" s="330"/>
      <c r="V53" s="330"/>
      <c r="W53" s="330"/>
      <c r="X53" s="330"/>
      <c r="Y53" s="330"/>
      <c r="Z53" s="330"/>
      <c r="AA53" s="330"/>
      <c r="AB53" s="330"/>
      <c r="AC53" s="330"/>
      <c r="AD53" s="330"/>
      <c r="AE53" s="330"/>
      <c r="AF53" s="330"/>
      <c r="AG53" s="330"/>
      <c r="AH53" s="330"/>
      <c r="AI53" s="330"/>
    </row>
  </sheetData>
  <sheetProtection selectLockedCells="1" selectUnlockedCells="1"/>
  <mergeCells count="12">
    <mergeCell ref="A53:S53"/>
    <mergeCell ref="U53:AI53"/>
    <mergeCell ref="A46:R46"/>
    <mergeCell ref="A47:AI47"/>
    <mergeCell ref="A50:S50"/>
    <mergeCell ref="A52:S52"/>
    <mergeCell ref="U52:AI52"/>
    <mergeCell ref="A1:AI1"/>
    <mergeCell ref="A2:AI2"/>
    <mergeCell ref="V3:AI3"/>
    <mergeCell ref="A6:Y6"/>
    <mergeCell ref="Z6:AI6"/>
  </mergeCells>
  <pageMargins left="0.64583333333333337" right="0.20833333333333334" top="0.34375" bottom="0.3125" header="0.51181102362204722" footer="0.51181102362204722"/>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50"/>
  </sheetPr>
  <dimension ref="A1:AI60"/>
  <sheetViews>
    <sheetView zoomScaleNormal="100" workbookViewId="0">
      <selection activeCell="A2" sqref="A2"/>
    </sheetView>
  </sheetViews>
  <sheetFormatPr defaultRowHeight="15"/>
  <cols>
    <col min="1" max="34" width="2.5703125" customWidth="1"/>
    <col min="35" max="35" width="2.7109375" customWidth="1"/>
  </cols>
  <sheetData>
    <row r="1" spans="1:35" ht="18" customHeight="1">
      <c r="A1" s="331" t="s">
        <v>49</v>
      </c>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row>
    <row r="2" spans="1:35" ht="35.25" customHeight="1">
      <c r="A2" s="332" t="e">
        <f>'2. Croqui Padrão'!B5:AJ5</f>
        <v>#VALUE!</v>
      </c>
      <c r="B2" s="332"/>
      <c r="C2" s="332"/>
      <c r="D2" s="332"/>
      <c r="E2" s="332"/>
      <c r="F2" s="332"/>
      <c r="G2" s="332"/>
      <c r="H2" s="332"/>
      <c r="I2" s="332"/>
      <c r="J2" s="332"/>
      <c r="K2" s="332"/>
      <c r="L2" s="332"/>
      <c r="M2" s="332"/>
      <c r="N2" s="332"/>
      <c r="O2" s="332"/>
      <c r="P2" s="332"/>
      <c r="Q2" s="332"/>
      <c r="R2" s="332"/>
      <c r="S2" s="332"/>
      <c r="T2" s="332"/>
      <c r="U2" s="332"/>
      <c r="V2" s="332"/>
      <c r="W2" s="332"/>
      <c r="X2" s="332"/>
      <c r="Y2" s="332"/>
      <c r="Z2" s="332"/>
      <c r="AA2" s="332"/>
      <c r="AB2" s="332"/>
      <c r="AC2" s="332"/>
      <c r="AD2" s="332"/>
      <c r="AE2" s="332"/>
      <c r="AF2" s="332"/>
      <c r="AG2" s="332"/>
      <c r="AH2" s="332"/>
      <c r="AI2" s="332"/>
    </row>
    <row r="3" spans="1:35" ht="21.75" customHeight="1">
      <c r="A3" s="85"/>
      <c r="B3" s="85"/>
      <c r="C3" s="85"/>
      <c r="D3" s="85"/>
      <c r="E3" s="85"/>
      <c r="F3" s="85"/>
      <c r="G3" s="85"/>
      <c r="H3" s="85"/>
      <c r="I3" s="85"/>
      <c r="J3" s="85"/>
      <c r="K3" s="85"/>
      <c r="L3" s="85"/>
      <c r="M3" s="85"/>
      <c r="N3" s="85"/>
      <c r="O3" s="85"/>
      <c r="P3" s="85"/>
      <c r="Q3" s="85"/>
      <c r="R3" s="85"/>
      <c r="S3" s="85"/>
      <c r="T3" s="85"/>
      <c r="U3" s="85"/>
      <c r="V3" s="333">
        <f ca="1">TODAY()</f>
        <v>46224</v>
      </c>
      <c r="W3" s="333"/>
      <c r="X3" s="333"/>
      <c r="Y3" s="333"/>
      <c r="Z3" s="333"/>
      <c r="AA3" s="333"/>
      <c r="AB3" s="333"/>
      <c r="AC3" s="333"/>
      <c r="AD3" s="333"/>
      <c r="AE3" s="333"/>
      <c r="AF3" s="333"/>
      <c r="AG3" s="333"/>
      <c r="AH3" s="333"/>
      <c r="AI3" s="333"/>
    </row>
    <row r="4" spans="1:35">
      <c r="A4" s="27"/>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row>
    <row r="5" spans="1:35">
      <c r="A5" s="32" t="s">
        <v>46</v>
      </c>
      <c r="B5" s="20"/>
      <c r="C5" s="20"/>
      <c r="D5" s="20"/>
      <c r="E5" s="20"/>
      <c r="F5" s="20"/>
      <c r="G5" s="20"/>
      <c r="H5" s="20"/>
      <c r="I5" s="20"/>
      <c r="J5" s="20"/>
      <c r="K5" s="20"/>
      <c r="L5" s="20"/>
      <c r="M5" s="20"/>
      <c r="N5" s="20"/>
      <c r="O5" s="20"/>
      <c r="P5" s="20"/>
      <c r="Q5" s="20"/>
      <c r="R5" s="20"/>
      <c r="S5" s="20"/>
      <c r="T5" s="20"/>
      <c r="U5" s="20"/>
      <c r="V5" s="20"/>
      <c r="W5" s="20"/>
      <c r="X5" s="20"/>
      <c r="Y5" s="20"/>
      <c r="Z5" s="33" t="s">
        <v>6</v>
      </c>
      <c r="AA5" s="13"/>
      <c r="AB5" s="13"/>
      <c r="AC5" s="13"/>
      <c r="AD5" s="13"/>
      <c r="AE5" s="13"/>
      <c r="AF5" s="13"/>
      <c r="AG5" s="13"/>
      <c r="AH5" s="13"/>
      <c r="AI5" s="29"/>
    </row>
    <row r="6" spans="1:35">
      <c r="A6" s="325" t="str">
        <f>'0. Dados'!D9</f>
        <v>Angelo Santos</v>
      </c>
      <c r="B6" s="325"/>
      <c r="C6" s="325"/>
      <c r="D6" s="325"/>
      <c r="E6" s="325"/>
      <c r="F6" s="325"/>
      <c r="G6" s="325"/>
      <c r="H6" s="325"/>
      <c r="I6" s="325"/>
      <c r="J6" s="325"/>
      <c r="K6" s="325"/>
      <c r="L6" s="325"/>
      <c r="M6" s="325"/>
      <c r="N6" s="325"/>
      <c r="O6" s="325"/>
      <c r="P6" s="325"/>
      <c r="Q6" s="325"/>
      <c r="R6" s="325"/>
      <c r="S6" s="325"/>
      <c r="T6" s="325"/>
      <c r="U6" s="325"/>
      <c r="V6" s="325"/>
      <c r="W6" s="325"/>
      <c r="X6" s="325"/>
      <c r="Y6" s="325"/>
      <c r="Z6" s="325" t="str">
        <f>'0. Dados'!Z9:AH9</f>
        <v>11277828431</v>
      </c>
      <c r="AA6" s="325"/>
      <c r="AB6" s="325"/>
      <c r="AC6" s="325"/>
      <c r="AD6" s="325"/>
      <c r="AE6" s="325"/>
      <c r="AF6" s="325"/>
      <c r="AG6" s="325"/>
      <c r="AH6" s="325"/>
      <c r="AI6" s="325"/>
    </row>
    <row r="7" spans="1:35">
      <c r="A7" s="69"/>
      <c r="B7" s="69"/>
      <c r="C7" s="69"/>
      <c r="D7" s="69"/>
      <c r="E7" s="69"/>
      <c r="F7" s="69"/>
      <c r="G7" s="69"/>
      <c r="H7" s="69"/>
      <c r="I7" s="69"/>
      <c r="J7" s="69"/>
      <c r="K7" s="69"/>
      <c r="L7" s="69"/>
      <c r="M7" s="69"/>
      <c r="N7" s="69"/>
      <c r="O7" s="69"/>
      <c r="P7" s="69"/>
      <c r="Q7" s="69"/>
      <c r="R7" s="69"/>
      <c r="S7" s="69"/>
      <c r="T7" s="69"/>
      <c r="U7" s="69"/>
      <c r="V7" s="69"/>
      <c r="W7" s="69"/>
      <c r="X7" s="69"/>
      <c r="Y7" s="69"/>
      <c r="Z7" s="69"/>
      <c r="AA7" s="69"/>
      <c r="AB7" s="69"/>
      <c r="AC7" s="69"/>
      <c r="AD7" s="69"/>
      <c r="AE7" s="69"/>
      <c r="AF7" s="69"/>
      <c r="AG7" s="69"/>
      <c r="AH7" s="69"/>
      <c r="AI7" s="69"/>
    </row>
    <row r="8" spans="1:35">
      <c r="A8" s="21"/>
      <c r="B8" s="71"/>
      <c r="C8" s="71"/>
      <c r="D8" s="71"/>
      <c r="E8" s="71"/>
      <c r="F8" s="71"/>
      <c r="G8" s="71"/>
      <c r="H8" s="71"/>
      <c r="I8" s="71"/>
      <c r="J8" s="71"/>
      <c r="K8" s="71"/>
      <c r="L8" s="71"/>
      <c r="M8" s="71"/>
      <c r="N8" s="71"/>
      <c r="O8" s="71"/>
      <c r="P8" s="71"/>
      <c r="Q8" s="71"/>
      <c r="R8" s="71"/>
      <c r="S8" s="71"/>
      <c r="T8" s="71"/>
      <c r="U8" s="71"/>
      <c r="V8" s="71"/>
      <c r="W8" s="71"/>
      <c r="X8" s="71"/>
      <c r="Y8" s="71"/>
      <c r="Z8" s="71"/>
      <c r="AA8" s="71"/>
      <c r="AB8" s="71"/>
      <c r="AC8" s="71"/>
      <c r="AD8" s="71"/>
      <c r="AE8" s="71"/>
      <c r="AF8" s="72"/>
      <c r="AG8" s="72"/>
      <c r="AH8" s="72"/>
      <c r="AI8" s="71"/>
    </row>
    <row r="9" spans="1:35" ht="6" customHeight="1">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row>
    <row r="10" spans="1:35">
      <c r="A10" s="74"/>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5"/>
      <c r="AD10" s="75"/>
      <c r="AE10" s="75"/>
      <c r="AF10" s="75"/>
      <c r="AG10" s="75"/>
      <c r="AH10" s="75"/>
      <c r="AI10" s="76"/>
    </row>
    <row r="11" spans="1:35">
      <c r="A11" s="77"/>
      <c r="B11" s="79"/>
      <c r="C11" s="79"/>
      <c r="D11" s="79"/>
      <c r="E11" s="79"/>
      <c r="F11" s="79"/>
      <c r="G11" s="79"/>
      <c r="H11" s="79"/>
      <c r="I11" s="79"/>
      <c r="J11" s="79"/>
      <c r="K11" s="79"/>
      <c r="L11" s="79"/>
      <c r="M11" s="79"/>
      <c r="N11" s="79"/>
      <c r="O11" s="79"/>
      <c r="P11" s="79"/>
      <c r="Q11" s="79"/>
      <c r="R11" s="79"/>
      <c r="S11" s="79"/>
      <c r="T11" s="79"/>
      <c r="U11" s="79"/>
      <c r="V11" s="79"/>
      <c r="W11" s="79"/>
      <c r="X11" s="79"/>
      <c r="Y11" s="79"/>
      <c r="Z11" s="79"/>
      <c r="AA11" s="79"/>
      <c r="AB11" s="79"/>
      <c r="AC11" s="79"/>
      <c r="AD11" s="79"/>
      <c r="AE11" s="79"/>
      <c r="AF11" s="79"/>
      <c r="AG11" s="79"/>
      <c r="AH11" s="79"/>
      <c r="AI11" s="78"/>
    </row>
    <row r="12" spans="1:35">
      <c r="A12" s="77"/>
      <c r="B12" s="79"/>
      <c r="C12" s="79"/>
      <c r="D12" s="79"/>
      <c r="E12" s="79"/>
      <c r="F12" s="79"/>
      <c r="G12" s="79"/>
      <c r="H12" s="79"/>
      <c r="I12" s="79"/>
      <c r="J12" s="79"/>
      <c r="K12" s="79"/>
      <c r="L12" s="79"/>
      <c r="M12" s="79"/>
      <c r="N12" s="79"/>
      <c r="O12" s="79"/>
      <c r="P12" s="79"/>
      <c r="Q12" s="79"/>
      <c r="R12" s="79"/>
      <c r="S12" s="79"/>
      <c r="T12" s="79"/>
      <c r="U12" s="79"/>
      <c r="V12" s="79"/>
      <c r="W12" s="79"/>
      <c r="X12" s="79"/>
      <c r="Y12" s="79"/>
      <c r="Z12" s="79"/>
      <c r="AA12" s="79"/>
      <c r="AB12" s="79"/>
      <c r="AC12" s="79"/>
      <c r="AD12" s="79"/>
      <c r="AE12" s="79"/>
      <c r="AF12" s="79"/>
      <c r="AG12" s="79"/>
      <c r="AH12" s="79"/>
      <c r="AI12" s="78"/>
    </row>
    <row r="13" spans="1:35">
      <c r="A13" s="77"/>
      <c r="B13" s="79"/>
      <c r="C13" s="79"/>
      <c r="D13" s="79"/>
      <c r="E13" s="79"/>
      <c r="F13" s="79"/>
      <c r="G13" s="79"/>
      <c r="H13" s="79"/>
      <c r="I13" s="79"/>
      <c r="J13" s="79"/>
      <c r="K13" s="79"/>
      <c r="L13" s="79"/>
      <c r="M13" s="79"/>
      <c r="N13" s="79"/>
      <c r="O13" s="79"/>
      <c r="P13" s="79"/>
      <c r="Q13" s="79"/>
      <c r="R13" s="79"/>
      <c r="S13" s="79"/>
      <c r="T13" s="79"/>
      <c r="U13" s="79"/>
      <c r="V13" s="79"/>
      <c r="W13" s="79"/>
      <c r="X13" s="79"/>
      <c r="Y13" s="79"/>
      <c r="Z13" s="79"/>
      <c r="AA13" s="79"/>
      <c r="AB13" s="79"/>
      <c r="AC13" s="79"/>
      <c r="AD13" s="79"/>
      <c r="AE13" s="79"/>
      <c r="AF13" s="79"/>
      <c r="AG13" s="79"/>
      <c r="AH13" s="79"/>
      <c r="AI13" s="78"/>
    </row>
    <row r="14" spans="1:35">
      <c r="A14" s="77"/>
      <c r="B14" s="79"/>
      <c r="C14" s="79"/>
      <c r="D14" s="79"/>
      <c r="E14" s="79"/>
      <c r="F14" s="79"/>
      <c r="G14" s="79"/>
      <c r="H14" s="79"/>
      <c r="I14" s="79"/>
      <c r="J14" s="79"/>
      <c r="K14" s="79"/>
      <c r="L14" s="79"/>
      <c r="M14" s="79"/>
      <c r="N14" s="79"/>
      <c r="O14" s="79"/>
      <c r="P14" s="79"/>
      <c r="Q14" s="79"/>
      <c r="R14" s="79"/>
      <c r="S14" s="79"/>
      <c r="T14" s="79"/>
      <c r="U14" s="79"/>
      <c r="V14" s="79"/>
      <c r="W14" s="79"/>
      <c r="X14" s="79"/>
      <c r="Y14" s="79"/>
      <c r="Z14" s="79"/>
      <c r="AA14" s="79"/>
      <c r="AB14" s="79"/>
      <c r="AC14" s="79"/>
      <c r="AD14" s="79"/>
      <c r="AE14" s="79"/>
      <c r="AF14" s="79"/>
      <c r="AG14" s="79"/>
      <c r="AH14" s="79"/>
      <c r="AI14" s="78"/>
    </row>
    <row r="15" spans="1:35">
      <c r="A15" s="77"/>
      <c r="B15" s="79"/>
      <c r="C15" s="79"/>
      <c r="D15" s="79"/>
      <c r="E15" s="79"/>
      <c r="F15" s="79"/>
      <c r="G15" s="79"/>
      <c r="H15" s="79"/>
      <c r="I15" s="79"/>
      <c r="J15" s="79"/>
      <c r="K15" s="79"/>
      <c r="L15" s="79"/>
      <c r="M15" s="79"/>
      <c r="N15" s="79"/>
      <c r="O15" s="79"/>
      <c r="P15" s="79"/>
      <c r="Q15" s="79"/>
      <c r="R15" s="79"/>
      <c r="S15" s="79"/>
      <c r="T15" s="79"/>
      <c r="U15" s="79"/>
      <c r="V15" s="79"/>
      <c r="W15" s="79"/>
      <c r="X15" s="79"/>
      <c r="Y15" s="79"/>
      <c r="Z15" s="79"/>
      <c r="AA15" s="79"/>
      <c r="AB15" s="79"/>
      <c r="AC15" s="79"/>
      <c r="AD15" s="79"/>
      <c r="AE15" s="79"/>
      <c r="AF15" s="79"/>
      <c r="AG15" s="79"/>
      <c r="AH15" s="79"/>
      <c r="AI15" s="78"/>
    </row>
    <row r="16" spans="1:35">
      <c r="A16" s="77"/>
      <c r="B16" s="79"/>
      <c r="C16" s="79"/>
      <c r="D16" s="79"/>
      <c r="E16" s="79"/>
      <c r="F16" s="79"/>
      <c r="G16" s="79"/>
      <c r="H16" s="79"/>
      <c r="I16" s="79"/>
      <c r="J16" s="79"/>
      <c r="K16" s="79"/>
      <c r="L16" s="79"/>
      <c r="M16" s="79"/>
      <c r="N16" s="79"/>
      <c r="O16" s="79"/>
      <c r="P16" s="79"/>
      <c r="Q16" s="79"/>
      <c r="R16" s="79"/>
      <c r="S16" s="79"/>
      <c r="T16" s="79"/>
      <c r="U16" s="79"/>
      <c r="V16" s="79"/>
      <c r="W16" s="79"/>
      <c r="X16" s="79"/>
      <c r="Y16" s="79"/>
      <c r="Z16" s="79"/>
      <c r="AA16" s="79"/>
      <c r="AB16" s="79"/>
      <c r="AC16" s="79"/>
      <c r="AD16" s="79"/>
      <c r="AE16" s="79"/>
      <c r="AF16" s="79"/>
      <c r="AG16" s="79"/>
      <c r="AH16" s="79"/>
      <c r="AI16" s="78"/>
    </row>
    <row r="17" spans="1:35">
      <c r="A17" s="77"/>
      <c r="B17" s="79"/>
      <c r="C17" s="79"/>
      <c r="D17" s="79"/>
      <c r="E17" s="79"/>
      <c r="F17" s="79"/>
      <c r="G17" s="79"/>
      <c r="H17" s="79"/>
      <c r="I17" s="79"/>
      <c r="J17" s="79"/>
      <c r="K17" s="79"/>
      <c r="L17" s="79"/>
      <c r="M17" s="79"/>
      <c r="N17" s="79"/>
      <c r="O17" s="79"/>
      <c r="P17" s="79"/>
      <c r="Q17" s="79"/>
      <c r="R17" s="79"/>
      <c r="S17" s="79"/>
      <c r="T17" s="79"/>
      <c r="U17" s="79"/>
      <c r="V17" s="79"/>
      <c r="W17" s="79"/>
      <c r="X17" s="79"/>
      <c r="Y17" s="79"/>
      <c r="Z17" s="79"/>
      <c r="AA17" s="79"/>
      <c r="AB17" s="79"/>
      <c r="AC17" s="79"/>
      <c r="AD17" s="79"/>
      <c r="AE17" s="79"/>
      <c r="AF17" s="79"/>
      <c r="AG17" s="79"/>
      <c r="AH17" s="79"/>
      <c r="AI17" s="78"/>
    </row>
    <row r="18" spans="1:35">
      <c r="A18" s="77"/>
      <c r="B18" s="79"/>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8"/>
    </row>
    <row r="19" spans="1:35">
      <c r="A19" s="77"/>
      <c r="B19" s="79"/>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8"/>
    </row>
    <row r="20" spans="1:35">
      <c r="A20" s="77"/>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9"/>
      <c r="AD20" s="79"/>
      <c r="AE20" s="79"/>
      <c r="AF20" s="79"/>
      <c r="AG20" s="79"/>
      <c r="AH20" s="79"/>
      <c r="AI20" s="78"/>
    </row>
    <row r="21" spans="1:35">
      <c r="A21" s="77"/>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D21" s="79"/>
      <c r="AE21" s="79"/>
      <c r="AF21" s="79"/>
      <c r="AG21" s="79"/>
      <c r="AH21" s="79"/>
      <c r="AI21" s="78"/>
    </row>
    <row r="22" spans="1:35">
      <c r="A22" s="77"/>
      <c r="B22" s="79"/>
      <c r="C22" s="79"/>
      <c r="D22" s="79"/>
      <c r="E22" s="79"/>
      <c r="F22" s="79"/>
      <c r="G22" s="79"/>
      <c r="H22" s="79"/>
      <c r="I22" s="79"/>
      <c r="J22" s="79"/>
      <c r="K22" s="79"/>
      <c r="L22" s="79"/>
      <c r="M22" s="79"/>
      <c r="N22" s="79"/>
      <c r="O22" s="79"/>
      <c r="P22" s="79"/>
      <c r="Q22" s="79"/>
      <c r="R22" s="79"/>
      <c r="S22" s="79"/>
      <c r="T22" s="79"/>
      <c r="U22" s="79"/>
      <c r="V22" s="79"/>
      <c r="W22" s="79"/>
      <c r="X22" s="79"/>
      <c r="Y22" s="79"/>
      <c r="Z22" s="79"/>
      <c r="AA22" s="79"/>
      <c r="AB22" s="79"/>
      <c r="AC22" s="79"/>
      <c r="AD22" s="79"/>
      <c r="AE22" s="79"/>
      <c r="AF22" s="79"/>
      <c r="AG22" s="79"/>
      <c r="AH22" s="79"/>
      <c r="AI22" s="78"/>
    </row>
    <row r="23" spans="1:35">
      <c r="A23" s="77"/>
      <c r="B23" s="79"/>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8"/>
    </row>
    <row r="24" spans="1:35">
      <c r="A24" s="77"/>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8"/>
    </row>
    <row r="25" spans="1:35">
      <c r="A25" s="77"/>
      <c r="B25" s="79"/>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8"/>
    </row>
    <row r="26" spans="1:35">
      <c r="A26" s="77"/>
      <c r="B26" s="79"/>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8"/>
    </row>
    <row r="27" spans="1:35">
      <c r="A27" s="77"/>
      <c r="B27" s="79"/>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8"/>
    </row>
    <row r="28" spans="1:35">
      <c r="A28" s="77"/>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8"/>
    </row>
    <row r="29" spans="1:35">
      <c r="A29" s="77"/>
      <c r="B29" s="79"/>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8"/>
    </row>
    <row r="30" spans="1:35">
      <c r="A30" s="77"/>
      <c r="B30" s="79"/>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8"/>
    </row>
    <row r="31" spans="1:35">
      <c r="A31" s="77"/>
      <c r="B31" s="79"/>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8"/>
    </row>
    <row r="32" spans="1:35">
      <c r="A32" s="77"/>
      <c r="B32" s="79"/>
      <c r="C32" s="79"/>
      <c r="D32" s="79"/>
      <c r="E32" s="79"/>
      <c r="F32" s="79"/>
      <c r="G32" s="79"/>
      <c r="H32" s="79"/>
      <c r="I32" s="79"/>
      <c r="J32" s="79"/>
      <c r="K32" s="79"/>
      <c r="L32" s="79"/>
      <c r="M32" s="79"/>
      <c r="N32" s="79"/>
      <c r="O32" s="79"/>
      <c r="P32" s="79"/>
      <c r="Q32" s="79"/>
      <c r="R32" s="79"/>
      <c r="S32" s="79"/>
      <c r="T32" s="79"/>
      <c r="U32" s="79"/>
      <c r="V32" s="79"/>
      <c r="W32" s="79"/>
      <c r="X32" s="79"/>
      <c r="Y32" s="79"/>
      <c r="Z32" s="79"/>
      <c r="AA32" s="79"/>
      <c r="AB32" s="79"/>
      <c r="AC32" s="79"/>
      <c r="AD32" s="79"/>
      <c r="AE32" s="79"/>
      <c r="AF32" s="79"/>
      <c r="AG32" s="79"/>
      <c r="AH32" s="79"/>
      <c r="AI32" s="78"/>
    </row>
    <row r="33" spans="1:35">
      <c r="A33" s="77"/>
      <c r="B33" s="79"/>
      <c r="C33" s="79"/>
      <c r="D33" s="79"/>
      <c r="E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8"/>
    </row>
    <row r="34" spans="1:35">
      <c r="A34" s="77"/>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8"/>
    </row>
    <row r="35" spans="1:35">
      <c r="A35" s="77"/>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8"/>
    </row>
    <row r="36" spans="1:35">
      <c r="A36" s="77"/>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8"/>
    </row>
    <row r="37" spans="1:35">
      <c r="A37" s="77"/>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8"/>
    </row>
    <row r="38" spans="1:35">
      <c r="A38" s="77"/>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9"/>
      <c r="AD38" s="79"/>
      <c r="AE38" s="79"/>
      <c r="AF38" s="79"/>
      <c r="AG38" s="79"/>
      <c r="AH38" s="79"/>
      <c r="AI38" s="78"/>
    </row>
    <row r="39" spans="1:35">
      <c r="A39" s="77"/>
      <c r="B39" s="79"/>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8"/>
    </row>
    <row r="40" spans="1:35">
      <c r="A40" s="77"/>
      <c r="B40" s="79"/>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8"/>
    </row>
    <row r="41" spans="1:35">
      <c r="A41" s="77"/>
      <c r="B41" s="79"/>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8"/>
    </row>
    <row r="42" spans="1:35">
      <c r="A42" s="77"/>
      <c r="B42" s="79"/>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D42" s="79"/>
      <c r="AE42" s="79"/>
      <c r="AF42" s="79"/>
      <c r="AG42" s="79"/>
      <c r="AH42" s="79"/>
      <c r="AI42" s="78"/>
    </row>
    <row r="43" spans="1:35">
      <c r="A43" s="77"/>
      <c r="B43" s="79"/>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8"/>
    </row>
    <row r="44" spans="1:35">
      <c r="A44" s="77"/>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8"/>
    </row>
    <row r="45" spans="1:35">
      <c r="A45" s="77"/>
      <c r="B45" s="79"/>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8"/>
    </row>
    <row r="46" spans="1:35">
      <c r="A46" s="77"/>
      <c r="B46" s="79"/>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8"/>
    </row>
    <row r="47" spans="1:35">
      <c r="A47" s="77"/>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8"/>
    </row>
    <row r="48" spans="1:35">
      <c r="A48" s="77"/>
      <c r="B48" s="79"/>
      <c r="C48" s="79"/>
      <c r="D48" s="79"/>
      <c r="E48" s="79"/>
      <c r="F48" s="79"/>
      <c r="G48" s="79"/>
      <c r="H48" s="79"/>
      <c r="I48" s="79"/>
      <c r="J48" s="79"/>
      <c r="K48" s="79"/>
      <c r="L48" s="79"/>
      <c r="M48" s="79"/>
      <c r="N48" s="79"/>
      <c r="O48" s="79"/>
      <c r="P48" s="79"/>
      <c r="Q48" s="79"/>
      <c r="R48" s="79"/>
      <c r="S48" s="79"/>
      <c r="T48" s="79"/>
      <c r="U48" s="79"/>
      <c r="V48" s="79"/>
      <c r="W48" s="79"/>
      <c r="X48" s="79"/>
      <c r="Y48" s="79"/>
      <c r="Z48" s="79"/>
      <c r="AA48" s="79"/>
      <c r="AB48" s="79"/>
      <c r="AC48" s="79"/>
      <c r="AD48" s="79"/>
      <c r="AE48" s="79"/>
      <c r="AF48" s="79"/>
      <c r="AG48" s="79"/>
      <c r="AH48" s="79"/>
      <c r="AI48" s="78"/>
    </row>
    <row r="49" spans="1:35">
      <c r="A49" s="77"/>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c r="AB49" s="79"/>
      <c r="AC49" s="79"/>
      <c r="AD49" s="79"/>
      <c r="AE49" s="79"/>
      <c r="AF49" s="79"/>
      <c r="AG49" s="79"/>
      <c r="AH49" s="79"/>
      <c r="AI49" s="78"/>
    </row>
    <row r="50" spans="1:35">
      <c r="A50" s="77"/>
      <c r="B50" s="79"/>
      <c r="C50" s="79"/>
      <c r="D50" s="79"/>
      <c r="E50" s="79"/>
      <c r="F50" s="79"/>
      <c r="G50" s="79"/>
      <c r="H50" s="79"/>
      <c r="I50" s="79"/>
      <c r="J50" s="79"/>
      <c r="K50" s="79"/>
      <c r="L50" s="79"/>
      <c r="M50" s="79"/>
      <c r="N50" s="79"/>
      <c r="O50" s="79"/>
      <c r="P50" s="79"/>
      <c r="Q50" s="79"/>
      <c r="R50" s="79"/>
      <c r="S50" s="79"/>
      <c r="T50" s="79"/>
      <c r="U50" s="79"/>
      <c r="V50" s="79"/>
      <c r="W50" s="79"/>
      <c r="X50" s="79"/>
      <c r="Y50" s="79"/>
      <c r="Z50" s="79"/>
      <c r="AA50" s="79"/>
      <c r="AB50" s="79"/>
      <c r="AC50" s="79"/>
      <c r="AD50" s="79"/>
      <c r="AE50" s="79"/>
      <c r="AF50" s="79"/>
      <c r="AG50" s="79"/>
      <c r="AH50" s="79"/>
      <c r="AI50" s="78"/>
    </row>
    <row r="51" spans="1:35">
      <c r="A51" s="77"/>
      <c r="B51" s="79"/>
      <c r="C51" s="79"/>
      <c r="D51" s="79"/>
      <c r="E51" s="79"/>
      <c r="F51" s="79"/>
      <c r="G51" s="79"/>
      <c r="H51" s="79"/>
      <c r="I51" s="79"/>
      <c r="J51" s="79"/>
      <c r="K51" s="79"/>
      <c r="L51" s="79"/>
      <c r="M51" s="79"/>
      <c r="N51" s="79"/>
      <c r="O51" s="79"/>
      <c r="P51" s="79"/>
      <c r="Q51" s="79"/>
      <c r="R51" s="79"/>
      <c r="S51" s="79"/>
      <c r="T51" s="79"/>
      <c r="U51" s="79"/>
      <c r="V51" s="79"/>
      <c r="W51" s="79"/>
      <c r="X51" s="79"/>
      <c r="Y51" s="79"/>
      <c r="Z51" s="79"/>
      <c r="AA51" s="79"/>
      <c r="AB51" s="79"/>
      <c r="AC51" s="79"/>
      <c r="AD51" s="79"/>
      <c r="AE51" s="79"/>
      <c r="AF51" s="79"/>
      <c r="AG51" s="79"/>
      <c r="AH51" s="79"/>
      <c r="AI51" s="78"/>
    </row>
    <row r="52" spans="1:35">
      <c r="A52" s="80"/>
      <c r="B52" s="81"/>
      <c r="C52" s="81"/>
      <c r="D52" s="81"/>
      <c r="E52" s="81"/>
      <c r="F52" s="81"/>
      <c r="G52" s="81"/>
      <c r="H52" s="81"/>
      <c r="I52" s="81"/>
      <c r="J52" s="81"/>
      <c r="K52" s="81"/>
      <c r="L52" s="81"/>
      <c r="M52" s="81"/>
      <c r="N52" s="81"/>
      <c r="O52" s="81"/>
      <c r="P52" s="81"/>
      <c r="Q52" s="81"/>
      <c r="R52" s="81"/>
      <c r="S52" s="81"/>
      <c r="T52" s="81"/>
      <c r="U52" s="81"/>
      <c r="V52" s="81"/>
      <c r="W52" s="81"/>
      <c r="X52" s="81"/>
      <c r="Y52" s="81"/>
      <c r="Z52" s="81"/>
      <c r="AA52" s="81"/>
      <c r="AB52" s="81"/>
      <c r="AC52" s="81"/>
      <c r="AD52" s="81"/>
      <c r="AE52" s="81"/>
      <c r="AF52" s="81"/>
      <c r="AG52" s="81"/>
      <c r="AH52" s="81"/>
      <c r="AI52" s="82"/>
    </row>
    <row r="53" spans="1:35">
      <c r="A53" s="328"/>
      <c r="B53" s="328"/>
      <c r="C53" s="328"/>
      <c r="D53" s="328"/>
      <c r="E53" s="328"/>
      <c r="F53" s="328"/>
      <c r="G53" s="328"/>
      <c r="H53" s="328"/>
      <c r="I53" s="328"/>
      <c r="J53" s="328"/>
      <c r="K53" s="328"/>
      <c r="L53" s="328"/>
      <c r="M53" s="328"/>
      <c r="N53" s="328"/>
      <c r="O53" s="328"/>
      <c r="P53" s="328"/>
      <c r="Q53" s="328"/>
      <c r="R53" s="328"/>
      <c r="S53" s="27"/>
      <c r="T53" s="83"/>
      <c r="U53" s="83"/>
      <c r="V53" s="83"/>
      <c r="W53" s="83"/>
      <c r="X53" s="83"/>
      <c r="Y53" s="83"/>
      <c r="Z53" s="83"/>
      <c r="AA53" s="83"/>
      <c r="AB53" s="83"/>
      <c r="AC53" s="83"/>
      <c r="AD53" s="83"/>
      <c r="AE53" s="83"/>
      <c r="AF53" s="83"/>
      <c r="AG53" s="83"/>
      <c r="AH53" s="83"/>
      <c r="AI53" s="83"/>
    </row>
    <row r="54" spans="1:35">
      <c r="A54" s="329"/>
      <c r="B54" s="329"/>
      <c r="C54" s="329"/>
      <c r="D54" s="329"/>
      <c r="E54" s="329"/>
      <c r="F54" s="329"/>
      <c r="G54" s="329"/>
      <c r="H54" s="329"/>
      <c r="I54" s="329"/>
      <c r="J54" s="329"/>
      <c r="K54" s="329"/>
      <c r="L54" s="329"/>
      <c r="M54" s="329"/>
      <c r="N54" s="329"/>
      <c r="O54" s="329"/>
      <c r="P54" s="329"/>
      <c r="Q54" s="329"/>
      <c r="R54" s="329"/>
      <c r="S54" s="329"/>
      <c r="T54" s="329"/>
      <c r="U54" s="329"/>
      <c r="V54" s="329"/>
      <c r="W54" s="329"/>
      <c r="X54" s="329"/>
      <c r="Y54" s="329"/>
      <c r="Z54" s="329"/>
      <c r="AA54" s="329"/>
      <c r="AB54" s="329"/>
      <c r="AC54" s="329"/>
      <c r="AD54" s="329"/>
      <c r="AE54" s="329"/>
      <c r="AF54" s="329"/>
      <c r="AG54" s="329"/>
      <c r="AH54" s="329"/>
      <c r="AI54" s="329"/>
    </row>
    <row r="55" spans="1:35">
      <c r="A55" s="13"/>
      <c r="B55" s="13"/>
      <c r="C55" s="13"/>
      <c r="D55" s="13"/>
      <c r="E55" s="13"/>
      <c r="F55" s="13"/>
      <c r="G55" s="13"/>
      <c r="H55" s="13"/>
      <c r="I55" s="13"/>
      <c r="J55" s="13"/>
      <c r="K55" s="13"/>
      <c r="L55" s="13"/>
      <c r="M55" s="13"/>
      <c r="N55" s="13"/>
      <c r="O55" s="13"/>
      <c r="P55" s="13"/>
      <c r="Q55" s="13"/>
      <c r="R55" s="27"/>
      <c r="S55" s="27"/>
      <c r="T55" s="83"/>
      <c r="U55" s="83"/>
      <c r="V55" s="83"/>
      <c r="W55" s="83"/>
      <c r="X55" s="83"/>
      <c r="Y55" s="83"/>
      <c r="Z55" s="83"/>
      <c r="AA55" s="83"/>
      <c r="AB55" s="83"/>
      <c r="AC55" s="83"/>
      <c r="AD55" s="83"/>
      <c r="AE55" s="83"/>
      <c r="AF55" s="83"/>
      <c r="AG55" s="83"/>
      <c r="AH55" s="83"/>
      <c r="AI55" s="83"/>
    </row>
    <row r="56" spans="1:35">
      <c r="A56" s="13"/>
      <c r="B56" s="13"/>
      <c r="C56" s="13"/>
      <c r="D56" s="13"/>
      <c r="E56" s="13"/>
      <c r="F56" s="13"/>
      <c r="G56" s="13"/>
      <c r="H56" s="13"/>
      <c r="I56" s="13"/>
      <c r="J56" s="13"/>
      <c r="K56" s="13"/>
      <c r="L56" s="13"/>
      <c r="M56" s="13"/>
      <c r="N56" s="13"/>
      <c r="O56" s="13"/>
      <c r="P56" s="13"/>
      <c r="Q56" s="13"/>
      <c r="R56" s="27"/>
      <c r="S56" s="27"/>
      <c r="T56" s="27"/>
      <c r="U56" s="27"/>
      <c r="V56" s="27"/>
      <c r="W56" s="27"/>
      <c r="X56" s="27"/>
      <c r="Y56" s="27"/>
      <c r="Z56" s="27"/>
      <c r="AA56" s="27"/>
      <c r="AB56" s="27"/>
      <c r="AC56" s="27"/>
      <c r="AD56" s="27"/>
      <c r="AE56" s="27"/>
      <c r="AF56" s="27"/>
      <c r="AG56" s="27"/>
      <c r="AH56" s="27"/>
      <c r="AI56" s="27"/>
    </row>
    <row r="57" spans="1:35">
      <c r="A57" s="314"/>
      <c r="B57" s="314"/>
      <c r="C57" s="314"/>
      <c r="D57" s="314"/>
      <c r="E57" s="314"/>
      <c r="F57" s="314"/>
      <c r="G57" s="314"/>
      <c r="H57" s="314"/>
      <c r="I57" s="314"/>
      <c r="J57" s="314"/>
      <c r="K57" s="314"/>
      <c r="L57" s="314"/>
      <c r="M57" s="314"/>
      <c r="N57" s="314"/>
      <c r="O57" s="314"/>
      <c r="P57" s="314"/>
      <c r="Q57" s="314"/>
      <c r="R57" s="314"/>
      <c r="S57" s="314"/>
      <c r="T57" s="27"/>
      <c r="U57" s="27"/>
      <c r="V57" s="27"/>
      <c r="W57" s="27"/>
      <c r="X57" s="27"/>
      <c r="Y57" s="27"/>
      <c r="Z57" s="27"/>
      <c r="AA57" s="27"/>
      <c r="AB57" s="27"/>
      <c r="AC57" s="27"/>
      <c r="AD57" s="27"/>
      <c r="AE57" s="27"/>
      <c r="AF57" s="27"/>
      <c r="AG57" s="27"/>
      <c r="AH57" s="27"/>
      <c r="AI57" s="27"/>
    </row>
    <row r="58" spans="1:35">
      <c r="A58" s="84"/>
      <c r="B58" s="13"/>
      <c r="C58" s="13"/>
      <c r="D58" s="13"/>
      <c r="E58" s="13"/>
      <c r="F58" s="13"/>
      <c r="G58" s="13"/>
      <c r="H58" s="13"/>
      <c r="I58" s="13"/>
      <c r="J58" s="13"/>
      <c r="K58" s="13"/>
      <c r="L58" s="13"/>
      <c r="M58" s="13"/>
      <c r="N58" s="13"/>
      <c r="O58" s="13"/>
      <c r="P58" s="13"/>
      <c r="Q58" s="27"/>
      <c r="R58" s="27"/>
      <c r="S58" s="27"/>
      <c r="T58" s="27"/>
      <c r="U58" s="84"/>
      <c r="V58" s="27"/>
      <c r="W58" s="27"/>
      <c r="X58" s="27"/>
      <c r="Y58" s="27"/>
      <c r="Z58" s="27"/>
      <c r="AA58" s="27"/>
      <c r="AB58" s="27"/>
      <c r="AC58" s="27"/>
      <c r="AD58" s="27"/>
      <c r="AE58" s="27"/>
      <c r="AF58" s="27"/>
      <c r="AG58" s="27"/>
      <c r="AH58" s="27"/>
      <c r="AI58" s="27"/>
    </row>
    <row r="59" spans="1:35" ht="15.75" customHeight="1">
      <c r="A59" s="330"/>
      <c r="B59" s="330"/>
      <c r="C59" s="330"/>
      <c r="D59" s="330"/>
      <c r="E59" s="330"/>
      <c r="F59" s="330"/>
      <c r="G59" s="330"/>
      <c r="H59" s="330"/>
      <c r="I59" s="330"/>
      <c r="J59" s="330"/>
      <c r="K59" s="330"/>
      <c r="L59" s="330"/>
      <c r="M59" s="330"/>
      <c r="N59" s="330"/>
      <c r="O59" s="330"/>
      <c r="P59" s="330"/>
      <c r="Q59" s="330"/>
      <c r="R59" s="330"/>
      <c r="S59" s="330"/>
      <c r="T59" s="27"/>
      <c r="U59" s="330"/>
      <c r="V59" s="330"/>
      <c r="W59" s="330"/>
      <c r="X59" s="330"/>
      <c r="Y59" s="330"/>
      <c r="Z59" s="330"/>
      <c r="AA59" s="330"/>
      <c r="AB59" s="330"/>
      <c r="AC59" s="330"/>
      <c r="AD59" s="330"/>
      <c r="AE59" s="330"/>
      <c r="AF59" s="330"/>
      <c r="AG59" s="330"/>
      <c r="AH59" s="330"/>
      <c r="AI59" s="330"/>
    </row>
    <row r="60" spans="1:35">
      <c r="A60" s="330"/>
      <c r="B60" s="330"/>
      <c r="C60" s="330"/>
      <c r="D60" s="330"/>
      <c r="E60" s="330"/>
      <c r="F60" s="330"/>
      <c r="G60" s="330"/>
      <c r="H60" s="330"/>
      <c r="I60" s="330"/>
      <c r="J60" s="330"/>
      <c r="K60" s="330"/>
      <c r="L60" s="330"/>
      <c r="M60" s="330"/>
      <c r="N60" s="330"/>
      <c r="O60" s="330"/>
      <c r="P60" s="330"/>
      <c r="Q60" s="330"/>
      <c r="R60" s="330"/>
      <c r="S60" s="330"/>
      <c r="T60" s="27"/>
      <c r="U60" s="330"/>
      <c r="V60" s="330"/>
      <c r="W60" s="330"/>
      <c r="X60" s="330"/>
      <c r="Y60" s="330"/>
      <c r="Z60" s="330"/>
      <c r="AA60" s="330"/>
      <c r="AB60" s="330"/>
      <c r="AC60" s="330"/>
      <c r="AD60" s="330"/>
      <c r="AE60" s="330"/>
      <c r="AF60" s="330"/>
      <c r="AG60" s="330"/>
      <c r="AH60" s="330"/>
      <c r="AI60" s="330"/>
    </row>
  </sheetData>
  <sheetProtection selectLockedCells="1" selectUnlockedCells="1"/>
  <mergeCells count="12">
    <mergeCell ref="A60:S60"/>
    <mergeCell ref="U60:AI60"/>
    <mergeCell ref="A53:R53"/>
    <mergeCell ref="A54:AI54"/>
    <mergeCell ref="A57:S57"/>
    <mergeCell ref="A59:S59"/>
    <mergeCell ref="U59:AI59"/>
    <mergeCell ref="A1:AI1"/>
    <mergeCell ref="A2:AI2"/>
    <mergeCell ref="V3:AI3"/>
    <mergeCell ref="A6:Y6"/>
    <mergeCell ref="Z6:AI6"/>
  </mergeCells>
  <pageMargins left="0.64583333333333337" right="0.20833333333333334" top="0.34375" bottom="0.3125" header="0.51181102362204722" footer="0.51181102362204722"/>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50"/>
    <pageSetUpPr fitToPage="1"/>
  </sheetPr>
  <dimension ref="B2:AM57"/>
  <sheetViews>
    <sheetView topLeftCell="A34" zoomScale="130" zoomScaleNormal="130" workbookViewId="0">
      <selection activeCell="B10" sqref="B10"/>
    </sheetView>
  </sheetViews>
  <sheetFormatPr defaultRowHeight="15"/>
  <cols>
    <col min="1" max="1" width="2.140625" customWidth="1"/>
    <col min="2" max="2" width="3.7109375" customWidth="1"/>
    <col min="3" max="34" width="2.5703125" customWidth="1"/>
    <col min="35" max="35" width="2.28515625" customWidth="1"/>
    <col min="36" max="36" width="2.7109375" hidden="1" customWidth="1"/>
    <col min="37" max="37" width="4.85546875" customWidth="1"/>
  </cols>
  <sheetData>
    <row r="2" spans="2:37" ht="18" customHeight="1">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row>
    <row r="3" spans="2:37" ht="18" customHeight="1">
      <c r="B3" s="86"/>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row>
    <row r="4" spans="2:37" ht="58.5" customHeight="1">
      <c r="B4" s="86"/>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row>
    <row r="5" spans="2:37" ht="15.4" customHeight="1">
      <c r="B5" s="87"/>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row>
    <row r="6" spans="2:37" ht="15.75" customHeight="1">
      <c r="B6" s="334" t="str">
        <f>'0. Dados'!F7</f>
        <v>São José do Capricho, em Flexeiras/AL</v>
      </c>
      <c r="C6" s="335"/>
      <c r="D6" s="335"/>
      <c r="E6" s="335"/>
      <c r="F6" s="335"/>
      <c r="G6" s="335"/>
      <c r="H6" s="335"/>
      <c r="I6" s="335"/>
      <c r="J6" s="335"/>
      <c r="K6" s="335"/>
      <c r="L6" s="335"/>
      <c r="M6" s="335"/>
      <c r="N6" s="335"/>
      <c r="O6" s="335"/>
      <c r="P6" s="335"/>
      <c r="Q6" s="335"/>
      <c r="R6" s="335"/>
      <c r="S6" s="335"/>
      <c r="T6" s="335"/>
      <c r="U6" s="335"/>
      <c r="V6" s="335"/>
      <c r="W6" s="335"/>
      <c r="X6" s="335"/>
      <c r="Y6" s="335"/>
      <c r="Z6" s="335"/>
      <c r="AA6" s="335"/>
      <c r="AB6" s="335"/>
      <c r="AC6" s="335"/>
      <c r="AD6" s="335"/>
      <c r="AE6" s="335"/>
      <c r="AF6" s="335"/>
      <c r="AG6" s="335"/>
      <c r="AH6" s="335"/>
      <c r="AI6" s="335"/>
      <c r="AJ6" s="335"/>
    </row>
    <row r="7" spans="2:37" ht="18.75" customHeight="1">
      <c r="B7" s="88"/>
      <c r="C7" s="89"/>
      <c r="D7" s="89"/>
      <c r="E7" s="89"/>
      <c r="F7" s="89"/>
      <c r="G7" s="89"/>
      <c r="H7" s="89"/>
      <c r="I7" s="89"/>
      <c r="J7" s="89"/>
      <c r="K7" s="89"/>
      <c r="L7" s="89"/>
      <c r="M7" s="89"/>
      <c r="N7" s="89"/>
      <c r="O7" s="89"/>
      <c r="P7" s="89"/>
      <c r="Q7" s="89"/>
      <c r="R7" s="89"/>
      <c r="S7" s="89"/>
      <c r="T7" s="89"/>
      <c r="U7" s="89"/>
      <c r="V7" s="89"/>
      <c r="W7" s="89"/>
      <c r="X7" s="89"/>
      <c r="Y7" s="336">
        <f ca="1">TODAY()</f>
        <v>46224</v>
      </c>
      <c r="Z7" s="336"/>
      <c r="AA7" s="336"/>
      <c r="AB7" s="336"/>
      <c r="AC7" s="336"/>
      <c r="AD7" s="336"/>
      <c r="AE7" s="336"/>
      <c r="AF7" s="336"/>
      <c r="AG7" s="336"/>
      <c r="AH7" s="336"/>
      <c r="AI7" s="336"/>
      <c r="AJ7" s="336"/>
    </row>
    <row r="8" spans="2:37">
      <c r="B8" s="19" t="s">
        <v>46</v>
      </c>
      <c r="C8" s="20"/>
      <c r="D8" s="20"/>
      <c r="E8" s="20"/>
      <c r="F8" s="20"/>
      <c r="G8" s="20"/>
      <c r="H8" s="20"/>
      <c r="I8" s="20"/>
      <c r="J8" s="20"/>
      <c r="K8" s="20"/>
      <c r="L8" s="20"/>
      <c r="M8" s="20"/>
      <c r="N8" s="20"/>
      <c r="O8" s="20"/>
      <c r="P8" s="20"/>
      <c r="Q8" s="20"/>
      <c r="R8" s="20"/>
      <c r="S8" s="20"/>
      <c r="T8" s="20"/>
      <c r="U8" s="20"/>
      <c r="V8" s="20"/>
      <c r="W8" s="20"/>
      <c r="X8" s="20"/>
      <c r="Y8" s="20"/>
      <c r="Z8" s="20"/>
      <c r="AA8" s="33" t="s">
        <v>6</v>
      </c>
      <c r="AB8" s="13"/>
      <c r="AC8" s="13"/>
      <c r="AD8" s="13"/>
      <c r="AE8" s="13"/>
      <c r="AF8" s="13"/>
      <c r="AG8" s="13"/>
      <c r="AH8" s="13"/>
      <c r="AI8" s="13"/>
      <c r="AJ8" s="29"/>
    </row>
    <row r="9" spans="2:37">
      <c r="B9" s="337" t="str">
        <f>'0. Dados'!D9</f>
        <v>Angelo Santos</v>
      </c>
      <c r="C9" s="325"/>
      <c r="D9" s="325"/>
      <c r="E9" s="325"/>
      <c r="F9" s="325"/>
      <c r="G9" s="325"/>
      <c r="H9" s="325"/>
      <c r="I9" s="325"/>
      <c r="J9" s="325"/>
      <c r="K9" s="325"/>
      <c r="L9" s="325"/>
      <c r="M9" s="325"/>
      <c r="N9" s="325"/>
      <c r="O9" s="325"/>
      <c r="P9" s="325"/>
      <c r="Q9" s="325"/>
      <c r="R9" s="325"/>
      <c r="S9" s="325"/>
      <c r="T9" s="325"/>
      <c r="U9" s="325"/>
      <c r="V9" s="325"/>
      <c r="W9" s="325"/>
      <c r="X9" s="325"/>
      <c r="Y9" s="325"/>
      <c r="Z9" s="325"/>
      <c r="AA9" s="326" t="str">
        <f>'0. Dados'!Z9</f>
        <v>11277828431</v>
      </c>
      <c r="AB9" s="326"/>
      <c r="AC9" s="326"/>
      <c r="AD9" s="326"/>
      <c r="AE9" s="326"/>
      <c r="AF9" s="326"/>
      <c r="AG9" s="326"/>
      <c r="AH9" s="326"/>
      <c r="AI9" s="326"/>
      <c r="AJ9" s="326"/>
    </row>
    <row r="10" spans="2:37" ht="61.5" customHeight="1">
      <c r="B10" s="338" t="s">
        <v>50</v>
      </c>
      <c r="C10" s="338"/>
      <c r="D10" s="338"/>
      <c r="E10" s="338"/>
      <c r="F10" s="338"/>
      <c r="G10" s="338"/>
      <c r="H10" s="338"/>
      <c r="I10" s="338"/>
      <c r="J10" s="338"/>
      <c r="K10" s="338"/>
      <c r="L10" s="338"/>
      <c r="M10" s="338"/>
      <c r="N10" s="338"/>
      <c r="O10" s="338"/>
      <c r="P10" s="338"/>
      <c r="Q10" s="338"/>
      <c r="R10" s="338"/>
      <c r="S10" s="338"/>
      <c r="T10" s="338"/>
      <c r="U10" s="338"/>
      <c r="V10" s="338"/>
      <c r="W10" s="338"/>
      <c r="X10" s="338"/>
      <c r="Y10" s="338"/>
      <c r="Z10" s="338"/>
      <c r="AA10" s="338"/>
      <c r="AB10" s="338"/>
      <c r="AC10" s="338"/>
      <c r="AD10" s="338"/>
      <c r="AE10" s="338"/>
      <c r="AF10" s="338"/>
      <c r="AG10" s="338"/>
      <c r="AH10" s="338"/>
      <c r="AI10" s="338"/>
      <c r="AJ10" s="338"/>
    </row>
    <row r="11" spans="2:37" ht="14.45" customHeight="1">
      <c r="B11" s="339" t="s">
        <v>51</v>
      </c>
      <c r="C11" s="339"/>
      <c r="D11" s="339"/>
      <c r="E11" s="339"/>
      <c r="F11" s="339"/>
      <c r="G11" s="339"/>
      <c r="H11" s="339"/>
      <c r="I11" s="339"/>
      <c r="J11" s="339"/>
      <c r="K11" s="339"/>
      <c r="L11" s="339"/>
      <c r="M11" s="339"/>
      <c r="N11" s="339"/>
      <c r="O11" s="339"/>
      <c r="P11" s="339"/>
      <c r="Q11" s="339"/>
      <c r="R11" s="339"/>
      <c r="S11" s="339"/>
      <c r="T11" s="339"/>
      <c r="U11" s="339"/>
      <c r="V11" s="339"/>
      <c r="W11" s="339"/>
      <c r="X11" s="339"/>
      <c r="Y11" s="339"/>
      <c r="Z11" s="339"/>
      <c r="AA11" s="339"/>
      <c r="AB11" s="339"/>
      <c r="AC11" s="339"/>
      <c r="AD11" s="339"/>
      <c r="AE11" s="339"/>
      <c r="AF11" s="339"/>
      <c r="AG11" s="339"/>
      <c r="AH11" s="339"/>
      <c r="AI11" s="339"/>
      <c r="AJ11" s="339"/>
      <c r="AK11" s="90" t="s">
        <v>52</v>
      </c>
    </row>
    <row r="12" spans="2:37" ht="23.25" customHeight="1">
      <c r="B12" s="340" t="s">
        <v>53</v>
      </c>
      <c r="C12" s="340"/>
      <c r="D12" s="340"/>
      <c r="E12" s="340"/>
      <c r="F12" s="340"/>
      <c r="G12" s="340"/>
      <c r="H12" s="340"/>
      <c r="I12" s="340"/>
      <c r="J12" s="340"/>
      <c r="K12" s="340"/>
      <c r="L12" s="340"/>
      <c r="M12" s="340"/>
      <c r="N12" s="340"/>
      <c r="O12" s="340"/>
      <c r="P12" s="340"/>
      <c r="Q12" s="340"/>
      <c r="R12" s="340"/>
      <c r="S12" s="340"/>
      <c r="T12" s="340"/>
      <c r="U12" s="340"/>
      <c r="V12" s="340"/>
      <c r="W12" s="340"/>
      <c r="X12" s="340"/>
      <c r="Y12" s="340"/>
      <c r="Z12" s="340"/>
      <c r="AA12" s="340"/>
      <c r="AB12" s="340"/>
      <c r="AC12" s="340"/>
      <c r="AD12" s="340"/>
      <c r="AE12" s="340"/>
      <c r="AF12" s="340"/>
      <c r="AG12" s="340"/>
      <c r="AH12" s="340"/>
      <c r="AI12" s="340"/>
      <c r="AJ12" s="340"/>
      <c r="AK12" s="91" t="s">
        <v>52</v>
      </c>
    </row>
    <row r="13" spans="2:37" s="92" customFormat="1" ht="39" customHeight="1">
      <c r="B13" s="93" t="s">
        <v>54</v>
      </c>
      <c r="C13" s="341" t="s">
        <v>55</v>
      </c>
      <c r="D13" s="341"/>
      <c r="E13" s="341"/>
      <c r="F13" s="341"/>
      <c r="G13" s="341"/>
      <c r="H13" s="341"/>
      <c r="I13" s="341"/>
      <c r="J13" s="341"/>
      <c r="K13" s="341"/>
      <c r="L13" s="341"/>
      <c r="M13" s="341"/>
      <c r="N13" s="341"/>
      <c r="O13" s="341"/>
      <c r="P13" s="341"/>
      <c r="Q13" s="341"/>
      <c r="R13" s="341"/>
      <c r="S13" s="341"/>
      <c r="T13" s="341"/>
      <c r="U13" s="341"/>
      <c r="V13" s="341"/>
      <c r="W13" s="341"/>
      <c r="X13" s="341"/>
      <c r="Y13" s="341"/>
      <c r="Z13" s="341"/>
      <c r="AA13" s="341"/>
      <c r="AB13" s="341"/>
      <c r="AC13" s="341"/>
      <c r="AD13" s="341"/>
      <c r="AE13" s="341"/>
      <c r="AF13" s="341"/>
      <c r="AG13" s="341"/>
      <c r="AH13" s="341"/>
      <c r="AI13" s="341"/>
      <c r="AJ13" s="341"/>
      <c r="AK13" s="94" t="s">
        <v>52</v>
      </c>
    </row>
    <row r="14" spans="2:37" s="92" customFormat="1" ht="31.9" customHeight="1">
      <c r="B14" s="93" t="s">
        <v>56</v>
      </c>
      <c r="C14" s="341" t="s">
        <v>57</v>
      </c>
      <c r="D14" s="341"/>
      <c r="E14" s="341"/>
      <c r="F14" s="341"/>
      <c r="G14" s="341"/>
      <c r="H14" s="341"/>
      <c r="I14" s="341"/>
      <c r="J14" s="341"/>
      <c r="K14" s="341"/>
      <c r="L14" s="341"/>
      <c r="M14" s="341"/>
      <c r="N14" s="341"/>
      <c r="O14" s="341"/>
      <c r="P14" s="341"/>
      <c r="Q14" s="341"/>
      <c r="R14" s="341"/>
      <c r="S14" s="341"/>
      <c r="T14" s="341"/>
      <c r="U14" s="341"/>
      <c r="V14" s="341"/>
      <c r="W14" s="341"/>
      <c r="X14" s="341"/>
      <c r="Y14" s="341"/>
      <c r="Z14" s="341"/>
      <c r="AA14" s="341"/>
      <c r="AB14" s="341"/>
      <c r="AC14" s="341"/>
      <c r="AD14" s="341"/>
      <c r="AE14" s="341"/>
      <c r="AF14" s="341"/>
      <c r="AG14" s="341"/>
      <c r="AH14" s="341"/>
      <c r="AI14" s="341"/>
      <c r="AJ14" s="341"/>
      <c r="AK14" s="94" t="s">
        <v>52</v>
      </c>
    </row>
    <row r="15" spans="2:37" s="92" customFormat="1" ht="22.15" customHeight="1">
      <c r="B15" s="93" t="s">
        <v>58</v>
      </c>
      <c r="C15" s="341" t="s">
        <v>59</v>
      </c>
      <c r="D15" s="341"/>
      <c r="E15" s="341"/>
      <c r="F15" s="341"/>
      <c r="G15" s="341"/>
      <c r="H15" s="341"/>
      <c r="I15" s="341"/>
      <c r="J15" s="341"/>
      <c r="K15" s="341"/>
      <c r="L15" s="341"/>
      <c r="M15" s="341"/>
      <c r="N15" s="341"/>
      <c r="O15" s="341"/>
      <c r="P15" s="341"/>
      <c r="Q15" s="341"/>
      <c r="R15" s="341"/>
      <c r="S15" s="341"/>
      <c r="T15" s="341"/>
      <c r="U15" s="341"/>
      <c r="V15" s="341"/>
      <c r="W15" s="341"/>
      <c r="X15" s="341"/>
      <c r="Y15" s="341"/>
      <c r="Z15" s="341"/>
      <c r="AA15" s="341"/>
      <c r="AB15" s="341"/>
      <c r="AC15" s="341"/>
      <c r="AD15" s="341"/>
      <c r="AE15" s="341"/>
      <c r="AF15" s="341"/>
      <c r="AG15" s="341"/>
      <c r="AH15" s="341"/>
      <c r="AI15" s="341"/>
      <c r="AJ15" s="341"/>
      <c r="AK15" s="94" t="s">
        <v>52</v>
      </c>
    </row>
    <row r="16" spans="2:37" s="92" customFormat="1" ht="28.5" customHeight="1">
      <c r="B16" s="95" t="s">
        <v>60</v>
      </c>
      <c r="C16" s="341" t="s">
        <v>61</v>
      </c>
      <c r="D16" s="341"/>
      <c r="E16" s="341"/>
      <c r="F16" s="341"/>
      <c r="G16" s="341"/>
      <c r="H16" s="341"/>
      <c r="I16" s="341"/>
      <c r="J16" s="341"/>
      <c r="K16" s="341"/>
      <c r="L16" s="341"/>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94"/>
    </row>
    <row r="17" spans="2:37" s="92" customFormat="1" ht="31.9" customHeight="1">
      <c r="B17" s="95" t="s">
        <v>62</v>
      </c>
      <c r="C17" s="341" t="s">
        <v>63</v>
      </c>
      <c r="D17" s="341"/>
      <c r="E17" s="341"/>
      <c r="F17" s="341"/>
      <c r="G17" s="341"/>
      <c r="H17" s="341"/>
      <c r="I17" s="341"/>
      <c r="J17" s="341"/>
      <c r="K17" s="341"/>
      <c r="L17" s="341"/>
      <c r="M17" s="341"/>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94" t="s">
        <v>52</v>
      </c>
    </row>
    <row r="18" spans="2:37" s="92" customFormat="1" ht="14.45" customHeight="1">
      <c r="B18" s="340" t="s">
        <v>64</v>
      </c>
      <c r="C18" s="340"/>
      <c r="D18" s="340"/>
      <c r="E18" s="340"/>
      <c r="F18" s="340"/>
      <c r="G18" s="340"/>
      <c r="H18" s="340"/>
      <c r="I18" s="340"/>
      <c r="J18" s="340"/>
      <c r="K18" s="340"/>
      <c r="L18" s="340"/>
      <c r="M18" s="340"/>
      <c r="N18" s="340"/>
      <c r="O18" s="340"/>
      <c r="P18" s="340"/>
      <c r="Q18" s="340"/>
      <c r="R18" s="340"/>
      <c r="S18" s="340"/>
      <c r="T18" s="340"/>
      <c r="U18" s="340"/>
      <c r="V18" s="340"/>
      <c r="W18" s="340"/>
      <c r="X18" s="340"/>
      <c r="Y18" s="340"/>
      <c r="Z18" s="340"/>
      <c r="AA18" s="340"/>
      <c r="AB18" s="340"/>
      <c r="AC18" s="340"/>
      <c r="AD18" s="340"/>
      <c r="AE18" s="340"/>
      <c r="AF18" s="340"/>
      <c r="AG18" s="340"/>
      <c r="AH18" s="340"/>
      <c r="AI18" s="340"/>
      <c r="AJ18" s="340"/>
      <c r="AK18" s="91" t="s">
        <v>52</v>
      </c>
    </row>
    <row r="19" spans="2:37" s="92" customFormat="1" ht="31.9" customHeight="1">
      <c r="B19" s="96" t="s">
        <v>65</v>
      </c>
      <c r="C19" s="341" t="s">
        <v>66</v>
      </c>
      <c r="D19" s="341"/>
      <c r="E19" s="341"/>
      <c r="F19" s="341"/>
      <c r="G19" s="341"/>
      <c r="H19" s="341"/>
      <c r="I19" s="341"/>
      <c r="J19" s="341"/>
      <c r="K19" s="341"/>
      <c r="L19" s="341"/>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94"/>
    </row>
    <row r="20" spans="2:37" s="92" customFormat="1" ht="14.45" customHeight="1">
      <c r="B20" s="340" t="s">
        <v>67</v>
      </c>
      <c r="C20" s="340"/>
      <c r="D20" s="340"/>
      <c r="E20" s="340"/>
      <c r="F20" s="340"/>
      <c r="G20" s="340"/>
      <c r="H20" s="340"/>
      <c r="I20" s="340"/>
      <c r="J20" s="340"/>
      <c r="K20" s="340"/>
      <c r="L20" s="340"/>
      <c r="M20" s="340"/>
      <c r="N20" s="340"/>
      <c r="O20" s="340"/>
      <c r="P20" s="340"/>
      <c r="Q20" s="340"/>
      <c r="R20" s="340"/>
      <c r="S20" s="340"/>
      <c r="T20" s="340"/>
      <c r="U20" s="340"/>
      <c r="V20" s="340"/>
      <c r="W20" s="340"/>
      <c r="X20" s="340"/>
      <c r="Y20" s="340"/>
      <c r="Z20" s="340"/>
      <c r="AA20" s="340"/>
      <c r="AB20" s="340"/>
      <c r="AC20" s="340"/>
      <c r="AD20" s="340"/>
      <c r="AE20" s="340"/>
      <c r="AF20" s="340"/>
      <c r="AG20" s="340"/>
      <c r="AH20" s="340"/>
      <c r="AI20" s="340"/>
      <c r="AJ20" s="340"/>
      <c r="AK20" s="91" t="s">
        <v>52</v>
      </c>
    </row>
    <row r="21" spans="2:37" s="92" customFormat="1" ht="18" customHeight="1">
      <c r="B21" s="93" t="s">
        <v>68</v>
      </c>
      <c r="C21" s="342" t="s">
        <v>69</v>
      </c>
      <c r="D21" s="342"/>
      <c r="E21" s="342"/>
      <c r="F21" s="342"/>
      <c r="G21" s="342"/>
      <c r="H21" s="342"/>
      <c r="I21" s="342"/>
      <c r="J21" s="342"/>
      <c r="K21" s="342"/>
      <c r="L21" s="342"/>
      <c r="M21" s="342"/>
      <c r="N21" s="342"/>
      <c r="O21" s="342"/>
      <c r="P21" s="342"/>
      <c r="Q21" s="342"/>
      <c r="R21" s="342"/>
      <c r="S21" s="342"/>
      <c r="T21" s="342"/>
      <c r="U21" s="342"/>
      <c r="V21" s="342"/>
      <c r="W21" s="342"/>
      <c r="X21" s="342"/>
      <c r="Y21" s="342"/>
      <c r="Z21" s="342"/>
      <c r="AA21" s="342"/>
      <c r="AB21" s="342"/>
      <c r="AC21" s="342"/>
      <c r="AD21" s="342"/>
      <c r="AE21" s="342"/>
      <c r="AF21" s="342"/>
      <c r="AG21" s="342"/>
      <c r="AH21" s="342"/>
      <c r="AI21" s="342"/>
      <c r="AJ21" s="342"/>
      <c r="AK21" s="94" t="s">
        <v>52</v>
      </c>
    </row>
    <row r="22" spans="2:37" s="92" customFormat="1" ht="11.45" customHeight="1">
      <c r="B22" s="93" t="s">
        <v>70</v>
      </c>
      <c r="C22" s="342" t="s">
        <v>71</v>
      </c>
      <c r="D22" s="342"/>
      <c r="E22" s="342"/>
      <c r="F22" s="342"/>
      <c r="G22" s="342"/>
      <c r="H22" s="342"/>
      <c r="I22" s="342"/>
      <c r="J22" s="342"/>
      <c r="K22" s="342"/>
      <c r="L22" s="342"/>
      <c r="M22" s="342"/>
      <c r="N22" s="342"/>
      <c r="O22" s="342"/>
      <c r="P22" s="342"/>
      <c r="Q22" s="342"/>
      <c r="R22" s="342"/>
      <c r="S22" s="342"/>
      <c r="T22" s="342"/>
      <c r="U22" s="342"/>
      <c r="V22" s="342"/>
      <c r="W22" s="342"/>
      <c r="X22" s="342"/>
      <c r="Y22" s="342"/>
      <c r="Z22" s="342"/>
      <c r="AA22" s="342"/>
      <c r="AB22" s="342"/>
      <c r="AC22" s="342"/>
      <c r="AD22" s="342"/>
      <c r="AE22" s="342"/>
      <c r="AF22" s="342"/>
      <c r="AG22" s="342"/>
      <c r="AH22" s="342"/>
      <c r="AI22" s="342"/>
      <c r="AJ22" s="342"/>
      <c r="AK22" s="94"/>
    </row>
    <row r="23" spans="2:37" s="92" customFormat="1" ht="22.15" customHeight="1">
      <c r="B23" s="93" t="s">
        <v>72</v>
      </c>
      <c r="C23" s="343" t="s">
        <v>73</v>
      </c>
      <c r="D23" s="343"/>
      <c r="E23" s="343"/>
      <c r="F23" s="343"/>
      <c r="G23" s="343"/>
      <c r="H23" s="343"/>
      <c r="I23" s="343"/>
      <c r="J23" s="343"/>
      <c r="K23" s="343"/>
      <c r="L23" s="343"/>
      <c r="M23" s="343"/>
      <c r="N23" s="343"/>
      <c r="O23" s="343"/>
      <c r="P23" s="343"/>
      <c r="Q23" s="343"/>
      <c r="R23" s="343"/>
      <c r="S23" s="343"/>
      <c r="T23" s="343"/>
      <c r="U23" s="343"/>
      <c r="V23" s="343"/>
      <c r="W23" s="343"/>
      <c r="X23" s="343"/>
      <c r="Y23" s="343"/>
      <c r="Z23" s="343"/>
      <c r="AA23" s="343"/>
      <c r="AB23" s="343"/>
      <c r="AC23" s="343"/>
      <c r="AD23" s="343"/>
      <c r="AE23" s="343"/>
      <c r="AF23" s="343"/>
      <c r="AG23" s="343"/>
      <c r="AH23" s="343"/>
      <c r="AI23" s="343"/>
      <c r="AJ23" s="343"/>
      <c r="AK23" s="94" t="s">
        <v>52</v>
      </c>
    </row>
    <row r="24" spans="2:37" s="92" customFormat="1" ht="25.9" customHeight="1">
      <c r="B24" s="93" t="s">
        <v>74</v>
      </c>
      <c r="C24" s="343" t="s">
        <v>75</v>
      </c>
      <c r="D24" s="343"/>
      <c r="E24" s="343"/>
      <c r="F24" s="343"/>
      <c r="G24" s="343"/>
      <c r="H24" s="343"/>
      <c r="I24" s="343"/>
      <c r="J24" s="343"/>
      <c r="K24" s="343"/>
      <c r="L24" s="343"/>
      <c r="M24" s="343"/>
      <c r="N24" s="343"/>
      <c r="O24" s="343"/>
      <c r="P24" s="343"/>
      <c r="Q24" s="343"/>
      <c r="R24" s="343"/>
      <c r="S24" s="343"/>
      <c r="T24" s="343"/>
      <c r="U24" s="343"/>
      <c r="V24" s="343"/>
      <c r="W24" s="343"/>
      <c r="X24" s="343"/>
      <c r="Y24" s="343"/>
      <c r="Z24" s="343"/>
      <c r="AA24" s="343"/>
      <c r="AB24" s="343"/>
      <c r="AC24" s="343"/>
      <c r="AD24" s="343"/>
      <c r="AE24" s="343"/>
      <c r="AF24" s="343"/>
      <c r="AG24" s="343"/>
      <c r="AH24" s="343"/>
      <c r="AI24" s="343"/>
      <c r="AJ24" s="343"/>
      <c r="AK24" s="94"/>
    </row>
    <row r="25" spans="2:37" s="92" customFormat="1" ht="14.45" customHeight="1">
      <c r="B25" s="340" t="s">
        <v>76</v>
      </c>
      <c r="C25" s="340"/>
      <c r="D25" s="340"/>
      <c r="E25" s="340"/>
      <c r="F25" s="340"/>
      <c r="G25" s="340"/>
      <c r="H25" s="340"/>
      <c r="I25" s="340"/>
      <c r="J25" s="340"/>
      <c r="K25" s="340"/>
      <c r="L25" s="340"/>
      <c r="M25" s="340"/>
      <c r="N25" s="340"/>
      <c r="O25" s="340"/>
      <c r="P25" s="340"/>
      <c r="Q25" s="340"/>
      <c r="R25" s="340"/>
      <c r="S25" s="340"/>
      <c r="T25" s="340"/>
      <c r="U25" s="340"/>
      <c r="V25" s="340"/>
      <c r="W25" s="340"/>
      <c r="X25" s="340"/>
      <c r="Y25" s="340"/>
      <c r="Z25" s="340"/>
      <c r="AA25" s="340"/>
      <c r="AB25" s="340"/>
      <c r="AC25" s="340"/>
      <c r="AD25" s="340"/>
      <c r="AE25" s="340"/>
      <c r="AF25" s="340"/>
      <c r="AG25" s="340"/>
      <c r="AH25" s="340"/>
      <c r="AI25" s="340"/>
      <c r="AJ25" s="340"/>
      <c r="AK25" s="91" t="s">
        <v>52</v>
      </c>
    </row>
    <row r="26" spans="2:37" s="92" customFormat="1" ht="13.15" customHeight="1">
      <c r="B26" s="93" t="s">
        <v>77</v>
      </c>
      <c r="C26" s="342" t="s">
        <v>78</v>
      </c>
      <c r="D26" s="342"/>
      <c r="E26" s="342"/>
      <c r="F26" s="342"/>
      <c r="G26" s="342"/>
      <c r="H26" s="342"/>
      <c r="I26" s="342"/>
      <c r="J26" s="342"/>
      <c r="K26" s="342"/>
      <c r="L26" s="342"/>
      <c r="M26" s="342"/>
      <c r="N26" s="342"/>
      <c r="O26" s="342"/>
      <c r="P26" s="342"/>
      <c r="Q26" s="342"/>
      <c r="R26" s="342"/>
      <c r="S26" s="342"/>
      <c r="T26" s="342"/>
      <c r="U26" s="342"/>
      <c r="V26" s="342"/>
      <c r="W26" s="342"/>
      <c r="X26" s="342"/>
      <c r="Y26" s="342"/>
      <c r="Z26" s="342"/>
      <c r="AA26" s="342"/>
      <c r="AB26" s="342"/>
      <c r="AC26" s="342"/>
      <c r="AD26" s="342"/>
      <c r="AE26" s="342"/>
      <c r="AF26" s="342"/>
      <c r="AG26" s="342"/>
      <c r="AH26" s="342"/>
      <c r="AI26" s="342"/>
      <c r="AJ26" s="342"/>
      <c r="AK26" s="94"/>
    </row>
    <row r="27" spans="2:37" s="92" customFormat="1" ht="15" customHeight="1">
      <c r="B27" s="93" t="s">
        <v>79</v>
      </c>
      <c r="C27" s="342" t="s">
        <v>80</v>
      </c>
      <c r="D27" s="342"/>
      <c r="E27" s="342"/>
      <c r="F27" s="342"/>
      <c r="G27" s="342"/>
      <c r="H27" s="342"/>
      <c r="I27" s="342"/>
      <c r="J27" s="342"/>
      <c r="K27" s="342"/>
      <c r="L27" s="342"/>
      <c r="M27" s="342"/>
      <c r="N27" s="342"/>
      <c r="O27" s="342"/>
      <c r="P27" s="342"/>
      <c r="Q27" s="342"/>
      <c r="R27" s="342"/>
      <c r="S27" s="342"/>
      <c r="T27" s="342"/>
      <c r="U27" s="342"/>
      <c r="V27" s="342"/>
      <c r="W27" s="342"/>
      <c r="X27" s="342"/>
      <c r="Y27" s="342"/>
      <c r="Z27" s="342"/>
      <c r="AA27" s="342"/>
      <c r="AB27" s="342"/>
      <c r="AC27" s="342"/>
      <c r="AD27" s="342"/>
      <c r="AE27" s="342"/>
      <c r="AF27" s="342"/>
      <c r="AG27" s="342"/>
      <c r="AH27" s="342"/>
      <c r="AI27" s="342"/>
      <c r="AJ27" s="342"/>
      <c r="AK27" s="94"/>
    </row>
    <row r="28" spans="2:37" s="92" customFormat="1" ht="13.15" customHeight="1">
      <c r="B28" s="93" t="s">
        <v>81</v>
      </c>
      <c r="C28" s="342" t="s">
        <v>82</v>
      </c>
      <c r="D28" s="342"/>
      <c r="E28" s="342"/>
      <c r="F28" s="342"/>
      <c r="G28" s="342"/>
      <c r="H28" s="342"/>
      <c r="I28" s="342"/>
      <c r="J28" s="342"/>
      <c r="K28" s="342"/>
      <c r="L28" s="342"/>
      <c r="M28" s="342"/>
      <c r="N28" s="342"/>
      <c r="O28" s="342"/>
      <c r="P28" s="342"/>
      <c r="Q28" s="342"/>
      <c r="R28" s="342"/>
      <c r="S28" s="342"/>
      <c r="T28" s="342"/>
      <c r="U28" s="342"/>
      <c r="V28" s="342"/>
      <c r="W28" s="342"/>
      <c r="X28" s="342"/>
      <c r="Y28" s="342"/>
      <c r="Z28" s="342"/>
      <c r="AA28" s="342"/>
      <c r="AB28" s="342"/>
      <c r="AC28" s="342"/>
      <c r="AD28" s="342"/>
      <c r="AE28" s="342"/>
      <c r="AF28" s="342"/>
      <c r="AG28" s="342"/>
      <c r="AH28" s="342"/>
      <c r="AI28" s="342"/>
      <c r="AJ28" s="342"/>
      <c r="AK28" s="94"/>
    </row>
    <row r="29" spans="2:37" s="92" customFormat="1" ht="14.45" customHeight="1">
      <c r="B29" s="93" t="s">
        <v>83</v>
      </c>
      <c r="C29" s="342" t="s">
        <v>84</v>
      </c>
      <c r="D29" s="342"/>
      <c r="E29" s="342"/>
      <c r="F29" s="342"/>
      <c r="G29" s="342"/>
      <c r="H29" s="342"/>
      <c r="I29" s="342"/>
      <c r="J29" s="342"/>
      <c r="K29" s="342"/>
      <c r="L29" s="342"/>
      <c r="M29" s="342"/>
      <c r="N29" s="342"/>
      <c r="O29" s="342"/>
      <c r="P29" s="342"/>
      <c r="Q29" s="342"/>
      <c r="R29" s="342"/>
      <c r="S29" s="342"/>
      <c r="T29" s="342"/>
      <c r="U29" s="342"/>
      <c r="V29" s="342"/>
      <c r="W29" s="342"/>
      <c r="X29" s="342"/>
      <c r="Y29" s="342"/>
      <c r="Z29" s="342"/>
      <c r="AA29" s="342"/>
      <c r="AB29" s="342"/>
      <c r="AC29" s="342"/>
      <c r="AD29" s="342"/>
      <c r="AE29" s="342"/>
      <c r="AF29" s="342"/>
      <c r="AG29" s="342"/>
      <c r="AH29" s="342"/>
      <c r="AI29" s="342"/>
      <c r="AJ29" s="342"/>
      <c r="AK29" s="94" t="s">
        <v>52</v>
      </c>
    </row>
    <row r="30" spans="2:37" s="92" customFormat="1" ht="12.6" customHeight="1">
      <c r="B30" s="93" t="s">
        <v>85</v>
      </c>
      <c r="C30" s="342" t="s">
        <v>86</v>
      </c>
      <c r="D30" s="342"/>
      <c r="E30" s="342"/>
      <c r="F30" s="342"/>
      <c r="G30" s="342"/>
      <c r="H30" s="342"/>
      <c r="I30" s="342"/>
      <c r="J30" s="342"/>
      <c r="K30" s="342"/>
      <c r="L30" s="342"/>
      <c r="M30" s="342"/>
      <c r="N30" s="342"/>
      <c r="O30" s="342"/>
      <c r="P30" s="342"/>
      <c r="Q30" s="342"/>
      <c r="R30" s="342"/>
      <c r="S30" s="342"/>
      <c r="T30" s="342"/>
      <c r="U30" s="342"/>
      <c r="V30" s="342"/>
      <c r="W30" s="342"/>
      <c r="X30" s="342"/>
      <c r="Y30" s="342"/>
      <c r="Z30" s="342"/>
      <c r="AA30" s="342"/>
      <c r="AB30" s="342"/>
      <c r="AC30" s="342"/>
      <c r="AD30" s="342"/>
      <c r="AE30" s="342"/>
      <c r="AF30" s="342"/>
      <c r="AG30" s="342"/>
      <c r="AH30" s="342"/>
      <c r="AI30" s="342"/>
      <c r="AJ30" s="342"/>
      <c r="AK30" s="94" t="s">
        <v>52</v>
      </c>
    </row>
    <row r="31" spans="2:37" s="92" customFormat="1" ht="25.5" customHeight="1">
      <c r="B31" s="93" t="s">
        <v>87</v>
      </c>
      <c r="C31" s="343" t="s">
        <v>88</v>
      </c>
      <c r="D31" s="343"/>
      <c r="E31" s="343"/>
      <c r="F31" s="343"/>
      <c r="G31" s="343"/>
      <c r="H31" s="343"/>
      <c r="I31" s="343"/>
      <c r="J31" s="343"/>
      <c r="K31" s="343"/>
      <c r="L31" s="343"/>
      <c r="M31" s="343"/>
      <c r="N31" s="343"/>
      <c r="O31" s="343"/>
      <c r="P31" s="343"/>
      <c r="Q31" s="343"/>
      <c r="R31" s="343"/>
      <c r="S31" s="343"/>
      <c r="T31" s="343"/>
      <c r="U31" s="343"/>
      <c r="V31" s="343"/>
      <c r="W31" s="343"/>
      <c r="X31" s="343"/>
      <c r="Y31" s="343"/>
      <c r="Z31" s="343"/>
      <c r="AA31" s="343"/>
      <c r="AB31" s="343"/>
      <c r="AC31" s="343"/>
      <c r="AD31" s="343"/>
      <c r="AE31" s="343"/>
      <c r="AF31" s="343"/>
      <c r="AG31" s="343"/>
      <c r="AH31" s="343"/>
      <c r="AI31" s="343"/>
      <c r="AJ31" s="343"/>
      <c r="AK31" s="94"/>
    </row>
    <row r="32" spans="2:37" s="92" customFormat="1" ht="25.5" customHeight="1">
      <c r="B32" s="93" t="s">
        <v>89</v>
      </c>
      <c r="C32" s="343" t="s">
        <v>90</v>
      </c>
      <c r="D32" s="343"/>
      <c r="E32" s="343"/>
      <c r="F32" s="343"/>
      <c r="G32" s="343"/>
      <c r="H32" s="343"/>
      <c r="I32" s="343"/>
      <c r="J32" s="343"/>
      <c r="K32" s="343"/>
      <c r="L32" s="343"/>
      <c r="M32" s="343"/>
      <c r="N32" s="343"/>
      <c r="O32" s="343"/>
      <c r="P32" s="343"/>
      <c r="Q32" s="343"/>
      <c r="R32" s="343"/>
      <c r="S32" s="343"/>
      <c r="T32" s="343"/>
      <c r="U32" s="343"/>
      <c r="V32" s="343"/>
      <c r="W32" s="343"/>
      <c r="X32" s="343"/>
      <c r="Y32" s="343"/>
      <c r="Z32" s="343"/>
      <c r="AA32" s="343"/>
      <c r="AB32" s="343"/>
      <c r="AC32" s="343"/>
      <c r="AD32" s="343"/>
      <c r="AE32" s="343"/>
      <c r="AF32" s="343"/>
      <c r="AG32" s="343"/>
      <c r="AH32" s="343"/>
      <c r="AI32" s="343"/>
      <c r="AJ32" s="343"/>
      <c r="AK32" s="94"/>
    </row>
    <row r="33" spans="2:39" s="92" customFormat="1" ht="22.9" customHeight="1">
      <c r="B33" s="93" t="s">
        <v>91</v>
      </c>
      <c r="C33" s="343" t="s">
        <v>92</v>
      </c>
      <c r="D33" s="343"/>
      <c r="E33" s="343"/>
      <c r="F33" s="343"/>
      <c r="G33" s="343"/>
      <c r="H33" s="343"/>
      <c r="I33" s="343"/>
      <c r="J33" s="343"/>
      <c r="K33" s="343"/>
      <c r="L33" s="343"/>
      <c r="M33" s="343"/>
      <c r="N33" s="343"/>
      <c r="O33" s="343"/>
      <c r="P33" s="343"/>
      <c r="Q33" s="343"/>
      <c r="R33" s="343"/>
      <c r="S33" s="343"/>
      <c r="T33" s="343"/>
      <c r="U33" s="343"/>
      <c r="V33" s="343"/>
      <c r="W33" s="343"/>
      <c r="X33" s="343"/>
      <c r="Y33" s="343"/>
      <c r="Z33" s="343"/>
      <c r="AA33" s="343"/>
      <c r="AB33" s="343"/>
      <c r="AC33" s="343"/>
      <c r="AD33" s="343"/>
      <c r="AE33" s="343"/>
      <c r="AF33" s="343"/>
      <c r="AG33" s="343"/>
      <c r="AH33" s="343"/>
      <c r="AI33" s="343"/>
      <c r="AJ33" s="343"/>
      <c r="AK33" s="94"/>
    </row>
    <row r="34" spans="2:39" s="92" customFormat="1" ht="33.6" customHeight="1">
      <c r="B34" s="93" t="s">
        <v>93</v>
      </c>
      <c r="C34" s="343" t="s">
        <v>94</v>
      </c>
      <c r="D34" s="343"/>
      <c r="E34" s="343"/>
      <c r="F34" s="343"/>
      <c r="G34" s="343"/>
      <c r="H34" s="343"/>
      <c r="I34" s="343"/>
      <c r="J34" s="343"/>
      <c r="K34" s="343"/>
      <c r="L34" s="343"/>
      <c r="M34" s="343"/>
      <c r="N34" s="343"/>
      <c r="O34" s="343"/>
      <c r="P34" s="343"/>
      <c r="Q34" s="343"/>
      <c r="R34" s="343"/>
      <c r="S34" s="343"/>
      <c r="T34" s="343"/>
      <c r="U34" s="343"/>
      <c r="V34" s="343"/>
      <c r="W34" s="343"/>
      <c r="X34" s="343"/>
      <c r="Y34" s="343"/>
      <c r="Z34" s="343"/>
      <c r="AA34" s="343"/>
      <c r="AB34" s="343"/>
      <c r="AC34" s="343"/>
      <c r="AD34" s="343"/>
      <c r="AE34" s="343"/>
      <c r="AF34" s="343"/>
      <c r="AG34" s="343"/>
      <c r="AH34" s="343"/>
      <c r="AI34" s="343"/>
      <c r="AJ34" s="343"/>
      <c r="AK34" s="94" t="s">
        <v>52</v>
      </c>
    </row>
    <row r="35" spans="2:39" s="92" customFormat="1" ht="32.450000000000003" customHeight="1">
      <c r="B35" s="93" t="s">
        <v>95</v>
      </c>
      <c r="C35" s="343" t="s">
        <v>96</v>
      </c>
      <c r="D35" s="343"/>
      <c r="E35" s="343"/>
      <c r="F35" s="343"/>
      <c r="G35" s="343"/>
      <c r="H35" s="343"/>
      <c r="I35" s="343"/>
      <c r="J35" s="343"/>
      <c r="K35" s="343"/>
      <c r="L35" s="343"/>
      <c r="M35" s="343"/>
      <c r="N35" s="343"/>
      <c r="O35" s="343"/>
      <c r="P35" s="343"/>
      <c r="Q35" s="343"/>
      <c r="R35" s="343"/>
      <c r="S35" s="343"/>
      <c r="T35" s="343"/>
      <c r="U35" s="343"/>
      <c r="V35" s="343"/>
      <c r="W35" s="343"/>
      <c r="X35" s="343"/>
      <c r="Y35" s="343"/>
      <c r="Z35" s="343"/>
      <c r="AA35" s="343"/>
      <c r="AB35" s="343"/>
      <c r="AC35" s="343"/>
      <c r="AD35" s="343"/>
      <c r="AE35" s="343"/>
      <c r="AF35" s="343"/>
      <c r="AG35" s="343"/>
      <c r="AH35" s="343"/>
      <c r="AI35" s="343"/>
      <c r="AJ35" s="343"/>
      <c r="AK35" s="94"/>
    </row>
    <row r="36" spans="2:39" s="92" customFormat="1" ht="14.45" customHeight="1">
      <c r="B36" s="340" t="s">
        <v>97</v>
      </c>
      <c r="C36" s="340"/>
      <c r="D36" s="340"/>
      <c r="E36" s="340"/>
      <c r="F36" s="340"/>
      <c r="G36" s="340"/>
      <c r="H36" s="340"/>
      <c r="I36" s="340"/>
      <c r="J36" s="340"/>
      <c r="K36" s="340"/>
      <c r="L36" s="340"/>
      <c r="M36" s="340"/>
      <c r="N36" s="340"/>
      <c r="O36" s="340"/>
      <c r="P36" s="340"/>
      <c r="Q36" s="340"/>
      <c r="R36" s="340"/>
      <c r="S36" s="340"/>
      <c r="T36" s="340"/>
      <c r="U36" s="340"/>
      <c r="V36" s="340"/>
      <c r="W36" s="340"/>
      <c r="X36" s="340"/>
      <c r="Y36" s="340"/>
      <c r="Z36" s="340"/>
      <c r="AA36" s="340"/>
      <c r="AB36" s="340"/>
      <c r="AC36" s="340"/>
      <c r="AD36" s="340"/>
      <c r="AE36" s="340"/>
      <c r="AF36" s="340"/>
      <c r="AG36" s="340"/>
      <c r="AH36" s="340"/>
      <c r="AI36" s="340"/>
      <c r="AJ36" s="340"/>
      <c r="AK36" s="91" t="s">
        <v>52</v>
      </c>
    </row>
    <row r="37" spans="2:39" s="92" customFormat="1" ht="25.5" customHeight="1">
      <c r="B37" s="93" t="s">
        <v>98</v>
      </c>
      <c r="C37" s="344" t="s">
        <v>99</v>
      </c>
      <c r="D37" s="344"/>
      <c r="E37" s="344"/>
      <c r="F37" s="344"/>
      <c r="G37" s="344"/>
      <c r="H37" s="344"/>
      <c r="I37" s="344"/>
      <c r="J37" s="344"/>
      <c r="K37" s="344"/>
      <c r="L37" s="344"/>
      <c r="M37" s="344"/>
      <c r="N37" s="344"/>
      <c r="O37" s="344"/>
      <c r="P37" s="344"/>
      <c r="Q37" s="344"/>
      <c r="R37" s="344"/>
      <c r="S37" s="344"/>
      <c r="T37" s="344"/>
      <c r="U37" s="344"/>
      <c r="V37" s="344"/>
      <c r="W37" s="344"/>
      <c r="X37" s="344"/>
      <c r="Y37" s="344"/>
      <c r="Z37" s="344"/>
      <c r="AA37" s="344"/>
      <c r="AB37" s="344"/>
      <c r="AC37" s="344"/>
      <c r="AD37" s="344"/>
      <c r="AE37" s="344"/>
      <c r="AF37" s="344"/>
      <c r="AG37" s="344"/>
      <c r="AH37" s="344"/>
      <c r="AI37" s="344"/>
      <c r="AJ37" s="344"/>
      <c r="AK37" s="94" t="s">
        <v>52</v>
      </c>
    </row>
    <row r="38" spans="2:39" s="92" customFormat="1" ht="25.5" customHeight="1">
      <c r="B38" s="93" t="s">
        <v>100</v>
      </c>
      <c r="C38" s="343" t="s">
        <v>101</v>
      </c>
      <c r="D38" s="343"/>
      <c r="E38" s="343"/>
      <c r="F38" s="343"/>
      <c r="G38" s="343"/>
      <c r="H38" s="343"/>
      <c r="I38" s="343"/>
      <c r="J38" s="343"/>
      <c r="K38" s="343"/>
      <c r="L38" s="343"/>
      <c r="M38" s="343"/>
      <c r="N38" s="343"/>
      <c r="O38" s="343"/>
      <c r="P38" s="343"/>
      <c r="Q38" s="343"/>
      <c r="R38" s="343"/>
      <c r="S38" s="343"/>
      <c r="T38" s="343"/>
      <c r="U38" s="343"/>
      <c r="V38" s="343"/>
      <c r="W38" s="343"/>
      <c r="X38" s="343"/>
      <c r="Y38" s="343"/>
      <c r="Z38" s="343"/>
      <c r="AA38" s="343"/>
      <c r="AB38" s="343"/>
      <c r="AC38" s="343"/>
      <c r="AD38" s="343"/>
      <c r="AE38" s="343"/>
      <c r="AF38" s="343"/>
      <c r="AG38" s="343"/>
      <c r="AH38" s="343"/>
      <c r="AI38" s="343"/>
      <c r="AJ38" s="343"/>
      <c r="AK38" s="94" t="s">
        <v>52</v>
      </c>
    </row>
    <row r="39" spans="2:39" s="92" customFormat="1" ht="25.5" customHeight="1">
      <c r="B39" s="93" t="s">
        <v>102</v>
      </c>
      <c r="C39" s="343" t="s">
        <v>103</v>
      </c>
      <c r="D39" s="343"/>
      <c r="E39" s="343"/>
      <c r="F39" s="343"/>
      <c r="G39" s="343"/>
      <c r="H39" s="343"/>
      <c r="I39" s="343"/>
      <c r="J39" s="343"/>
      <c r="K39" s="343"/>
      <c r="L39" s="343"/>
      <c r="M39" s="343"/>
      <c r="N39" s="343"/>
      <c r="O39" s="343"/>
      <c r="P39" s="343"/>
      <c r="Q39" s="343"/>
      <c r="R39" s="343"/>
      <c r="S39" s="343"/>
      <c r="T39" s="343"/>
      <c r="U39" s="343"/>
      <c r="V39" s="343"/>
      <c r="W39" s="343"/>
      <c r="X39" s="343"/>
      <c r="Y39" s="343"/>
      <c r="Z39" s="343"/>
      <c r="AA39" s="343"/>
      <c r="AB39" s="343"/>
      <c r="AC39" s="343"/>
      <c r="AD39" s="343"/>
      <c r="AE39" s="343"/>
      <c r="AF39" s="343"/>
      <c r="AG39" s="343"/>
      <c r="AH39" s="343"/>
      <c r="AI39" s="343"/>
      <c r="AJ39" s="343"/>
      <c r="AK39" s="94" t="s">
        <v>52</v>
      </c>
    </row>
    <row r="40" spans="2:39" s="92" customFormat="1" ht="12" customHeight="1">
      <c r="B40" s="93" t="s">
        <v>104</v>
      </c>
      <c r="C40" s="343" t="s">
        <v>105</v>
      </c>
      <c r="D40" s="343"/>
      <c r="E40" s="343"/>
      <c r="F40" s="343"/>
      <c r="G40" s="343"/>
      <c r="H40" s="343"/>
      <c r="I40" s="343"/>
      <c r="J40" s="343"/>
      <c r="K40" s="343"/>
      <c r="L40" s="343"/>
      <c r="M40" s="343"/>
      <c r="N40" s="343"/>
      <c r="O40" s="343"/>
      <c r="P40" s="343"/>
      <c r="Q40" s="343"/>
      <c r="R40" s="343"/>
      <c r="S40" s="343"/>
      <c r="T40" s="343"/>
      <c r="U40" s="343"/>
      <c r="V40" s="343"/>
      <c r="W40" s="343"/>
      <c r="X40" s="343"/>
      <c r="Y40" s="343"/>
      <c r="Z40" s="343"/>
      <c r="AA40" s="343"/>
      <c r="AB40" s="343"/>
      <c r="AC40" s="343"/>
      <c r="AD40" s="343"/>
      <c r="AE40" s="343"/>
      <c r="AF40" s="343"/>
      <c r="AG40" s="343"/>
      <c r="AH40" s="343"/>
      <c r="AI40" s="343"/>
      <c r="AJ40" s="343"/>
      <c r="AK40" s="94"/>
    </row>
    <row r="41" spans="2:39" s="92" customFormat="1" ht="11.45" customHeight="1">
      <c r="B41" s="93" t="s">
        <v>106</v>
      </c>
      <c r="C41" s="343" t="s">
        <v>107</v>
      </c>
      <c r="D41" s="343"/>
      <c r="E41" s="343"/>
      <c r="F41" s="343"/>
      <c r="G41" s="343"/>
      <c r="H41" s="343"/>
      <c r="I41" s="343"/>
      <c r="J41" s="343"/>
      <c r="K41" s="343"/>
      <c r="L41" s="343"/>
      <c r="M41" s="343"/>
      <c r="N41" s="343"/>
      <c r="O41" s="343"/>
      <c r="P41" s="343"/>
      <c r="Q41" s="343"/>
      <c r="R41" s="343"/>
      <c r="S41" s="343"/>
      <c r="T41" s="343"/>
      <c r="U41" s="343"/>
      <c r="V41" s="343"/>
      <c r="W41" s="343"/>
      <c r="X41" s="343"/>
      <c r="Y41" s="343"/>
      <c r="Z41" s="343"/>
      <c r="AA41" s="343"/>
      <c r="AB41" s="343"/>
      <c r="AC41" s="343"/>
      <c r="AD41" s="343"/>
      <c r="AE41" s="343"/>
      <c r="AF41" s="343"/>
      <c r="AG41" s="343"/>
      <c r="AH41" s="343"/>
      <c r="AI41" s="343"/>
      <c r="AJ41" s="343"/>
      <c r="AK41" s="94" t="s">
        <v>52</v>
      </c>
    </row>
    <row r="42" spans="2:39" s="92" customFormat="1" ht="22.15" customHeight="1">
      <c r="B42" s="93" t="s">
        <v>108</v>
      </c>
      <c r="C42" s="343" t="s">
        <v>109</v>
      </c>
      <c r="D42" s="343"/>
      <c r="E42" s="343"/>
      <c r="F42" s="343"/>
      <c r="G42" s="343"/>
      <c r="H42" s="343"/>
      <c r="I42" s="343"/>
      <c r="J42" s="343"/>
      <c r="K42" s="343"/>
      <c r="L42" s="343"/>
      <c r="M42" s="343"/>
      <c r="N42" s="343"/>
      <c r="O42" s="343"/>
      <c r="P42" s="343"/>
      <c r="Q42" s="343"/>
      <c r="R42" s="343"/>
      <c r="S42" s="343"/>
      <c r="T42" s="343"/>
      <c r="U42" s="343"/>
      <c r="V42" s="343"/>
      <c r="W42" s="343"/>
      <c r="X42" s="343"/>
      <c r="Y42" s="343"/>
      <c r="Z42" s="343"/>
      <c r="AA42" s="343"/>
      <c r="AB42" s="343"/>
      <c r="AC42" s="343"/>
      <c r="AD42" s="343"/>
      <c r="AE42" s="343"/>
      <c r="AF42" s="343"/>
      <c r="AG42" s="343"/>
      <c r="AH42" s="343"/>
      <c r="AI42" s="343"/>
      <c r="AJ42" s="343"/>
      <c r="AK42" s="94" t="s">
        <v>52</v>
      </c>
    </row>
    <row r="43" spans="2:39" s="92" customFormat="1" ht="14.45" customHeight="1">
      <c r="B43" s="340" t="s">
        <v>110</v>
      </c>
      <c r="C43" s="340"/>
      <c r="D43" s="340"/>
      <c r="E43" s="340"/>
      <c r="F43" s="340"/>
      <c r="G43" s="340"/>
      <c r="H43" s="340"/>
      <c r="I43" s="340"/>
      <c r="J43" s="340"/>
      <c r="K43" s="340"/>
      <c r="L43" s="340"/>
      <c r="M43" s="340"/>
      <c r="N43" s="340"/>
      <c r="O43" s="340"/>
      <c r="P43" s="340"/>
      <c r="Q43" s="340"/>
      <c r="R43" s="340"/>
      <c r="S43" s="340"/>
      <c r="T43" s="340"/>
      <c r="U43" s="340"/>
      <c r="V43" s="340"/>
      <c r="W43" s="340"/>
      <c r="X43" s="340"/>
      <c r="Y43" s="340"/>
      <c r="Z43" s="340"/>
      <c r="AA43" s="340"/>
      <c r="AB43" s="340"/>
      <c r="AC43" s="340"/>
      <c r="AD43" s="340"/>
      <c r="AE43" s="340"/>
      <c r="AF43" s="340"/>
      <c r="AG43" s="340"/>
      <c r="AH43" s="340"/>
      <c r="AI43" s="340"/>
      <c r="AJ43" s="340"/>
      <c r="AK43" s="91" t="s">
        <v>52</v>
      </c>
    </row>
    <row r="44" spans="2:39" s="92" customFormat="1" ht="24.6" customHeight="1">
      <c r="B44" s="93" t="s">
        <v>111</v>
      </c>
      <c r="C44" s="343" t="s">
        <v>112</v>
      </c>
      <c r="D44" s="343"/>
      <c r="E44" s="343"/>
      <c r="F44" s="343"/>
      <c r="G44" s="343"/>
      <c r="H44" s="343"/>
      <c r="I44" s="343"/>
      <c r="J44" s="343"/>
      <c r="K44" s="343"/>
      <c r="L44" s="343"/>
      <c r="M44" s="343"/>
      <c r="N44" s="343"/>
      <c r="O44" s="343"/>
      <c r="P44" s="343"/>
      <c r="Q44" s="343"/>
      <c r="R44" s="343"/>
      <c r="S44" s="343"/>
      <c r="T44" s="343"/>
      <c r="U44" s="343"/>
      <c r="V44" s="343"/>
      <c r="W44" s="343"/>
      <c r="X44" s="343"/>
      <c r="Y44" s="343"/>
      <c r="Z44" s="343"/>
      <c r="AA44" s="343"/>
      <c r="AB44" s="343"/>
      <c r="AC44" s="343"/>
      <c r="AD44" s="343"/>
      <c r="AE44" s="343"/>
      <c r="AF44" s="343"/>
      <c r="AG44" s="343"/>
      <c r="AH44" s="343"/>
      <c r="AI44" s="343"/>
      <c r="AJ44" s="343"/>
      <c r="AK44" s="94"/>
    </row>
    <row r="45" spans="2:39" s="92" customFormat="1" ht="22.15" customHeight="1">
      <c r="B45" s="93" t="s">
        <v>113</v>
      </c>
      <c r="C45" s="343" t="s">
        <v>114</v>
      </c>
      <c r="D45" s="343"/>
      <c r="E45" s="343"/>
      <c r="F45" s="343"/>
      <c r="G45" s="343"/>
      <c r="H45" s="343"/>
      <c r="I45" s="343"/>
      <c r="J45" s="343"/>
      <c r="K45" s="343"/>
      <c r="L45" s="343"/>
      <c r="M45" s="343"/>
      <c r="N45" s="343"/>
      <c r="O45" s="343"/>
      <c r="P45" s="343"/>
      <c r="Q45" s="343"/>
      <c r="R45" s="343"/>
      <c r="S45" s="343"/>
      <c r="T45" s="343"/>
      <c r="U45" s="343"/>
      <c r="V45" s="343"/>
      <c r="W45" s="343"/>
      <c r="X45" s="343"/>
      <c r="Y45" s="343"/>
      <c r="Z45" s="343"/>
      <c r="AA45" s="343"/>
      <c r="AB45" s="343"/>
      <c r="AC45" s="343"/>
      <c r="AD45" s="343"/>
      <c r="AE45" s="343"/>
      <c r="AF45" s="343"/>
      <c r="AG45" s="343"/>
      <c r="AH45" s="343"/>
      <c r="AI45" s="343"/>
      <c r="AJ45" s="343"/>
      <c r="AK45" s="94"/>
    </row>
    <row r="46" spans="2:39" s="92" customFormat="1" ht="24.6" customHeight="1">
      <c r="B46" s="93" t="s">
        <v>115</v>
      </c>
      <c r="C46" s="343" t="s">
        <v>116</v>
      </c>
      <c r="D46" s="343"/>
      <c r="E46" s="343"/>
      <c r="F46" s="343"/>
      <c r="G46" s="343"/>
      <c r="H46" s="343"/>
      <c r="I46" s="343"/>
      <c r="J46" s="343"/>
      <c r="K46" s="343"/>
      <c r="L46" s="343"/>
      <c r="M46" s="343"/>
      <c r="N46" s="343"/>
      <c r="O46" s="343"/>
      <c r="P46" s="343"/>
      <c r="Q46" s="343"/>
      <c r="R46" s="343"/>
      <c r="S46" s="343"/>
      <c r="T46" s="343"/>
      <c r="U46" s="343"/>
      <c r="V46" s="343"/>
      <c r="W46" s="343"/>
      <c r="X46" s="343"/>
      <c r="Y46" s="343"/>
      <c r="Z46" s="343"/>
      <c r="AA46" s="343"/>
      <c r="AB46" s="343"/>
      <c r="AC46" s="343"/>
      <c r="AD46" s="343"/>
      <c r="AE46" s="343"/>
      <c r="AF46" s="343"/>
      <c r="AG46" s="343"/>
      <c r="AH46" s="343"/>
      <c r="AI46" s="343"/>
      <c r="AJ46" s="343"/>
      <c r="AK46" s="94"/>
      <c r="AM46" s="97"/>
    </row>
    <row r="47" spans="2:39" ht="14.45" customHeight="1">
      <c r="B47" s="339" t="s">
        <v>117</v>
      </c>
      <c r="C47" s="339"/>
      <c r="D47" s="339"/>
      <c r="E47" s="339"/>
      <c r="F47" s="339"/>
      <c r="G47" s="339"/>
      <c r="H47" s="339"/>
      <c r="I47" s="339"/>
      <c r="J47" s="339"/>
      <c r="K47" s="339"/>
      <c r="L47" s="339"/>
      <c r="M47" s="339"/>
      <c r="N47" s="339"/>
      <c r="O47" s="339"/>
      <c r="P47" s="339"/>
      <c r="Q47" s="339"/>
      <c r="R47" s="339"/>
      <c r="S47" s="339"/>
      <c r="T47" s="339"/>
      <c r="U47" s="339"/>
      <c r="V47" s="339"/>
      <c r="W47" s="339"/>
      <c r="X47" s="339"/>
      <c r="Y47" s="339"/>
      <c r="Z47" s="339"/>
      <c r="AA47" s="339"/>
      <c r="AB47" s="339"/>
      <c r="AC47" s="339"/>
      <c r="AD47" s="339"/>
      <c r="AE47" s="339"/>
      <c r="AF47" s="339"/>
      <c r="AG47" s="339"/>
      <c r="AH47" s="339"/>
      <c r="AI47" s="339"/>
      <c r="AJ47" s="339"/>
      <c r="AK47" s="90" t="s">
        <v>52</v>
      </c>
    </row>
    <row r="48" spans="2:39" ht="20.45" customHeight="1">
      <c r="B48" s="93" t="s">
        <v>118</v>
      </c>
      <c r="C48" s="341" t="s">
        <v>119</v>
      </c>
      <c r="D48" s="341"/>
      <c r="E48" s="341"/>
      <c r="F48" s="341"/>
      <c r="G48" s="341"/>
      <c r="H48" s="341"/>
      <c r="I48" s="341"/>
      <c r="J48" s="341"/>
      <c r="K48" s="341"/>
      <c r="L48" s="341"/>
      <c r="M48" s="341"/>
      <c r="N48" s="341"/>
      <c r="O48" s="341"/>
      <c r="P48" s="341"/>
      <c r="Q48" s="341"/>
      <c r="R48" s="341"/>
      <c r="S48" s="341"/>
      <c r="T48" s="341"/>
      <c r="U48" s="341"/>
      <c r="V48" s="341"/>
      <c r="W48" s="341"/>
      <c r="X48" s="341"/>
      <c r="Y48" s="341"/>
      <c r="Z48" s="341"/>
      <c r="AA48" s="341"/>
      <c r="AB48" s="341"/>
      <c r="AC48" s="341"/>
      <c r="AD48" s="341"/>
      <c r="AE48" s="341"/>
      <c r="AF48" s="341"/>
      <c r="AG48" s="341"/>
      <c r="AH48" s="341"/>
      <c r="AI48" s="341"/>
      <c r="AJ48" s="341"/>
      <c r="AK48" s="94"/>
    </row>
    <row r="49" spans="2:37" ht="19.899999999999999" customHeight="1">
      <c r="B49" s="93" t="s">
        <v>120</v>
      </c>
      <c r="C49" s="341" t="s">
        <v>121</v>
      </c>
      <c r="D49" s="341"/>
      <c r="E49" s="341"/>
      <c r="F49" s="341"/>
      <c r="G49" s="341"/>
      <c r="H49" s="341"/>
      <c r="I49" s="341"/>
      <c r="J49" s="341"/>
      <c r="K49" s="341"/>
      <c r="L49" s="341"/>
      <c r="M49" s="341"/>
      <c r="N49" s="341"/>
      <c r="O49" s="341"/>
      <c r="P49" s="341"/>
      <c r="Q49" s="341"/>
      <c r="R49" s="341"/>
      <c r="S49" s="341"/>
      <c r="T49" s="341"/>
      <c r="U49" s="341"/>
      <c r="V49" s="341"/>
      <c r="W49" s="341"/>
      <c r="X49" s="341"/>
      <c r="Y49" s="341"/>
      <c r="Z49" s="341"/>
      <c r="AA49" s="341"/>
      <c r="AB49" s="341"/>
      <c r="AC49" s="341"/>
      <c r="AD49" s="341"/>
      <c r="AE49" s="341"/>
      <c r="AF49" s="341"/>
      <c r="AG49" s="341"/>
      <c r="AH49" s="341"/>
      <c r="AI49" s="341"/>
      <c r="AJ49" s="341"/>
      <c r="AK49" s="94"/>
    </row>
    <row r="50" spans="2:37" s="92" customFormat="1" ht="14.45" customHeight="1">
      <c r="B50" s="339" t="s">
        <v>122</v>
      </c>
      <c r="C50" s="339"/>
      <c r="D50" s="339"/>
      <c r="E50" s="339"/>
      <c r="F50" s="339"/>
      <c r="G50" s="339"/>
      <c r="H50" s="339"/>
      <c r="I50" s="339"/>
      <c r="J50" s="339"/>
      <c r="K50" s="339"/>
      <c r="L50" s="339"/>
      <c r="M50" s="339"/>
      <c r="N50" s="339"/>
      <c r="O50" s="339"/>
      <c r="P50" s="339"/>
      <c r="Q50" s="339"/>
      <c r="R50" s="339"/>
      <c r="S50" s="339"/>
      <c r="T50" s="339"/>
      <c r="U50" s="339"/>
      <c r="V50" s="339"/>
      <c r="W50" s="339"/>
      <c r="X50" s="339"/>
      <c r="Y50" s="339"/>
      <c r="Z50" s="339"/>
      <c r="AA50" s="339"/>
      <c r="AB50" s="339"/>
      <c r="AC50" s="339"/>
      <c r="AD50" s="339"/>
      <c r="AE50" s="339"/>
      <c r="AF50" s="339"/>
      <c r="AG50" s="339"/>
      <c r="AH50" s="339"/>
      <c r="AI50" s="339"/>
      <c r="AJ50" s="339"/>
      <c r="AK50" s="90" t="s">
        <v>52</v>
      </c>
    </row>
    <row r="51" spans="2:37" ht="15" customHeight="1">
      <c r="B51" s="93" t="s">
        <v>123</v>
      </c>
      <c r="C51" s="345"/>
      <c r="D51" s="345"/>
      <c r="E51" s="345"/>
      <c r="F51" s="345"/>
      <c r="G51" s="345"/>
      <c r="H51" s="345"/>
      <c r="I51" s="345"/>
      <c r="J51" s="345"/>
      <c r="K51" s="345"/>
      <c r="L51" s="345"/>
      <c r="M51" s="345"/>
      <c r="N51" s="345"/>
      <c r="O51" s="345"/>
      <c r="P51" s="345"/>
      <c r="Q51" s="345"/>
      <c r="R51" s="345"/>
      <c r="S51" s="345"/>
      <c r="T51" s="345"/>
      <c r="U51" s="345"/>
      <c r="V51" s="345"/>
      <c r="W51" s="345"/>
      <c r="X51" s="345"/>
      <c r="Y51" s="345"/>
      <c r="Z51" s="345"/>
      <c r="AA51" s="345"/>
      <c r="AB51" s="345"/>
      <c r="AC51" s="345"/>
      <c r="AD51" s="345"/>
      <c r="AE51" s="345"/>
      <c r="AF51" s="345"/>
      <c r="AG51" s="345"/>
      <c r="AH51" s="345"/>
      <c r="AI51" s="345"/>
      <c r="AJ51" s="345"/>
      <c r="AK51" s="94"/>
    </row>
    <row r="52" spans="2:37" ht="14.45" customHeight="1">
      <c r="B52" s="93" t="s">
        <v>124</v>
      </c>
      <c r="C52" s="345"/>
      <c r="D52" s="345"/>
      <c r="E52" s="345"/>
      <c r="F52" s="345"/>
      <c r="G52" s="345"/>
      <c r="H52" s="345"/>
      <c r="I52" s="345"/>
      <c r="J52" s="345"/>
      <c r="K52" s="345"/>
      <c r="L52" s="345"/>
      <c r="M52" s="345"/>
      <c r="N52" s="345"/>
      <c r="O52" s="345"/>
      <c r="P52" s="345"/>
      <c r="Q52" s="345"/>
      <c r="R52" s="345"/>
      <c r="S52" s="345"/>
      <c r="T52" s="345"/>
      <c r="U52" s="345"/>
      <c r="V52" s="345"/>
      <c r="W52" s="345"/>
      <c r="X52" s="345"/>
      <c r="Y52" s="345"/>
      <c r="Z52" s="345"/>
      <c r="AA52" s="345"/>
      <c r="AB52" s="345"/>
      <c r="AC52" s="345"/>
      <c r="AD52" s="345"/>
      <c r="AE52" s="345"/>
      <c r="AF52" s="345"/>
      <c r="AG52" s="345"/>
      <c r="AH52" s="345"/>
      <c r="AI52" s="345"/>
      <c r="AJ52" s="345"/>
      <c r="AK52" s="94"/>
    </row>
    <row r="53" spans="2:37">
      <c r="B53" s="328"/>
      <c r="C53" s="328"/>
      <c r="D53" s="328"/>
      <c r="E53" s="328"/>
      <c r="F53" s="328"/>
      <c r="G53" s="328"/>
      <c r="H53" s="328"/>
      <c r="I53" s="328"/>
      <c r="J53" s="328"/>
      <c r="K53" s="328"/>
      <c r="L53" s="328"/>
      <c r="M53" s="328"/>
      <c r="N53" s="328"/>
      <c r="O53" s="328"/>
      <c r="P53" s="328"/>
      <c r="Q53" s="328"/>
      <c r="R53" s="328"/>
      <c r="S53" s="328"/>
      <c r="T53" s="27"/>
      <c r="U53" s="83"/>
      <c r="V53" s="83"/>
      <c r="W53" s="83"/>
      <c r="X53" s="83"/>
      <c r="Y53" s="83"/>
      <c r="Z53" s="83"/>
      <c r="AA53" s="83"/>
      <c r="AB53" s="83"/>
      <c r="AC53" s="83"/>
      <c r="AD53" s="83"/>
      <c r="AE53" s="83"/>
      <c r="AF53" s="83"/>
      <c r="AG53" s="83"/>
      <c r="AH53" s="83"/>
      <c r="AI53" s="83"/>
      <c r="AJ53" s="83"/>
    </row>
    <row r="54" spans="2:37">
      <c r="B54" s="98"/>
      <c r="C54" s="27"/>
      <c r="D54" s="27"/>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row>
    <row r="55" spans="2:37">
      <c r="B55" s="346"/>
      <c r="C55" s="346"/>
      <c r="D55" s="346"/>
      <c r="E55" s="346"/>
      <c r="F55" s="346"/>
      <c r="G55" s="346"/>
      <c r="H55" s="346"/>
      <c r="I55" s="346"/>
      <c r="J55" s="346"/>
      <c r="K55" s="346"/>
      <c r="L55" s="346"/>
      <c r="M55" s="346"/>
      <c r="N55" s="346"/>
      <c r="O55" s="346"/>
      <c r="P55" s="346"/>
      <c r="Q55" s="346"/>
      <c r="R55" s="346"/>
      <c r="S55" s="346"/>
      <c r="T55" s="346"/>
      <c r="U55" s="346"/>
      <c r="V55" s="346"/>
      <c r="W55" s="346"/>
      <c r="X55" s="346"/>
      <c r="Y55" s="346"/>
      <c r="Z55" s="346"/>
      <c r="AA55" s="346"/>
      <c r="AB55" s="346"/>
      <c r="AC55" s="346"/>
      <c r="AD55" s="346"/>
      <c r="AE55" s="346"/>
      <c r="AF55" s="346"/>
      <c r="AG55" s="346"/>
      <c r="AH55" s="346"/>
      <c r="AI55" s="346"/>
      <c r="AJ55" s="346"/>
    </row>
    <row r="56" spans="2:37">
      <c r="B56" s="99"/>
      <c r="C56" s="99"/>
      <c r="D56" s="100"/>
      <c r="E56" s="99"/>
      <c r="F56" s="99"/>
      <c r="G56" s="99"/>
      <c r="H56" s="99"/>
      <c r="I56" s="99"/>
      <c r="J56" s="99"/>
      <c r="K56" s="99"/>
      <c r="L56" s="99"/>
      <c r="M56" s="99"/>
      <c r="N56" s="99"/>
      <c r="O56" s="99"/>
      <c r="P56" s="99"/>
      <c r="Q56" s="99"/>
      <c r="R56" s="99"/>
      <c r="S56" s="99"/>
      <c r="T56" s="99"/>
      <c r="U56" s="99"/>
      <c r="V56" s="100"/>
      <c r="W56" s="99"/>
      <c r="X56" s="100"/>
      <c r="Y56" s="99"/>
      <c r="Z56" s="99"/>
      <c r="AA56" s="99"/>
      <c r="AB56" s="99"/>
      <c r="AC56" s="99"/>
      <c r="AD56" s="99"/>
      <c r="AE56" s="99"/>
      <c r="AF56" s="99"/>
      <c r="AG56" s="99"/>
      <c r="AH56" s="99"/>
      <c r="AI56" s="99"/>
      <c r="AJ56" s="99"/>
    </row>
    <row r="57" spans="2:37">
      <c r="B57" s="101"/>
      <c r="C57" s="101"/>
      <c r="D57" s="99"/>
      <c r="E57" s="99"/>
      <c r="F57" s="99"/>
      <c r="G57" s="99"/>
      <c r="H57" s="99"/>
      <c r="I57" s="99"/>
      <c r="J57" s="99"/>
      <c r="K57" s="99"/>
      <c r="L57" s="99"/>
      <c r="M57" s="99"/>
      <c r="N57" s="99"/>
      <c r="O57" s="99"/>
      <c r="P57" s="99"/>
      <c r="Q57" s="99"/>
      <c r="R57" s="99"/>
      <c r="S57" s="99"/>
      <c r="T57" s="99"/>
      <c r="U57" s="99"/>
      <c r="V57" s="99"/>
      <c r="W57" s="101"/>
      <c r="X57" s="101"/>
      <c r="Y57" s="99"/>
      <c r="Z57" s="99"/>
      <c r="AA57" s="99"/>
      <c r="AB57" s="99"/>
      <c r="AC57" s="99"/>
      <c r="AD57" s="99"/>
      <c r="AE57" s="99"/>
      <c r="AF57" s="99"/>
      <c r="AG57" s="99"/>
      <c r="AH57" s="99"/>
      <c r="AI57" s="99"/>
      <c r="AJ57" s="99"/>
    </row>
  </sheetData>
  <sheetProtection selectLockedCells="1" selectUnlockedCells="1"/>
  <autoFilter ref="B10:AK52" xr:uid="{00000000-0009-0000-0000-000005000000}"/>
  <mergeCells count="49">
    <mergeCell ref="C51:AJ51"/>
    <mergeCell ref="C52:AJ52"/>
    <mergeCell ref="B53:S53"/>
    <mergeCell ref="B55:AJ55"/>
    <mergeCell ref="C46:AJ46"/>
    <mergeCell ref="B47:AJ47"/>
    <mergeCell ref="C48:AJ48"/>
    <mergeCell ref="C49:AJ49"/>
    <mergeCell ref="B50:AJ50"/>
    <mergeCell ref="C41:AJ41"/>
    <mergeCell ref="C42:AJ42"/>
    <mergeCell ref="B43:AJ43"/>
    <mergeCell ref="C44:AJ44"/>
    <mergeCell ref="C45:AJ45"/>
    <mergeCell ref="B36:AJ36"/>
    <mergeCell ref="C37:AJ37"/>
    <mergeCell ref="C38:AJ38"/>
    <mergeCell ref="C39:AJ39"/>
    <mergeCell ref="C40:AJ40"/>
    <mergeCell ref="C31:AJ31"/>
    <mergeCell ref="C32:AJ32"/>
    <mergeCell ref="C33:AJ33"/>
    <mergeCell ref="C34:AJ34"/>
    <mergeCell ref="C35:AJ35"/>
    <mergeCell ref="C26:AJ26"/>
    <mergeCell ref="C27:AJ27"/>
    <mergeCell ref="C28:AJ28"/>
    <mergeCell ref="C29:AJ29"/>
    <mergeCell ref="C30:AJ30"/>
    <mergeCell ref="C21:AJ21"/>
    <mergeCell ref="C22:AJ22"/>
    <mergeCell ref="C23:AJ23"/>
    <mergeCell ref="C24:AJ24"/>
    <mergeCell ref="B25:AJ25"/>
    <mergeCell ref="C16:AJ16"/>
    <mergeCell ref="C17:AJ17"/>
    <mergeCell ref="B18:AJ18"/>
    <mergeCell ref="C19:AJ19"/>
    <mergeCell ref="B20:AJ20"/>
    <mergeCell ref="B11:AJ11"/>
    <mergeCell ref="B12:AJ12"/>
    <mergeCell ref="C13:AJ13"/>
    <mergeCell ref="C14:AJ14"/>
    <mergeCell ref="C15:AJ15"/>
    <mergeCell ref="B6:AJ6"/>
    <mergeCell ref="Y7:AJ7"/>
    <mergeCell ref="B9:Z9"/>
    <mergeCell ref="AA9:AJ9"/>
    <mergeCell ref="B10:AJ10"/>
  </mergeCells>
  <pageMargins left="0.7" right="0.7" top="0.75" bottom="0.75" header="0.3" footer="0.3"/>
  <pageSetup paperSize="9" firstPageNumber="0"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50"/>
    <pageSetUpPr fitToPage="1"/>
  </sheetPr>
  <dimension ref="B3:AJ56"/>
  <sheetViews>
    <sheetView showGridLines="0" topLeftCell="A3" zoomScale="107" zoomScaleNormal="107" workbookViewId="0">
      <selection activeCell="U39" sqref="U39"/>
    </sheetView>
  </sheetViews>
  <sheetFormatPr defaultRowHeight="15"/>
  <cols>
    <col min="2" max="35" width="2.5703125" customWidth="1"/>
    <col min="36" max="36" width="2.7109375" hidden="1" customWidth="1"/>
  </cols>
  <sheetData>
    <row r="3" spans="2:36" ht="37.9" customHeight="1">
      <c r="B3" s="102"/>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67"/>
    </row>
    <row r="4" spans="2:36" ht="70.5" customHeight="1">
      <c r="B4" s="102"/>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67"/>
    </row>
    <row r="5" spans="2:36" ht="15.75" customHeight="1">
      <c r="B5" s="323" t="str">
        <f>'0. Dados'!F7</f>
        <v>São José do Capricho, em Flexeiras/AL</v>
      </c>
      <c r="C5" s="323"/>
      <c r="D5" s="323"/>
      <c r="E5" s="323"/>
      <c r="F5" s="323"/>
      <c r="G5" s="323"/>
      <c r="H5" s="323"/>
      <c r="I5" s="323"/>
      <c r="J5" s="323"/>
      <c r="K5" s="323"/>
      <c r="L5" s="323"/>
      <c r="M5" s="323"/>
      <c r="N5" s="323"/>
      <c r="O5" s="323"/>
      <c r="P5" s="323"/>
      <c r="Q5" s="323"/>
      <c r="R5" s="323"/>
      <c r="S5" s="323"/>
      <c r="T5" s="323"/>
      <c r="U5" s="323"/>
      <c r="V5" s="323"/>
      <c r="W5" s="323"/>
      <c r="X5" s="323"/>
      <c r="Y5" s="323"/>
      <c r="Z5" s="323"/>
      <c r="AA5" s="323"/>
      <c r="AB5" s="323"/>
      <c r="AC5" s="323"/>
      <c r="AD5" s="323"/>
      <c r="AE5" s="323"/>
      <c r="AF5" s="323"/>
      <c r="AG5" s="323"/>
      <c r="AH5" s="323"/>
      <c r="AI5" s="323"/>
      <c r="AJ5" s="323"/>
    </row>
    <row r="6" spans="2:36" ht="21.75" customHeight="1">
      <c r="B6" s="324">
        <f ca="1">TODAY()</f>
        <v>46224</v>
      </c>
      <c r="C6" s="324"/>
      <c r="D6" s="324"/>
      <c r="E6" s="324"/>
      <c r="F6" s="324"/>
      <c r="G6" s="324"/>
      <c r="H6" s="324"/>
      <c r="I6" s="324"/>
      <c r="J6" s="324"/>
      <c r="K6" s="324"/>
      <c r="L6" s="324"/>
      <c r="M6" s="324"/>
      <c r="N6" s="324"/>
      <c r="O6" s="324"/>
      <c r="P6" s="324"/>
      <c r="Q6" s="324"/>
      <c r="R6" s="324"/>
      <c r="S6" s="324"/>
      <c r="T6" s="324"/>
      <c r="U6" s="324"/>
      <c r="V6" s="324"/>
      <c r="W6" s="324"/>
      <c r="X6" s="324"/>
      <c r="Y6" s="324"/>
      <c r="Z6" s="324"/>
      <c r="AA6" s="324"/>
      <c r="AB6" s="324"/>
      <c r="AC6" s="324"/>
      <c r="AD6" s="324"/>
      <c r="AE6" s="324"/>
      <c r="AF6" s="324"/>
      <c r="AG6" s="324"/>
      <c r="AH6" s="324"/>
      <c r="AI6" s="324"/>
      <c r="AJ6" s="324"/>
    </row>
    <row r="7" spans="2:36">
      <c r="B7" s="26"/>
      <c r="C7" s="27"/>
      <c r="D7" s="27"/>
      <c r="E7" s="27"/>
      <c r="F7" s="27"/>
      <c r="G7" s="27"/>
      <c r="H7" s="27"/>
      <c r="I7" s="27"/>
      <c r="J7" s="27"/>
      <c r="K7" s="27"/>
      <c r="L7" s="27"/>
      <c r="M7" s="27"/>
      <c r="N7" s="27"/>
      <c r="O7" s="27"/>
      <c r="P7" s="27"/>
      <c r="Q7" s="27"/>
      <c r="R7" s="27"/>
      <c r="S7" s="27"/>
      <c r="T7" s="27"/>
      <c r="U7" s="27"/>
      <c r="V7" s="27"/>
      <c r="W7" s="27"/>
      <c r="X7" s="27"/>
      <c r="Y7" s="27"/>
      <c r="Z7" s="27"/>
      <c r="AA7" s="27"/>
      <c r="AB7" s="27"/>
      <c r="AC7" s="27"/>
      <c r="AD7" s="27"/>
      <c r="AE7" s="27"/>
      <c r="AF7" s="27"/>
      <c r="AG7" s="27"/>
      <c r="AH7" s="27"/>
      <c r="AI7" s="27"/>
      <c r="AJ7" s="28"/>
    </row>
    <row r="8" spans="2:36">
      <c r="B8" s="32" t="s">
        <v>46</v>
      </c>
      <c r="C8" s="20"/>
      <c r="D8" s="20"/>
      <c r="E8" s="20"/>
      <c r="F8" s="20"/>
      <c r="G8" s="20"/>
      <c r="H8" s="20"/>
      <c r="I8" s="20"/>
      <c r="J8" s="20"/>
      <c r="K8" s="20"/>
      <c r="L8" s="20"/>
      <c r="M8" s="20"/>
      <c r="N8" s="20"/>
      <c r="O8" s="20"/>
      <c r="P8" s="20"/>
      <c r="Q8" s="20"/>
      <c r="R8" s="20"/>
      <c r="S8" s="20"/>
      <c r="T8" s="20"/>
      <c r="U8" s="20"/>
      <c r="V8" s="20"/>
      <c r="W8" s="20"/>
      <c r="X8" s="20"/>
      <c r="Y8" s="20"/>
      <c r="Z8" s="20"/>
      <c r="AA8" s="33" t="s">
        <v>6</v>
      </c>
      <c r="AB8" s="13"/>
      <c r="AC8" s="13"/>
      <c r="AD8" s="13"/>
      <c r="AE8" s="13"/>
      <c r="AF8" s="13"/>
      <c r="AG8" s="13"/>
      <c r="AH8" s="13"/>
      <c r="AI8" s="13"/>
      <c r="AJ8" s="29"/>
    </row>
    <row r="9" spans="2:36">
      <c r="B9" s="325" t="str">
        <f>'0. Dados'!D9</f>
        <v>Angelo Santos</v>
      </c>
      <c r="C9" s="325"/>
      <c r="D9" s="325"/>
      <c r="E9" s="325"/>
      <c r="F9" s="325"/>
      <c r="G9" s="325"/>
      <c r="H9" s="325"/>
      <c r="I9" s="325"/>
      <c r="J9" s="325"/>
      <c r="K9" s="325"/>
      <c r="L9" s="325"/>
      <c r="M9" s="325"/>
      <c r="N9" s="325"/>
      <c r="O9" s="325"/>
      <c r="P9" s="325"/>
      <c r="Q9" s="325"/>
      <c r="R9" s="325"/>
      <c r="S9" s="325"/>
      <c r="T9" s="325"/>
      <c r="U9" s="325"/>
      <c r="V9" s="325"/>
      <c r="W9" s="325"/>
      <c r="X9" s="325"/>
      <c r="Y9" s="325"/>
      <c r="Z9" s="325"/>
      <c r="AA9" s="326" t="str">
        <f>'0. Dados'!Z9</f>
        <v>11277828431</v>
      </c>
      <c r="AB9" s="326"/>
      <c r="AC9" s="326"/>
      <c r="AD9" s="326"/>
      <c r="AE9" s="326"/>
      <c r="AF9" s="326"/>
      <c r="AG9" s="326"/>
      <c r="AH9" s="326"/>
      <c r="AI9" s="326"/>
      <c r="AJ9" s="326"/>
    </row>
    <row r="10" spans="2:36">
      <c r="B10" s="68"/>
      <c r="C10" s="69"/>
      <c r="D10" s="69"/>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70"/>
    </row>
    <row r="11" spans="2:36">
      <c r="B11" s="32"/>
      <c r="C11" s="71"/>
      <c r="D11" s="71"/>
      <c r="E11" s="71"/>
      <c r="F11" s="71"/>
      <c r="G11" s="71"/>
      <c r="H11" s="71"/>
      <c r="I11" s="71"/>
      <c r="J11" s="71"/>
      <c r="K11" s="71"/>
      <c r="L11" s="71"/>
      <c r="M11" s="71"/>
      <c r="N11" s="71"/>
      <c r="O11" s="71"/>
      <c r="P11" s="71"/>
      <c r="Q11" s="71"/>
      <c r="R11" s="71"/>
      <c r="S11" s="71"/>
      <c r="T11" s="71"/>
      <c r="U11" s="71"/>
      <c r="V11" s="71"/>
      <c r="W11" s="71"/>
      <c r="X11" s="71"/>
      <c r="Y11" s="71"/>
      <c r="Z11" s="71"/>
      <c r="AA11" s="71"/>
      <c r="AB11" s="71"/>
      <c r="AC11" s="71"/>
      <c r="AD11" s="71"/>
      <c r="AE11" s="71"/>
      <c r="AF11" s="71"/>
      <c r="AG11" s="72"/>
      <c r="AH11" s="72"/>
      <c r="AI11" s="72"/>
      <c r="AJ11" s="73"/>
    </row>
    <row r="12" spans="2:36" ht="6" customHeight="1">
      <c r="B12" s="3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31"/>
    </row>
    <row r="13" spans="2:36">
      <c r="B13" s="74"/>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5"/>
      <c r="AD13" s="75"/>
      <c r="AE13" s="75"/>
      <c r="AF13" s="75"/>
      <c r="AG13" s="75"/>
      <c r="AH13" s="75"/>
      <c r="AI13" s="75"/>
      <c r="AJ13" s="76"/>
    </row>
    <row r="14" spans="2:36">
      <c r="B14" s="77"/>
      <c r="C14" s="327"/>
      <c r="D14" s="327"/>
      <c r="E14" s="327"/>
      <c r="F14" s="327"/>
      <c r="G14" s="327"/>
      <c r="H14" s="327"/>
      <c r="I14" s="327"/>
      <c r="J14" s="327"/>
      <c r="K14" s="327"/>
      <c r="L14" s="327"/>
      <c r="M14" s="327"/>
      <c r="N14" s="327"/>
      <c r="O14" s="327"/>
      <c r="P14" s="327"/>
      <c r="Q14" s="327"/>
      <c r="R14" s="327"/>
      <c r="S14" s="327"/>
      <c r="T14" s="327"/>
      <c r="U14" s="327"/>
      <c r="V14" s="327"/>
      <c r="W14" s="327"/>
      <c r="X14" s="327"/>
      <c r="Y14" s="327"/>
      <c r="Z14" s="327"/>
      <c r="AA14" s="327"/>
      <c r="AB14" s="327"/>
      <c r="AC14" s="327"/>
      <c r="AD14" s="327"/>
      <c r="AE14" s="327"/>
      <c r="AF14" s="327"/>
      <c r="AG14" s="327"/>
      <c r="AH14" s="327"/>
      <c r="AI14" s="327"/>
      <c r="AJ14" s="78"/>
    </row>
    <row r="15" spans="2:36">
      <c r="B15" s="77"/>
      <c r="C15" s="327"/>
      <c r="D15" s="327"/>
      <c r="E15" s="327"/>
      <c r="F15" s="327"/>
      <c r="G15" s="327"/>
      <c r="H15" s="327"/>
      <c r="I15" s="327"/>
      <c r="J15" s="327"/>
      <c r="K15" s="327"/>
      <c r="L15" s="327"/>
      <c r="M15" s="327"/>
      <c r="N15" s="327"/>
      <c r="O15" s="327"/>
      <c r="P15" s="327"/>
      <c r="Q15" s="327"/>
      <c r="R15" s="327"/>
      <c r="S15" s="327"/>
      <c r="T15" s="327"/>
      <c r="U15" s="327"/>
      <c r="V15" s="327"/>
      <c r="W15" s="327"/>
      <c r="X15" s="327"/>
      <c r="Y15" s="327"/>
      <c r="Z15" s="327"/>
      <c r="AA15" s="327"/>
      <c r="AB15" s="327"/>
      <c r="AC15" s="327"/>
      <c r="AD15" s="327"/>
      <c r="AE15" s="327"/>
      <c r="AF15" s="327"/>
      <c r="AG15" s="327"/>
      <c r="AH15" s="327"/>
      <c r="AI15" s="327"/>
      <c r="AJ15" s="78"/>
    </row>
    <row r="16" spans="2:36">
      <c r="B16" s="77"/>
      <c r="C16" s="327"/>
      <c r="D16" s="327"/>
      <c r="E16" s="327"/>
      <c r="F16" s="327"/>
      <c r="G16" s="327"/>
      <c r="H16" s="327"/>
      <c r="I16" s="327"/>
      <c r="J16" s="327"/>
      <c r="K16" s="327"/>
      <c r="L16" s="327"/>
      <c r="M16" s="327"/>
      <c r="N16" s="327"/>
      <c r="O16" s="327"/>
      <c r="P16" s="327"/>
      <c r="Q16" s="327"/>
      <c r="R16" s="327"/>
      <c r="S16" s="327"/>
      <c r="T16" s="327"/>
      <c r="U16" s="327"/>
      <c r="V16" s="327"/>
      <c r="W16" s="327"/>
      <c r="X16" s="327"/>
      <c r="Y16" s="327"/>
      <c r="Z16" s="327"/>
      <c r="AA16" s="327"/>
      <c r="AB16" s="327"/>
      <c r="AC16" s="327"/>
      <c r="AD16" s="327"/>
      <c r="AE16" s="327"/>
      <c r="AF16" s="327"/>
      <c r="AG16" s="327"/>
      <c r="AH16" s="327"/>
      <c r="AI16" s="327"/>
      <c r="AJ16" s="78"/>
    </row>
    <row r="17" spans="2:36" ht="29.45" customHeight="1">
      <c r="B17" s="77"/>
      <c r="C17" s="327"/>
      <c r="D17" s="327"/>
      <c r="E17" s="327"/>
      <c r="F17" s="327"/>
      <c r="G17" s="327"/>
      <c r="H17" s="327"/>
      <c r="I17" s="327"/>
      <c r="J17" s="327"/>
      <c r="K17" s="327"/>
      <c r="L17" s="327"/>
      <c r="M17" s="327"/>
      <c r="N17" s="327"/>
      <c r="O17" s="327"/>
      <c r="P17" s="327"/>
      <c r="Q17" s="327"/>
      <c r="R17" s="327"/>
      <c r="S17" s="327"/>
      <c r="T17" s="327"/>
      <c r="U17" s="327"/>
      <c r="V17" s="327"/>
      <c r="W17" s="327"/>
      <c r="X17" s="327"/>
      <c r="Y17" s="327"/>
      <c r="Z17" s="327"/>
      <c r="AA17" s="327"/>
      <c r="AB17" s="327"/>
      <c r="AC17" s="327"/>
      <c r="AD17" s="327"/>
      <c r="AE17" s="327"/>
      <c r="AF17" s="327"/>
      <c r="AG17" s="327"/>
      <c r="AH17" s="327"/>
      <c r="AI17" s="327"/>
      <c r="AJ17" s="78"/>
    </row>
    <row r="18" spans="2:36">
      <c r="B18" s="77"/>
      <c r="C18" s="79"/>
      <c r="D18" s="79"/>
      <c r="E18" s="79"/>
      <c r="F18" s="79"/>
      <c r="G18" s="79"/>
      <c r="H18" s="79"/>
      <c r="I18" s="79"/>
      <c r="J18" s="79"/>
      <c r="K18" s="79"/>
      <c r="L18" s="79"/>
      <c r="M18" s="79"/>
      <c r="N18" s="79"/>
      <c r="O18" s="79"/>
      <c r="P18" s="79"/>
      <c r="Q18" s="79"/>
      <c r="R18" s="79"/>
      <c r="S18" s="79"/>
      <c r="T18" s="79"/>
      <c r="U18" s="79"/>
      <c r="V18" s="79"/>
      <c r="W18" s="79"/>
      <c r="X18" s="79"/>
      <c r="Y18" s="79"/>
      <c r="Z18" s="79"/>
      <c r="AA18" s="79"/>
      <c r="AB18" s="79"/>
      <c r="AC18" s="79"/>
      <c r="AD18" s="79"/>
      <c r="AE18" s="79"/>
      <c r="AF18" s="79"/>
      <c r="AG18" s="79"/>
      <c r="AH18" s="79"/>
      <c r="AI18" s="79"/>
      <c r="AJ18" s="78"/>
    </row>
    <row r="19" spans="2:36">
      <c r="B19" s="77"/>
      <c r="C19" s="79"/>
      <c r="D19" s="79"/>
      <c r="E19" s="79"/>
      <c r="F19" s="79"/>
      <c r="G19" s="79"/>
      <c r="H19" s="79"/>
      <c r="I19" s="79"/>
      <c r="J19" s="79"/>
      <c r="K19" s="79"/>
      <c r="L19" s="79"/>
      <c r="M19" s="79"/>
      <c r="N19" s="79"/>
      <c r="O19" s="79"/>
      <c r="P19" s="79"/>
      <c r="Q19" s="79"/>
      <c r="R19" s="79"/>
      <c r="S19" s="79"/>
      <c r="T19" s="79"/>
      <c r="U19" s="79"/>
      <c r="V19" s="79"/>
      <c r="W19" s="79"/>
      <c r="X19" s="79"/>
      <c r="Y19" s="79"/>
      <c r="Z19" s="79"/>
      <c r="AA19" s="79"/>
      <c r="AB19" s="79"/>
      <c r="AC19" s="79"/>
      <c r="AD19" s="79"/>
      <c r="AE19" s="79"/>
      <c r="AF19" s="79"/>
      <c r="AG19" s="79"/>
      <c r="AH19" s="79"/>
      <c r="AI19" s="79"/>
      <c r="AJ19" s="78"/>
    </row>
    <row r="20" spans="2:36">
      <c r="B20" s="77"/>
      <c r="C20" s="79"/>
      <c r="D20" s="79"/>
      <c r="E20" s="79"/>
      <c r="F20" s="79"/>
      <c r="G20" s="79"/>
      <c r="H20" s="79"/>
      <c r="I20" s="79"/>
      <c r="J20" s="79"/>
      <c r="K20" s="79"/>
      <c r="L20" s="79"/>
      <c r="M20" s="79"/>
      <c r="N20" s="79"/>
      <c r="O20" s="79"/>
      <c r="P20" s="79"/>
      <c r="Q20" s="79"/>
      <c r="R20" s="79"/>
      <c r="S20" s="79"/>
      <c r="T20" s="79"/>
      <c r="U20" s="79"/>
      <c r="V20" s="79"/>
      <c r="W20" s="79"/>
      <c r="X20" s="79"/>
      <c r="Z20" s="79"/>
      <c r="AA20" s="79"/>
      <c r="AB20" s="79"/>
      <c r="AC20" s="79"/>
      <c r="AD20" s="79"/>
      <c r="AE20" s="79"/>
      <c r="AF20" s="79"/>
      <c r="AG20" s="79"/>
      <c r="AH20" s="79"/>
      <c r="AI20" s="79"/>
      <c r="AJ20" s="78"/>
    </row>
    <row r="21" spans="2:36">
      <c r="B21" s="77"/>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9"/>
      <c r="AE21" s="79"/>
      <c r="AF21" s="79"/>
      <c r="AG21" s="79"/>
      <c r="AH21" s="79"/>
      <c r="AI21" s="79"/>
      <c r="AJ21" s="78"/>
    </row>
    <row r="22" spans="2:36">
      <c r="B22" s="77"/>
      <c r="C22" s="79"/>
      <c r="D22" s="79"/>
      <c r="E22" s="79"/>
      <c r="F22" s="79"/>
      <c r="G22" s="79"/>
      <c r="H22" s="79"/>
      <c r="I22" s="79"/>
      <c r="J22" s="79"/>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8"/>
    </row>
    <row r="23" spans="2:36">
      <c r="B23" s="77"/>
      <c r="C23" s="79"/>
      <c r="D23" s="79"/>
      <c r="E23" s="79"/>
      <c r="F23" s="79"/>
      <c r="G23" s="79"/>
      <c r="H23" s="79"/>
      <c r="I23" s="79"/>
      <c r="J23" s="79"/>
      <c r="K23" s="79"/>
      <c r="L23" s="79"/>
      <c r="M23" s="79"/>
      <c r="N23" s="79"/>
      <c r="O23" s="79"/>
      <c r="P23" s="79"/>
      <c r="Q23" s="79"/>
      <c r="R23" s="79"/>
      <c r="S23" s="79"/>
      <c r="T23" s="79"/>
      <c r="U23" s="79"/>
      <c r="V23" s="79"/>
      <c r="W23" s="79"/>
      <c r="X23" s="79"/>
      <c r="Y23" s="79"/>
      <c r="Z23" s="79"/>
      <c r="AA23" s="79"/>
      <c r="AB23" s="79"/>
      <c r="AC23" s="79"/>
      <c r="AD23" s="79"/>
      <c r="AE23" s="79"/>
      <c r="AF23" s="79"/>
      <c r="AG23" s="79"/>
      <c r="AH23" s="79"/>
      <c r="AI23" s="79"/>
      <c r="AJ23" s="78"/>
    </row>
    <row r="24" spans="2:36">
      <c r="B24" s="77"/>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9"/>
      <c r="AD24" s="79"/>
      <c r="AE24" s="79"/>
      <c r="AF24" s="79"/>
      <c r="AG24" s="79"/>
      <c r="AH24" s="79"/>
      <c r="AI24" s="79"/>
      <c r="AJ24" s="78"/>
    </row>
    <row r="25" spans="2:36">
      <c r="B25" s="77"/>
      <c r="C25" s="79"/>
      <c r="D25" s="79"/>
      <c r="E25" s="79"/>
      <c r="F25" s="79"/>
      <c r="G25" s="79"/>
      <c r="H25" s="79"/>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8"/>
    </row>
    <row r="26" spans="2:36">
      <c r="B26" s="77"/>
      <c r="C26" s="79"/>
      <c r="D26" s="79"/>
      <c r="E26" s="79"/>
      <c r="F26" s="79"/>
      <c r="G26" s="79"/>
      <c r="H26" s="79"/>
      <c r="I26" s="79"/>
      <c r="J26" s="79"/>
      <c r="K26" s="79"/>
      <c r="L26" s="79"/>
      <c r="M26" s="79"/>
      <c r="N26" s="79"/>
      <c r="O26" s="79"/>
      <c r="P26" s="79"/>
      <c r="Q26" s="79"/>
      <c r="R26" s="79"/>
      <c r="S26" s="79"/>
      <c r="T26" s="79"/>
      <c r="U26" s="79"/>
      <c r="V26" s="79"/>
      <c r="W26" s="79"/>
      <c r="X26" s="79"/>
      <c r="Y26" s="79"/>
      <c r="Z26" s="79"/>
      <c r="AA26" s="79"/>
      <c r="AB26" s="79"/>
      <c r="AC26" s="79"/>
      <c r="AD26" s="79"/>
      <c r="AE26" s="79"/>
      <c r="AF26" s="79"/>
      <c r="AG26" s="79"/>
      <c r="AH26" s="79"/>
      <c r="AI26" s="79"/>
      <c r="AJ26" s="78"/>
    </row>
    <row r="27" spans="2:36">
      <c r="B27" s="77"/>
      <c r="C27" s="79"/>
      <c r="D27" s="79"/>
      <c r="E27" s="79"/>
      <c r="F27" s="79"/>
      <c r="G27" s="79"/>
      <c r="H27" s="79"/>
      <c r="I27" s="79"/>
      <c r="J27" s="79"/>
      <c r="K27" s="79"/>
      <c r="L27" s="79"/>
      <c r="M27" s="79"/>
      <c r="N27" s="79"/>
      <c r="O27" s="79"/>
      <c r="P27" s="79"/>
      <c r="Q27" s="79"/>
      <c r="R27" s="79"/>
      <c r="S27" s="79"/>
      <c r="T27" s="79"/>
      <c r="U27" s="79"/>
      <c r="V27" s="79"/>
      <c r="W27" s="79"/>
      <c r="X27" s="79"/>
      <c r="Y27" s="79"/>
      <c r="Z27" s="79"/>
      <c r="AA27" s="79"/>
      <c r="AB27" s="79"/>
      <c r="AC27" s="79"/>
      <c r="AD27" s="79"/>
      <c r="AE27" s="79"/>
      <c r="AF27" s="79"/>
      <c r="AG27" s="79"/>
      <c r="AH27" s="79"/>
      <c r="AI27" s="79"/>
      <c r="AJ27" s="78"/>
    </row>
    <row r="28" spans="2:36">
      <c r="B28" s="77"/>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8"/>
    </row>
    <row r="29" spans="2:36">
      <c r="B29" s="77"/>
      <c r="C29" s="79"/>
      <c r="D29" s="79"/>
      <c r="E29" s="79"/>
      <c r="F29" s="79"/>
      <c r="G29" s="79"/>
      <c r="H29" s="79"/>
      <c r="I29" s="79"/>
      <c r="J29" s="79"/>
      <c r="K29" s="79"/>
      <c r="L29" s="79"/>
      <c r="M29" s="79"/>
      <c r="N29" s="79"/>
      <c r="O29" s="79"/>
      <c r="P29" s="79"/>
      <c r="Q29" s="79"/>
      <c r="R29" s="79"/>
      <c r="S29" s="79"/>
      <c r="T29" s="79"/>
      <c r="U29" s="79"/>
      <c r="V29" s="79"/>
      <c r="W29" s="79"/>
      <c r="X29" s="79"/>
      <c r="Y29" s="79"/>
      <c r="Z29" s="79"/>
      <c r="AA29" s="79"/>
      <c r="AB29" s="79"/>
      <c r="AC29" s="79"/>
      <c r="AD29" s="79"/>
      <c r="AE29" s="79"/>
      <c r="AF29" s="79"/>
      <c r="AG29" s="79"/>
      <c r="AH29" s="79"/>
      <c r="AI29" s="79"/>
      <c r="AJ29" s="78"/>
    </row>
    <row r="30" spans="2:36">
      <c r="B30" s="77"/>
      <c r="C30" s="79"/>
      <c r="D30" s="79"/>
      <c r="E30" s="79"/>
      <c r="F30" s="79"/>
      <c r="G30" s="79"/>
      <c r="H30" s="79"/>
      <c r="I30" s="79"/>
      <c r="J30" s="79"/>
      <c r="K30" s="79"/>
      <c r="L30" s="79"/>
      <c r="M30" s="79"/>
      <c r="N30" s="79"/>
      <c r="O30" s="79"/>
      <c r="P30" s="79"/>
      <c r="Q30" s="79"/>
      <c r="R30" s="79"/>
      <c r="S30" s="79"/>
      <c r="T30" s="79"/>
      <c r="U30" s="79"/>
      <c r="V30" s="79"/>
      <c r="W30" s="79"/>
      <c r="X30" s="79"/>
      <c r="Y30" s="79"/>
      <c r="Z30" s="79"/>
      <c r="AA30" s="79"/>
      <c r="AB30" s="79"/>
      <c r="AC30" s="79"/>
      <c r="AD30" s="79"/>
      <c r="AE30" s="79"/>
      <c r="AF30" s="79"/>
      <c r="AG30" s="79"/>
      <c r="AH30" s="79"/>
      <c r="AI30" s="79"/>
      <c r="AJ30" s="78"/>
    </row>
    <row r="31" spans="2:36">
      <c r="B31" s="77"/>
      <c r="C31" s="79"/>
      <c r="D31" s="79"/>
      <c r="E31" s="79"/>
      <c r="F31" s="79"/>
      <c r="G31" s="79"/>
      <c r="H31" s="79"/>
      <c r="I31" s="79"/>
      <c r="J31" s="79"/>
      <c r="K31" s="79"/>
      <c r="L31" s="79"/>
      <c r="M31" s="79"/>
      <c r="N31" s="79"/>
      <c r="O31" s="79"/>
      <c r="P31" s="79"/>
      <c r="Q31" s="79"/>
      <c r="R31" s="79"/>
      <c r="S31" s="79"/>
      <c r="T31" s="79"/>
      <c r="U31" s="79"/>
      <c r="V31" s="79"/>
      <c r="W31" s="79"/>
      <c r="X31" s="79"/>
      <c r="Y31" s="79"/>
      <c r="Z31" s="79"/>
      <c r="AA31" s="79"/>
      <c r="AB31" s="79"/>
      <c r="AC31" s="79"/>
      <c r="AD31" s="79"/>
      <c r="AE31" s="79"/>
      <c r="AF31" s="79"/>
      <c r="AG31" s="79"/>
      <c r="AH31" s="79"/>
      <c r="AI31" s="79"/>
      <c r="AJ31" s="78"/>
    </row>
    <row r="32" spans="2:36">
      <c r="B32" s="77"/>
      <c r="C32" s="79"/>
      <c r="D32" s="79"/>
      <c r="E32" s="79"/>
      <c r="F32" s="79"/>
      <c r="G32" s="79"/>
      <c r="H32" s="79"/>
      <c r="I32" s="79"/>
      <c r="J32" s="79"/>
      <c r="K32" s="79"/>
      <c r="L32" s="79"/>
      <c r="M32" s="79"/>
      <c r="N32" s="79"/>
      <c r="O32" s="79"/>
      <c r="P32" s="79"/>
      <c r="R32" s="79"/>
      <c r="S32" s="79"/>
      <c r="T32" s="79"/>
      <c r="V32" s="79"/>
      <c r="W32" s="79"/>
      <c r="X32" s="79"/>
      <c r="Y32" s="79"/>
      <c r="Z32" s="79"/>
      <c r="AA32" s="79"/>
      <c r="AB32" s="79"/>
      <c r="AC32" s="79"/>
      <c r="AE32" s="79"/>
      <c r="AF32" s="79"/>
      <c r="AG32" s="79"/>
      <c r="AH32" s="79"/>
      <c r="AI32" s="79"/>
      <c r="AJ32" s="78"/>
    </row>
    <row r="33" spans="2:36">
      <c r="B33" s="77"/>
      <c r="C33" s="79"/>
      <c r="D33" s="79"/>
      <c r="F33" s="79"/>
      <c r="G33" s="79"/>
      <c r="H33" s="79"/>
      <c r="I33" s="79"/>
      <c r="J33" s="79"/>
      <c r="K33" s="79"/>
      <c r="L33" s="79"/>
      <c r="M33" s="79"/>
      <c r="N33" s="79"/>
      <c r="O33" s="79"/>
      <c r="P33" s="79"/>
      <c r="Q33" s="79"/>
      <c r="R33" s="79"/>
      <c r="S33" s="79"/>
      <c r="T33" s="79"/>
      <c r="U33" s="79"/>
      <c r="V33" s="79"/>
      <c r="W33" s="79"/>
      <c r="X33" s="79"/>
      <c r="Y33" s="79"/>
      <c r="Z33" s="79"/>
      <c r="AA33" s="79"/>
      <c r="AB33" s="79"/>
      <c r="AC33" s="79"/>
      <c r="AD33" s="79"/>
      <c r="AE33" s="79"/>
      <c r="AF33" s="79"/>
      <c r="AG33" s="79"/>
      <c r="AH33" s="79"/>
      <c r="AI33" s="79"/>
      <c r="AJ33" s="78"/>
    </row>
    <row r="34" spans="2:36">
      <c r="B34" s="77"/>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8"/>
    </row>
    <row r="35" spans="2:36">
      <c r="B35" s="77"/>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9"/>
      <c r="AD35" s="79"/>
      <c r="AE35" s="79"/>
      <c r="AF35" s="79"/>
      <c r="AG35" s="79"/>
      <c r="AH35" s="79"/>
      <c r="AI35" s="79"/>
      <c r="AJ35" s="78"/>
    </row>
    <row r="36" spans="2:36">
      <c r="B36" s="77"/>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9"/>
      <c r="AD36" s="79"/>
      <c r="AE36" s="79"/>
      <c r="AF36" s="79"/>
      <c r="AG36" s="79"/>
      <c r="AH36" s="79"/>
      <c r="AI36" s="79"/>
      <c r="AJ36" s="78"/>
    </row>
    <row r="37" spans="2:36">
      <c r="B37" s="77"/>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8"/>
    </row>
    <row r="38" spans="2:36">
      <c r="B38" s="77"/>
      <c r="C38" s="79"/>
      <c r="D38" s="79"/>
      <c r="E38" s="79"/>
      <c r="F38" s="79"/>
      <c r="G38" s="79"/>
      <c r="H38" s="79"/>
      <c r="I38" s="79"/>
      <c r="J38" s="79"/>
      <c r="K38" s="79"/>
      <c r="L38" s="79"/>
      <c r="N38" s="79"/>
      <c r="O38" s="79"/>
      <c r="P38" s="79"/>
      <c r="Q38" s="79"/>
      <c r="R38" s="79"/>
      <c r="S38" s="79"/>
      <c r="T38" s="79"/>
      <c r="U38" s="79"/>
      <c r="V38" s="79"/>
      <c r="W38" s="79"/>
      <c r="X38" s="79"/>
      <c r="Y38" s="79"/>
      <c r="Z38" s="79"/>
      <c r="AA38" s="79"/>
      <c r="AB38" s="79"/>
      <c r="AC38" s="79"/>
      <c r="AD38" s="79"/>
      <c r="AE38" s="79"/>
      <c r="AF38" s="79"/>
      <c r="AG38" s="79"/>
      <c r="AH38" s="79"/>
      <c r="AI38" s="79"/>
      <c r="AJ38" s="78"/>
    </row>
    <row r="39" spans="2:36">
      <c r="B39" s="77"/>
      <c r="C39" s="79"/>
      <c r="D39" s="79"/>
      <c r="E39" s="79"/>
      <c r="F39" s="79"/>
      <c r="G39" s="79"/>
      <c r="H39" s="79"/>
      <c r="I39" s="79"/>
      <c r="J39" s="79"/>
      <c r="K39" s="79"/>
      <c r="L39" s="79"/>
      <c r="M39" s="79"/>
      <c r="N39" s="79"/>
      <c r="O39" s="79"/>
      <c r="P39" s="79"/>
      <c r="Q39" s="79"/>
      <c r="R39" s="79"/>
      <c r="S39" s="79"/>
      <c r="T39" s="79"/>
      <c r="U39" s="79"/>
      <c r="V39" s="79"/>
      <c r="W39" s="79"/>
      <c r="X39" s="79"/>
      <c r="Y39" s="79"/>
      <c r="Z39" s="79"/>
      <c r="AA39" s="79"/>
      <c r="AB39" s="79"/>
      <c r="AC39" s="79"/>
      <c r="AD39" s="79"/>
      <c r="AE39" s="79"/>
      <c r="AF39" s="79"/>
      <c r="AG39" s="79"/>
      <c r="AH39" s="79"/>
      <c r="AI39" s="79"/>
      <c r="AJ39" s="78"/>
    </row>
    <row r="40" spans="2:36">
      <c r="B40" s="77"/>
      <c r="C40" s="79"/>
      <c r="D40" s="79"/>
      <c r="E40" s="79"/>
      <c r="F40" s="79"/>
      <c r="G40" s="79"/>
      <c r="H40" s="79"/>
      <c r="I40" s="79"/>
      <c r="J40" s="79"/>
      <c r="K40" s="79"/>
      <c r="L40" s="79"/>
      <c r="M40" s="79"/>
      <c r="N40" s="79"/>
      <c r="O40" s="79"/>
      <c r="P40" s="79"/>
      <c r="Q40" s="79"/>
      <c r="R40" s="79"/>
      <c r="S40" s="79"/>
      <c r="T40" s="79"/>
      <c r="U40" s="79"/>
      <c r="V40" s="79"/>
      <c r="W40" s="79"/>
      <c r="X40" s="79"/>
      <c r="Y40" s="79"/>
      <c r="Z40" s="79"/>
      <c r="AA40" s="79"/>
      <c r="AB40" s="79"/>
      <c r="AC40" s="79"/>
      <c r="AD40" s="79"/>
      <c r="AE40" s="79"/>
      <c r="AF40" s="79"/>
      <c r="AG40" s="79"/>
      <c r="AH40" s="79"/>
      <c r="AI40" s="79"/>
      <c r="AJ40" s="78"/>
    </row>
    <row r="41" spans="2:36">
      <c r="B41" s="77"/>
      <c r="C41" s="79"/>
      <c r="D41" s="79"/>
      <c r="E41" s="79"/>
      <c r="F41" s="79"/>
      <c r="G41" s="79"/>
      <c r="H41" s="79"/>
      <c r="I41" s="79"/>
      <c r="J41" s="79"/>
      <c r="K41" s="79"/>
      <c r="L41" s="79"/>
      <c r="M41" s="79"/>
      <c r="N41" s="79"/>
      <c r="O41" s="79"/>
      <c r="P41" s="79"/>
      <c r="Q41" s="79"/>
      <c r="R41" s="79"/>
      <c r="S41" s="79"/>
      <c r="T41" s="79"/>
      <c r="U41" s="79"/>
      <c r="V41" s="79"/>
      <c r="W41" s="79"/>
      <c r="X41" s="79"/>
      <c r="Y41" s="79"/>
      <c r="Z41" s="79"/>
      <c r="AA41" s="79"/>
      <c r="AB41" s="79"/>
      <c r="AC41" s="79"/>
      <c r="AD41" s="79"/>
      <c r="AE41" s="79"/>
      <c r="AF41" s="79"/>
      <c r="AG41" s="79"/>
      <c r="AH41" s="79"/>
      <c r="AI41" s="79"/>
      <c r="AJ41" s="78"/>
    </row>
    <row r="42" spans="2:36">
      <c r="B42" s="77"/>
      <c r="C42" s="79"/>
      <c r="D42" s="79"/>
      <c r="E42" s="79"/>
      <c r="F42" s="79"/>
      <c r="G42" s="79"/>
      <c r="H42" s="79"/>
      <c r="I42" s="79"/>
      <c r="J42" s="79"/>
      <c r="K42" s="79"/>
      <c r="L42" s="79"/>
      <c r="M42" s="79"/>
      <c r="N42" s="79"/>
      <c r="O42" s="79"/>
      <c r="P42" s="79"/>
      <c r="Q42" s="79"/>
      <c r="R42" s="79"/>
      <c r="S42" s="79"/>
      <c r="T42" s="79"/>
      <c r="U42" s="79"/>
      <c r="V42" s="79"/>
      <c r="W42" s="79"/>
      <c r="X42" s="79"/>
      <c r="Y42" s="79"/>
      <c r="Z42" s="79"/>
      <c r="AA42" s="79"/>
      <c r="AB42" s="79"/>
      <c r="AC42" s="79"/>
      <c r="AE42" s="79"/>
      <c r="AF42" s="79"/>
      <c r="AG42" s="79"/>
      <c r="AH42" s="79"/>
      <c r="AI42" s="79"/>
      <c r="AJ42" s="78"/>
    </row>
    <row r="43" spans="2:36">
      <c r="B43" s="77"/>
      <c r="C43" s="79"/>
      <c r="D43" s="79"/>
      <c r="E43" s="79"/>
      <c r="F43" s="79"/>
      <c r="G43" s="79"/>
      <c r="H43" s="79"/>
      <c r="I43" s="79"/>
      <c r="J43" s="79"/>
      <c r="K43" s="79"/>
      <c r="L43" s="79"/>
      <c r="M43" s="79"/>
      <c r="N43" s="79"/>
      <c r="O43" s="79"/>
      <c r="P43" s="79"/>
      <c r="Q43" s="79"/>
      <c r="R43" s="79"/>
      <c r="S43" s="79"/>
      <c r="T43" s="79"/>
      <c r="U43" s="79"/>
      <c r="V43" s="79"/>
      <c r="W43" s="79"/>
      <c r="X43" s="79"/>
      <c r="Y43" s="79"/>
      <c r="Z43" s="79"/>
      <c r="AA43" s="79"/>
      <c r="AB43" s="79"/>
      <c r="AC43" s="79"/>
      <c r="AD43" s="79"/>
      <c r="AE43" s="79"/>
      <c r="AF43" s="79"/>
      <c r="AG43" s="79"/>
      <c r="AH43" s="79"/>
      <c r="AI43" s="79"/>
      <c r="AJ43" s="78"/>
    </row>
    <row r="44" spans="2:36">
      <c r="B44" s="77"/>
      <c r="C44" s="79"/>
      <c r="D44" s="79"/>
      <c r="E44" s="79"/>
      <c r="F44" s="79"/>
      <c r="G44" s="79"/>
      <c r="H44" s="79"/>
      <c r="I44" s="79"/>
      <c r="J44" s="79"/>
      <c r="K44" s="79"/>
      <c r="L44" s="79"/>
      <c r="M44" s="79"/>
      <c r="N44" s="79"/>
      <c r="O44" s="79"/>
      <c r="P44" s="79"/>
      <c r="Q44" s="79"/>
      <c r="R44" s="79"/>
      <c r="S44" s="79"/>
      <c r="T44" s="79"/>
      <c r="U44" s="79"/>
      <c r="V44" s="79"/>
      <c r="W44" s="79"/>
      <c r="X44" s="79"/>
      <c r="Y44" s="79"/>
      <c r="Z44" s="79"/>
      <c r="AA44" s="79"/>
      <c r="AB44" s="79"/>
      <c r="AC44" s="79"/>
      <c r="AD44" s="79"/>
      <c r="AE44" s="79"/>
      <c r="AF44" s="79"/>
      <c r="AG44" s="79"/>
      <c r="AH44" s="79"/>
      <c r="AI44" s="79"/>
      <c r="AJ44" s="78"/>
    </row>
    <row r="45" spans="2:36">
      <c r="B45" s="77"/>
      <c r="C45" s="79"/>
      <c r="D45" s="79"/>
      <c r="E45" s="79"/>
      <c r="F45" s="79"/>
      <c r="G45" s="79"/>
      <c r="H45" s="79"/>
      <c r="I45" s="79"/>
      <c r="J45" s="79"/>
      <c r="K45" s="79"/>
      <c r="L45" s="79"/>
      <c r="M45" s="79"/>
      <c r="N45" s="79"/>
      <c r="O45" s="79"/>
      <c r="P45" s="79"/>
      <c r="Q45" s="79"/>
      <c r="R45" s="79"/>
      <c r="S45" s="79"/>
      <c r="T45" s="79"/>
      <c r="U45" s="79"/>
      <c r="V45" s="79"/>
      <c r="W45" s="79"/>
      <c r="X45" s="79"/>
      <c r="Y45" s="79"/>
      <c r="Z45" s="79"/>
      <c r="AA45" s="79"/>
      <c r="AB45" s="79"/>
      <c r="AC45" s="79"/>
      <c r="AD45" s="79"/>
      <c r="AE45" s="79"/>
      <c r="AF45" s="79"/>
      <c r="AG45" s="79"/>
      <c r="AH45" s="79"/>
      <c r="AI45" s="79"/>
      <c r="AJ45" s="78"/>
    </row>
    <row r="46" spans="2:36">
      <c r="B46" s="77"/>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8"/>
    </row>
    <row r="47" spans="2:36">
      <c r="B47" s="77"/>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8"/>
    </row>
    <row r="48" spans="2:36">
      <c r="B48" s="80"/>
      <c r="C48" s="81"/>
      <c r="D48" s="81"/>
      <c r="E48" s="81"/>
      <c r="F48" s="81"/>
      <c r="G48" s="81"/>
      <c r="H48" s="81"/>
      <c r="I48" s="81"/>
      <c r="J48" s="81"/>
      <c r="K48" s="81"/>
      <c r="L48" s="81"/>
      <c r="M48" s="81"/>
      <c r="N48" s="81"/>
      <c r="O48" s="81"/>
      <c r="P48" s="81"/>
      <c r="Q48" s="81"/>
      <c r="R48" s="81"/>
      <c r="S48" s="81"/>
      <c r="T48" s="81"/>
      <c r="U48" s="81"/>
      <c r="V48" s="81"/>
      <c r="W48" s="81"/>
      <c r="X48" s="81"/>
      <c r="Y48" s="81"/>
      <c r="Z48" s="81"/>
      <c r="AA48" s="81"/>
      <c r="AB48" s="81"/>
      <c r="AC48" s="81"/>
      <c r="AD48" s="81"/>
      <c r="AE48" s="81"/>
      <c r="AF48" s="81"/>
      <c r="AG48" s="81"/>
      <c r="AH48" s="81"/>
      <c r="AI48" s="81"/>
      <c r="AJ48" s="82"/>
    </row>
    <row r="49" spans="2:36">
      <c r="B49" s="328"/>
      <c r="C49" s="328"/>
      <c r="D49" s="328"/>
      <c r="E49" s="328"/>
      <c r="F49" s="328"/>
      <c r="G49" s="328"/>
      <c r="H49" s="328"/>
      <c r="I49" s="328"/>
      <c r="J49" s="328"/>
      <c r="K49" s="328"/>
      <c r="L49" s="328"/>
      <c r="M49" s="328"/>
      <c r="N49" s="328"/>
      <c r="O49" s="328"/>
      <c r="P49" s="328"/>
      <c r="Q49" s="328"/>
      <c r="R49" s="328"/>
      <c r="S49" s="328"/>
      <c r="T49" s="27"/>
      <c r="U49" s="83"/>
      <c r="V49" s="83"/>
      <c r="W49" s="83"/>
      <c r="X49" s="83"/>
      <c r="Y49" s="83"/>
      <c r="Z49" s="83"/>
      <c r="AA49" s="83"/>
      <c r="AB49" s="83"/>
      <c r="AC49" s="83"/>
      <c r="AD49" s="83"/>
      <c r="AE49" s="83"/>
      <c r="AF49" s="83"/>
      <c r="AG49" s="83"/>
      <c r="AH49" s="83"/>
      <c r="AI49" s="83"/>
      <c r="AJ49" s="83"/>
    </row>
    <row r="50" spans="2:36">
      <c r="B50" s="329"/>
      <c r="C50" s="329"/>
      <c r="D50" s="329"/>
      <c r="E50" s="329"/>
      <c r="F50" s="329"/>
      <c r="G50" s="329"/>
      <c r="H50" s="329"/>
      <c r="I50" s="329"/>
      <c r="J50" s="329"/>
      <c r="K50" s="329"/>
      <c r="L50" s="329"/>
      <c r="M50" s="329"/>
      <c r="N50" s="329"/>
      <c r="O50" s="329"/>
      <c r="P50" s="329"/>
      <c r="Q50" s="329"/>
      <c r="R50" s="329"/>
      <c r="S50" s="329"/>
      <c r="T50" s="329"/>
      <c r="U50" s="329"/>
      <c r="V50" s="329"/>
      <c r="W50" s="329"/>
      <c r="X50" s="329"/>
      <c r="Y50" s="329"/>
      <c r="Z50" s="329"/>
      <c r="AA50" s="329"/>
      <c r="AB50" s="329"/>
      <c r="AC50" s="329"/>
      <c r="AD50" s="329"/>
      <c r="AE50" s="329"/>
      <c r="AF50" s="329"/>
      <c r="AG50" s="329"/>
      <c r="AH50" s="329"/>
      <c r="AI50" s="329"/>
      <c r="AJ50" s="329"/>
    </row>
    <row r="51" spans="2:36">
      <c r="B51" s="13"/>
      <c r="C51" s="13"/>
      <c r="D51" s="13"/>
      <c r="E51" s="13"/>
      <c r="F51" s="13"/>
      <c r="G51" s="13"/>
      <c r="H51" s="13"/>
      <c r="I51" s="13"/>
      <c r="J51" s="13"/>
      <c r="K51" s="13"/>
      <c r="L51" s="13"/>
      <c r="M51" s="13"/>
      <c r="N51" s="13"/>
      <c r="O51" s="13"/>
      <c r="P51" s="13"/>
      <c r="Q51" s="13"/>
      <c r="R51" s="13"/>
      <c r="S51" s="27"/>
      <c r="T51" s="27"/>
      <c r="U51" s="83"/>
      <c r="V51" s="83"/>
      <c r="W51" s="83"/>
      <c r="X51" s="83"/>
      <c r="Y51" s="83"/>
      <c r="Z51" s="83"/>
      <c r="AA51" s="83"/>
      <c r="AB51" s="83"/>
      <c r="AC51" s="83"/>
      <c r="AD51" s="83"/>
      <c r="AE51" s="83"/>
      <c r="AF51" s="83"/>
      <c r="AG51" s="83"/>
      <c r="AH51" s="83"/>
      <c r="AI51" s="83"/>
      <c r="AJ51" s="83"/>
    </row>
    <row r="52" spans="2:36">
      <c r="B52" s="13"/>
      <c r="C52" s="13"/>
      <c r="D52" s="13"/>
      <c r="E52" s="13"/>
      <c r="F52" s="13"/>
      <c r="G52" s="13"/>
      <c r="H52" s="13"/>
      <c r="I52" s="13"/>
      <c r="J52" s="13"/>
      <c r="K52" s="13"/>
      <c r="L52" s="13"/>
      <c r="M52" s="13"/>
      <c r="N52" s="13"/>
      <c r="O52" s="13"/>
      <c r="P52" s="13"/>
      <c r="Q52" s="13"/>
      <c r="R52" s="13"/>
      <c r="S52" s="27"/>
      <c r="T52" s="27"/>
      <c r="U52" s="27"/>
      <c r="V52" s="27"/>
      <c r="W52" s="27"/>
      <c r="X52" s="27"/>
      <c r="Y52" s="27"/>
      <c r="Z52" s="27"/>
      <c r="AA52" s="27"/>
      <c r="AB52" s="27"/>
      <c r="AC52" s="27"/>
      <c r="AD52" s="27"/>
      <c r="AE52" s="27"/>
      <c r="AF52" s="27"/>
      <c r="AG52" s="27"/>
      <c r="AH52" s="27"/>
      <c r="AI52" s="27"/>
      <c r="AJ52" s="27"/>
    </row>
    <row r="53" spans="2:36">
      <c r="B53" s="314"/>
      <c r="C53" s="314"/>
      <c r="D53" s="314"/>
      <c r="E53" s="314"/>
      <c r="F53" s="314"/>
      <c r="G53" s="314"/>
      <c r="H53" s="314"/>
      <c r="I53" s="314"/>
      <c r="J53" s="314"/>
      <c r="K53" s="314"/>
      <c r="L53" s="314"/>
      <c r="M53" s="314"/>
      <c r="N53" s="314"/>
      <c r="O53" s="314"/>
      <c r="P53" s="314"/>
      <c r="Q53" s="314"/>
      <c r="R53" s="314"/>
      <c r="S53" s="314"/>
      <c r="T53" s="314"/>
      <c r="U53" s="27"/>
      <c r="V53" s="27"/>
      <c r="W53" s="27"/>
      <c r="X53" s="27"/>
      <c r="Y53" s="27"/>
      <c r="Z53" s="27"/>
      <c r="AA53" s="27"/>
      <c r="AB53" s="27"/>
      <c r="AC53" s="27"/>
      <c r="AD53" s="27"/>
      <c r="AE53" s="27"/>
      <c r="AF53" s="27"/>
      <c r="AG53" s="27"/>
      <c r="AH53" s="27"/>
      <c r="AI53" s="27"/>
      <c r="AJ53" s="27"/>
    </row>
    <row r="54" spans="2:36">
      <c r="B54" s="84"/>
      <c r="C54" s="13"/>
      <c r="D54" s="13"/>
      <c r="E54" s="13"/>
      <c r="F54" s="13"/>
      <c r="G54" s="13"/>
      <c r="H54" s="13"/>
      <c r="I54" s="13"/>
      <c r="J54" s="13"/>
      <c r="K54" s="13"/>
      <c r="L54" s="13"/>
      <c r="M54" s="13"/>
      <c r="N54" s="13"/>
      <c r="O54" s="13"/>
      <c r="P54" s="13"/>
      <c r="Q54" s="13"/>
      <c r="R54" s="27"/>
      <c r="S54" s="27"/>
      <c r="T54" s="27"/>
      <c r="U54" s="27"/>
      <c r="V54" s="84"/>
      <c r="W54" s="27"/>
      <c r="X54" s="27"/>
      <c r="Y54" s="27"/>
      <c r="Z54" s="27"/>
      <c r="AA54" s="27"/>
      <c r="AB54" s="27"/>
      <c r="AC54" s="27"/>
      <c r="AD54" s="27"/>
      <c r="AE54" s="27"/>
      <c r="AF54" s="27"/>
      <c r="AG54" s="27"/>
      <c r="AH54" s="27"/>
      <c r="AI54" s="27"/>
      <c r="AJ54" s="27"/>
    </row>
    <row r="55" spans="2:36" ht="15.75" customHeight="1">
      <c r="B55" s="330"/>
      <c r="C55" s="330"/>
      <c r="D55" s="330"/>
      <c r="E55" s="330"/>
      <c r="F55" s="330"/>
      <c r="G55" s="330"/>
      <c r="H55" s="330"/>
      <c r="I55" s="330"/>
      <c r="J55" s="330"/>
      <c r="K55" s="330"/>
      <c r="L55" s="330"/>
      <c r="M55" s="330"/>
      <c r="N55" s="330"/>
      <c r="O55" s="330"/>
      <c r="P55" s="330"/>
      <c r="Q55" s="330"/>
      <c r="R55" s="330"/>
      <c r="S55" s="330"/>
      <c r="T55" s="330"/>
      <c r="U55" s="27"/>
      <c r="V55" s="330"/>
      <c r="W55" s="330"/>
      <c r="X55" s="330"/>
      <c r="Y55" s="330"/>
      <c r="Z55" s="330"/>
      <c r="AA55" s="330"/>
      <c r="AB55" s="330"/>
      <c r="AC55" s="330"/>
      <c r="AD55" s="330"/>
      <c r="AE55" s="330"/>
      <c r="AF55" s="330"/>
      <c r="AG55" s="330"/>
      <c r="AH55" s="330"/>
      <c r="AI55" s="330"/>
      <c r="AJ55" s="330"/>
    </row>
    <row r="56" spans="2:36">
      <c r="B56" s="330"/>
      <c r="C56" s="330"/>
      <c r="D56" s="330"/>
      <c r="E56" s="330"/>
      <c r="F56" s="330"/>
      <c r="G56" s="330"/>
      <c r="H56" s="330"/>
      <c r="I56" s="330"/>
      <c r="J56" s="330"/>
      <c r="K56" s="330"/>
      <c r="L56" s="330"/>
      <c r="M56" s="330"/>
      <c r="N56" s="330"/>
      <c r="O56" s="330"/>
      <c r="P56" s="330"/>
      <c r="Q56" s="330"/>
      <c r="R56" s="330"/>
      <c r="S56" s="330"/>
      <c r="T56" s="330"/>
      <c r="U56" s="27"/>
      <c r="V56" s="330"/>
      <c r="W56" s="330"/>
      <c r="X56" s="330"/>
      <c r="Y56" s="330"/>
      <c r="Z56" s="330"/>
      <c r="AA56" s="330"/>
      <c r="AB56" s="330"/>
      <c r="AC56" s="330"/>
      <c r="AD56" s="330"/>
      <c r="AE56" s="330"/>
      <c r="AF56" s="330"/>
      <c r="AG56" s="330"/>
      <c r="AH56" s="330"/>
      <c r="AI56" s="330"/>
      <c r="AJ56" s="330"/>
    </row>
  </sheetData>
  <sheetProtection selectLockedCells="1" selectUnlockedCells="1"/>
  <mergeCells count="12">
    <mergeCell ref="B56:T56"/>
    <mergeCell ref="V56:AJ56"/>
    <mergeCell ref="B49:S49"/>
    <mergeCell ref="B50:AJ50"/>
    <mergeCell ref="B53:T53"/>
    <mergeCell ref="B55:T55"/>
    <mergeCell ref="V55:AJ55"/>
    <mergeCell ref="B5:AJ5"/>
    <mergeCell ref="B6:AJ6"/>
    <mergeCell ref="B9:Z9"/>
    <mergeCell ref="AA9:AJ9"/>
    <mergeCell ref="C14:AI17"/>
  </mergeCells>
  <pageMargins left="0.7" right="0.7" top="0.75" bottom="0.75" header="0.3" footer="0.3"/>
  <pageSetup paperSize="9" scale="97" firstPageNumber="0" fitToWidth="0" orientation="portrait" horizontalDpi="300" verticalDpi="30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50"/>
    <pageSetUpPr fitToPage="1"/>
  </sheetPr>
  <dimension ref="B1:M78"/>
  <sheetViews>
    <sheetView showGridLines="0" topLeftCell="A12" zoomScale="130" zoomScaleNormal="130" workbookViewId="0">
      <selection activeCell="S11" sqref="S11"/>
    </sheetView>
  </sheetViews>
  <sheetFormatPr defaultColWidth="9" defaultRowHeight="13.5" customHeight="1"/>
  <cols>
    <col min="1" max="1" width="2.85546875" style="103" customWidth="1"/>
    <col min="2" max="2" width="4.7109375" style="104" customWidth="1"/>
    <col min="3" max="3" width="5.5703125" style="104" customWidth="1"/>
    <col min="4" max="4" width="6" style="104" customWidth="1"/>
    <col min="5" max="5" width="47.7109375" style="105" customWidth="1"/>
    <col min="6" max="6" width="5" style="104" customWidth="1"/>
    <col min="7" max="7" width="5.7109375" style="106" customWidth="1"/>
    <col min="8" max="8" width="7.5703125" style="107" customWidth="1"/>
    <col min="9" max="9" width="8.7109375" style="107" customWidth="1"/>
    <col min="10" max="10" width="5.85546875" style="107" hidden="1" customWidth="1"/>
    <col min="11" max="11" width="8.5703125" style="103" customWidth="1"/>
    <col min="12" max="12" width="9" style="103" customWidth="1"/>
    <col min="13" max="13" width="9.7109375" style="103" customWidth="1"/>
    <col min="14" max="14" width="9" style="103" customWidth="1"/>
    <col min="15" max="16384" width="9" style="103"/>
  </cols>
  <sheetData>
    <row r="1" spans="2:13" ht="15.75" customHeight="1">
      <c r="B1" s="108"/>
      <c r="C1" s="108"/>
      <c r="D1" s="108"/>
      <c r="E1" s="347"/>
      <c r="F1" s="347"/>
      <c r="G1" s="347"/>
      <c r="H1" s="347"/>
      <c r="I1" s="347"/>
      <c r="J1" s="109"/>
    </row>
    <row r="2" spans="2:13" ht="15" customHeight="1">
      <c r="B2" s="108"/>
      <c r="C2" s="108"/>
      <c r="D2" s="108"/>
      <c r="E2" s="347"/>
      <c r="F2" s="347"/>
      <c r="G2" s="347"/>
      <c r="H2" s="347"/>
      <c r="I2" s="347"/>
      <c r="J2" s="109"/>
      <c r="M2" s="110"/>
    </row>
    <row r="3" spans="2:13" ht="16.899999999999999" customHeight="1">
      <c r="B3" s="108"/>
      <c r="C3" s="108"/>
      <c r="D3" s="108"/>
      <c r="E3" s="109"/>
      <c r="F3" s="109"/>
      <c r="G3" s="109"/>
      <c r="H3" s="109"/>
      <c r="I3" s="109"/>
      <c r="J3" s="109"/>
    </row>
    <row r="4" spans="2:13" ht="67.150000000000006" customHeight="1">
      <c r="B4" s="108"/>
      <c r="C4" s="108"/>
      <c r="D4" s="108"/>
      <c r="E4" s="109"/>
      <c r="F4" s="109"/>
      <c r="G4" s="109"/>
      <c r="H4" s="109"/>
      <c r="I4" s="109"/>
      <c r="J4" s="109"/>
    </row>
    <row r="5" spans="2:13">
      <c r="B5" s="108"/>
      <c r="C5" s="108"/>
      <c r="D5" s="108"/>
      <c r="E5" s="109"/>
      <c r="F5" s="109"/>
      <c r="G5" s="109"/>
      <c r="H5" s="109"/>
      <c r="I5" s="109"/>
      <c r="J5" s="109"/>
    </row>
    <row r="6" spans="2:13" ht="12" customHeight="1">
      <c r="B6" s="111"/>
      <c r="C6" s="111"/>
      <c r="D6" s="111"/>
      <c r="E6" s="348" t="str">
        <f>'0. Dados'!F7</f>
        <v>São José do Capricho, em Flexeiras/AL</v>
      </c>
      <c r="F6" s="348"/>
      <c r="G6" s="348"/>
      <c r="H6" s="348"/>
      <c r="I6" s="348"/>
      <c r="J6" s="112"/>
    </row>
    <row r="7" spans="2:13" ht="21" customHeight="1">
      <c r="B7" s="349">
        <f ca="1">TODAY()</f>
        <v>46224</v>
      </c>
      <c r="C7" s="349"/>
      <c r="D7" s="349"/>
      <c r="E7" s="349"/>
      <c r="F7" s="349"/>
      <c r="G7" s="349"/>
      <c r="H7" s="349"/>
      <c r="I7" s="349"/>
      <c r="J7" s="113"/>
    </row>
    <row r="8" spans="2:13" ht="15.75" customHeight="1">
      <c r="B8" s="350" t="s">
        <v>125</v>
      </c>
      <c r="C8" s="350"/>
      <c r="D8" s="350"/>
      <c r="E8" s="114" t="str">
        <f>'0. Dados'!D9</f>
        <v>Angelo Santos</v>
      </c>
      <c r="F8" s="115" t="s">
        <v>126</v>
      </c>
      <c r="G8" s="351" t="str">
        <f>'0. Dados'!Z9</f>
        <v>11277828431</v>
      </c>
      <c r="H8" s="351"/>
      <c r="I8" s="116"/>
      <c r="J8" s="116"/>
    </row>
    <row r="9" spans="2:13" ht="15.75" customHeight="1">
      <c r="B9" s="117" t="s">
        <v>127</v>
      </c>
      <c r="C9" s="352">
        <f>I75</f>
        <v>50000</v>
      </c>
      <c r="D9" s="352"/>
      <c r="E9" s="118"/>
      <c r="F9" s="119"/>
      <c r="H9" s="120"/>
      <c r="I9" s="120"/>
      <c r="J9" s="120"/>
    </row>
    <row r="10" spans="2:13" ht="6.6" customHeight="1">
      <c r="B10" s="353"/>
      <c r="C10" s="353"/>
      <c r="D10" s="353"/>
      <c r="E10" s="353"/>
      <c r="F10" s="353"/>
      <c r="G10" s="353"/>
      <c r="H10" s="353"/>
      <c r="I10" s="353"/>
      <c r="J10" s="121"/>
    </row>
    <row r="11" spans="2:13" s="122" customFormat="1" ht="24" customHeight="1">
      <c r="B11" s="123" t="s">
        <v>128</v>
      </c>
      <c r="C11" s="123" t="s">
        <v>129</v>
      </c>
      <c r="D11" s="123" t="s">
        <v>130</v>
      </c>
      <c r="E11" s="123" t="s">
        <v>131</v>
      </c>
      <c r="F11" s="123" t="s">
        <v>132</v>
      </c>
      <c r="G11" s="124" t="s">
        <v>133</v>
      </c>
      <c r="H11" s="125" t="s">
        <v>134</v>
      </c>
      <c r="I11" s="126" t="s">
        <v>135</v>
      </c>
      <c r="J11" s="126" t="s">
        <v>136</v>
      </c>
      <c r="K11" s="127"/>
    </row>
    <row r="12" spans="2:13" s="128" customFormat="1" ht="18.75" customHeight="1">
      <c r="B12" s="354" t="s">
        <v>137</v>
      </c>
      <c r="C12" s="354"/>
      <c r="D12" s="354"/>
      <c r="E12" s="354"/>
      <c r="F12" s="129"/>
      <c r="G12" s="129"/>
      <c r="H12" s="129"/>
      <c r="I12" s="130"/>
      <c r="J12" s="130"/>
      <c r="K12" s="131" t="str">
        <f t="shared" ref="K12:K73" si="0">IF(AND(F12&lt;&gt;"",G12=0),"","X")</f>
        <v>X</v>
      </c>
    </row>
    <row r="13" spans="2:13" s="122" customFormat="1" ht="27" customHeight="1">
      <c r="B13" s="131" t="s">
        <v>138</v>
      </c>
      <c r="C13" s="131">
        <v>95240</v>
      </c>
      <c r="D13" s="131" t="s">
        <v>139</v>
      </c>
      <c r="E13" s="132" t="s">
        <v>140</v>
      </c>
      <c r="F13" s="131" t="s">
        <v>141</v>
      </c>
      <c r="G13" s="133">
        <v>10</v>
      </c>
      <c r="H13" s="134">
        <v>19.28</v>
      </c>
      <c r="I13" s="135">
        <f>H13*G13</f>
        <v>192.8</v>
      </c>
      <c r="J13" s="135">
        <f>(I13*100)/K75</f>
        <v>0.38525719814509035</v>
      </c>
      <c r="K13" s="131" t="str">
        <f t="shared" si="0"/>
        <v>X</v>
      </c>
      <c r="L13" s="136"/>
      <c r="M13" s="119"/>
    </row>
    <row r="14" spans="2:13" s="122" customFormat="1" ht="40.15" customHeight="1">
      <c r="B14" s="131" t="s">
        <v>142</v>
      </c>
      <c r="C14" s="131">
        <v>87702</v>
      </c>
      <c r="D14" s="131" t="s">
        <v>139</v>
      </c>
      <c r="E14" s="137" t="s">
        <v>143</v>
      </c>
      <c r="F14" s="131" t="s">
        <v>141</v>
      </c>
      <c r="G14" s="133">
        <v>35</v>
      </c>
      <c r="H14" s="134">
        <v>63.93</v>
      </c>
      <c r="I14" s="135">
        <f>H14*G14</f>
        <v>2237.5500000000002</v>
      </c>
      <c r="J14" s="135">
        <f>(I14*100)/K75</f>
        <v>4.4711215960038748</v>
      </c>
      <c r="K14" s="131" t="str">
        <f t="shared" si="0"/>
        <v>X</v>
      </c>
      <c r="L14" s="136"/>
      <c r="M14" s="119"/>
    </row>
    <row r="15" spans="2:13" s="122" customFormat="1" ht="41.45" customHeight="1">
      <c r="B15" s="131" t="s">
        <v>144</v>
      </c>
      <c r="C15" s="138">
        <v>103333</v>
      </c>
      <c r="D15" s="131" t="s">
        <v>139</v>
      </c>
      <c r="E15" s="139" t="s">
        <v>145</v>
      </c>
      <c r="F15" s="131" t="s">
        <v>141</v>
      </c>
      <c r="G15" s="133">
        <v>55</v>
      </c>
      <c r="H15" s="134">
        <v>120.12</v>
      </c>
      <c r="I15" s="135">
        <f>H15*G15</f>
        <v>6606.6</v>
      </c>
      <c r="J15" s="135">
        <f>(I15*100)/K75</f>
        <v>13.201453346812002</v>
      </c>
      <c r="K15" s="131" t="str">
        <f t="shared" si="0"/>
        <v>X</v>
      </c>
      <c r="L15" s="136"/>
      <c r="M15" s="140"/>
    </row>
    <row r="16" spans="2:13" s="122" customFormat="1" ht="27.6" customHeight="1">
      <c r="B16" s="131"/>
      <c r="C16" s="138">
        <v>11910</v>
      </c>
      <c r="D16" s="131" t="s">
        <v>146</v>
      </c>
      <c r="E16" s="141" t="s">
        <v>147</v>
      </c>
      <c r="F16" s="131" t="s">
        <v>141</v>
      </c>
      <c r="G16" s="133">
        <v>0</v>
      </c>
      <c r="H16" s="134">
        <v>59.62</v>
      </c>
      <c r="I16" s="135">
        <f>H16*G16</f>
        <v>0</v>
      </c>
      <c r="J16" s="135">
        <f>(I16*100)/K75</f>
        <v>0</v>
      </c>
      <c r="K16" s="131" t="str">
        <f t="shared" si="0"/>
        <v/>
      </c>
      <c r="L16" s="136"/>
      <c r="M16" s="140"/>
    </row>
    <row r="17" spans="2:13" s="122" customFormat="1" ht="40.9" customHeight="1">
      <c r="B17" s="131" t="s">
        <v>148</v>
      </c>
      <c r="C17" s="138">
        <v>101963</v>
      </c>
      <c r="D17" s="131" t="s">
        <v>139</v>
      </c>
      <c r="E17" s="142" t="s">
        <v>149</v>
      </c>
      <c r="F17" s="131" t="s">
        <v>141</v>
      </c>
      <c r="G17" s="133">
        <v>6</v>
      </c>
      <c r="H17" s="134">
        <v>198.46</v>
      </c>
      <c r="I17" s="135">
        <f>H17*G17</f>
        <v>1190.76</v>
      </c>
      <c r="J17" s="135">
        <f>(I17*100)/K75</f>
        <v>2.3794028073819904</v>
      </c>
      <c r="K17" s="131" t="str">
        <f t="shared" si="0"/>
        <v>X</v>
      </c>
      <c r="L17" s="136"/>
      <c r="M17" s="140"/>
    </row>
    <row r="18" spans="2:13" s="128" customFormat="1" ht="16.5" customHeight="1">
      <c r="B18" s="354" t="s">
        <v>150</v>
      </c>
      <c r="C18" s="354"/>
      <c r="D18" s="354"/>
      <c r="E18" s="354"/>
      <c r="F18" s="129"/>
      <c r="G18" s="129"/>
      <c r="H18" s="129"/>
      <c r="I18" s="130"/>
      <c r="J18" s="143"/>
      <c r="K18" s="144" t="str">
        <f t="shared" si="0"/>
        <v>X</v>
      </c>
      <c r="L18" s="145"/>
      <c r="M18" s="140"/>
    </row>
    <row r="19" spans="2:13" s="122" customFormat="1" ht="42" customHeight="1">
      <c r="B19" s="131" t="s">
        <v>151</v>
      </c>
      <c r="C19" s="131">
        <v>92541</v>
      </c>
      <c r="D19" s="131" t="s">
        <v>139</v>
      </c>
      <c r="E19" s="142" t="s">
        <v>152</v>
      </c>
      <c r="F19" s="131" t="s">
        <v>141</v>
      </c>
      <c r="G19" s="133">
        <v>52</v>
      </c>
      <c r="H19" s="146">
        <v>68.150000000000006</v>
      </c>
      <c r="I19" s="135">
        <f>H19*G19</f>
        <v>3543.8</v>
      </c>
      <c r="J19" s="135">
        <f>(I19*100)/K75</f>
        <v>7.0812990600963239</v>
      </c>
      <c r="K19" s="131" t="str">
        <f t="shared" si="0"/>
        <v>X</v>
      </c>
      <c r="L19" s="136"/>
      <c r="M19" s="140"/>
    </row>
    <row r="20" spans="2:13" s="122" customFormat="1" ht="34.15" customHeight="1">
      <c r="B20" s="131" t="s">
        <v>153</v>
      </c>
      <c r="C20" s="131">
        <v>94204</v>
      </c>
      <c r="D20" s="131" t="s">
        <v>139</v>
      </c>
      <c r="E20" s="142" t="s">
        <v>154</v>
      </c>
      <c r="F20" s="131" t="s">
        <v>141</v>
      </c>
      <c r="G20" s="133">
        <f>G19</f>
        <v>52</v>
      </c>
      <c r="H20" s="146">
        <v>44.26</v>
      </c>
      <c r="I20" s="135">
        <f>H20*G20</f>
        <v>2301.52</v>
      </c>
      <c r="J20" s="135">
        <f>(I20*100)/K75</f>
        <v>4.5989478561975536</v>
      </c>
      <c r="K20" s="131" t="str">
        <f t="shared" si="0"/>
        <v>X</v>
      </c>
      <c r="L20" s="136"/>
      <c r="M20" s="140"/>
    </row>
    <row r="21" spans="2:13" s="122" customFormat="1" ht="43.9" customHeight="1">
      <c r="B21" s="131" t="s">
        <v>155</v>
      </c>
      <c r="C21" s="131" t="s">
        <v>156</v>
      </c>
      <c r="D21" s="131" t="s">
        <v>139</v>
      </c>
      <c r="E21" s="142" t="s">
        <v>157</v>
      </c>
      <c r="F21" s="131" t="s">
        <v>158</v>
      </c>
      <c r="G21" s="133">
        <v>7</v>
      </c>
      <c r="H21" s="134">
        <v>22.47</v>
      </c>
      <c r="I21" s="135">
        <f>H21*G21</f>
        <v>157.29</v>
      </c>
      <c r="J21" s="135">
        <f>(I21*100)/K75</f>
        <v>0.31430033556141734</v>
      </c>
      <c r="K21" s="131" t="str">
        <f t="shared" si="0"/>
        <v>X</v>
      </c>
      <c r="L21" s="136"/>
      <c r="M21" s="140"/>
    </row>
    <row r="22" spans="2:13" s="128" customFormat="1" ht="18.75" customHeight="1">
      <c r="B22" s="354" t="s">
        <v>159</v>
      </c>
      <c r="C22" s="354"/>
      <c r="D22" s="354"/>
      <c r="E22" s="354"/>
      <c r="F22" s="129"/>
      <c r="G22" s="129"/>
      <c r="H22" s="129"/>
      <c r="I22" s="130"/>
      <c r="J22" s="143"/>
      <c r="K22" s="144" t="str">
        <f t="shared" si="0"/>
        <v>X</v>
      </c>
      <c r="L22" s="145"/>
      <c r="M22" s="117"/>
    </row>
    <row r="23" spans="2:13" s="122" customFormat="1" ht="27" customHeight="1">
      <c r="B23" s="131" t="s">
        <v>160</v>
      </c>
      <c r="C23" s="131">
        <v>98111</v>
      </c>
      <c r="D23" s="131" t="s">
        <v>139</v>
      </c>
      <c r="E23" s="142" t="s">
        <v>161</v>
      </c>
      <c r="F23" s="147" t="s">
        <v>162</v>
      </c>
      <c r="G23" s="133">
        <v>0</v>
      </c>
      <c r="H23" s="134">
        <v>50.28</v>
      </c>
      <c r="I23" s="135">
        <f t="shared" ref="I23:I30" si="1">H23*G23</f>
        <v>0</v>
      </c>
      <c r="J23" s="135">
        <f>(I23*100)/K75</f>
        <v>0</v>
      </c>
      <c r="K23" s="131" t="str">
        <f t="shared" si="0"/>
        <v/>
      </c>
      <c r="L23" s="136"/>
      <c r="M23" s="119"/>
    </row>
    <row r="24" spans="2:13" s="122" customFormat="1" ht="25.9" customHeight="1">
      <c r="B24" s="131" t="s">
        <v>163</v>
      </c>
      <c r="C24" s="131">
        <v>3290</v>
      </c>
      <c r="D24" s="131" t="s">
        <v>146</v>
      </c>
      <c r="E24" s="148" t="s">
        <v>164</v>
      </c>
      <c r="F24" s="147" t="s">
        <v>162</v>
      </c>
      <c r="G24" s="133">
        <v>0</v>
      </c>
      <c r="H24" s="134">
        <v>125.77</v>
      </c>
      <c r="I24" s="135">
        <f t="shared" si="1"/>
        <v>0</v>
      </c>
      <c r="J24" s="135">
        <f>(I24*100)/K75</f>
        <v>0</v>
      </c>
      <c r="K24" s="131" t="str">
        <f t="shared" si="0"/>
        <v/>
      </c>
      <c r="L24" s="136"/>
      <c r="M24" s="119"/>
    </row>
    <row r="25" spans="2:13" s="122" customFormat="1" ht="29.45" customHeight="1">
      <c r="B25" s="131" t="s">
        <v>165</v>
      </c>
      <c r="C25" s="131">
        <v>8174</v>
      </c>
      <c r="D25" s="131" t="s">
        <v>146</v>
      </c>
      <c r="E25" s="142" t="s">
        <v>166</v>
      </c>
      <c r="F25" s="147" t="s">
        <v>162</v>
      </c>
      <c r="G25" s="133">
        <v>0</v>
      </c>
      <c r="H25" s="134">
        <v>7.62</v>
      </c>
      <c r="I25" s="135">
        <f t="shared" si="1"/>
        <v>0</v>
      </c>
      <c r="J25" s="135">
        <f>(I25*100)/K75</f>
        <v>0</v>
      </c>
      <c r="K25" s="131" t="str">
        <f t="shared" si="0"/>
        <v/>
      </c>
      <c r="L25" s="136"/>
      <c r="M25" s="119"/>
    </row>
    <row r="26" spans="2:13" s="122" customFormat="1" ht="28.9" customHeight="1">
      <c r="B26" s="131" t="s">
        <v>167</v>
      </c>
      <c r="C26" s="131">
        <v>101938</v>
      </c>
      <c r="D26" s="131" t="s">
        <v>139</v>
      </c>
      <c r="E26" s="142" t="s">
        <v>168</v>
      </c>
      <c r="F26" s="147" t="s">
        <v>162</v>
      </c>
      <c r="G26" s="133">
        <v>0</v>
      </c>
      <c r="H26" s="134">
        <v>163.62</v>
      </c>
      <c r="I26" s="135">
        <f t="shared" si="1"/>
        <v>0</v>
      </c>
      <c r="J26" s="135">
        <f>(I26*100)/K75</f>
        <v>0</v>
      </c>
      <c r="K26" s="131" t="str">
        <f t="shared" si="0"/>
        <v/>
      </c>
      <c r="L26" s="136"/>
      <c r="M26" s="119"/>
    </row>
    <row r="27" spans="2:13" s="122" customFormat="1" ht="24" customHeight="1">
      <c r="B27" s="131" t="s">
        <v>169</v>
      </c>
      <c r="C27" s="131">
        <v>101877</v>
      </c>
      <c r="D27" s="131" t="s">
        <v>139</v>
      </c>
      <c r="E27" s="142" t="s">
        <v>170</v>
      </c>
      <c r="F27" s="147" t="s">
        <v>162</v>
      </c>
      <c r="G27" s="133">
        <v>0</v>
      </c>
      <c r="H27" s="134">
        <v>87.13</v>
      </c>
      <c r="I27" s="135">
        <f t="shared" si="1"/>
        <v>0</v>
      </c>
      <c r="J27" s="135">
        <f>(I27*100)/K75</f>
        <v>0</v>
      </c>
      <c r="K27" s="131" t="str">
        <f t="shared" si="0"/>
        <v/>
      </c>
      <c r="L27" s="136"/>
      <c r="M27" s="119"/>
    </row>
    <row r="28" spans="2:13" s="122" customFormat="1" ht="30" customHeight="1">
      <c r="B28" s="131" t="s">
        <v>171</v>
      </c>
      <c r="C28" s="131">
        <v>101892</v>
      </c>
      <c r="D28" s="131" t="s">
        <v>139</v>
      </c>
      <c r="E28" s="142" t="s">
        <v>172</v>
      </c>
      <c r="F28" s="147" t="s">
        <v>162</v>
      </c>
      <c r="G28" s="133">
        <v>0</v>
      </c>
      <c r="H28" s="134">
        <v>77.37</v>
      </c>
      <c r="I28" s="135">
        <f t="shared" si="1"/>
        <v>0</v>
      </c>
      <c r="J28" s="135">
        <f>(I28*100)/K75</f>
        <v>0</v>
      </c>
      <c r="K28" s="131" t="str">
        <f t="shared" si="0"/>
        <v/>
      </c>
      <c r="L28" s="136"/>
      <c r="M28" s="119"/>
    </row>
    <row r="29" spans="2:13" s="122" customFormat="1" ht="51" customHeight="1">
      <c r="B29" s="131" t="s">
        <v>173</v>
      </c>
      <c r="C29" s="131">
        <v>104473</v>
      </c>
      <c r="D29" s="131" t="s">
        <v>139</v>
      </c>
      <c r="E29" s="142" t="s">
        <v>174</v>
      </c>
      <c r="F29" s="147" t="s">
        <v>162</v>
      </c>
      <c r="G29" s="133">
        <v>0</v>
      </c>
      <c r="H29" s="134">
        <v>187.97</v>
      </c>
      <c r="I29" s="135">
        <f t="shared" si="1"/>
        <v>0</v>
      </c>
      <c r="J29" s="135">
        <f>(I29*100)/K75</f>
        <v>0</v>
      </c>
      <c r="K29" s="131" t="str">
        <f t="shared" si="0"/>
        <v/>
      </c>
      <c r="L29" s="136"/>
      <c r="M29" s="119"/>
    </row>
    <row r="30" spans="2:13" s="122" customFormat="1" ht="55.15" customHeight="1">
      <c r="B30" s="131" t="s">
        <v>175</v>
      </c>
      <c r="C30" s="131">
        <v>104475</v>
      </c>
      <c r="D30" s="131" t="s">
        <v>139</v>
      </c>
      <c r="E30" s="142" t="s">
        <v>176</v>
      </c>
      <c r="F30" s="147" t="s">
        <v>162</v>
      </c>
      <c r="G30" s="133">
        <v>0</v>
      </c>
      <c r="H30" s="134">
        <v>163.92</v>
      </c>
      <c r="I30" s="135">
        <f t="shared" si="1"/>
        <v>0</v>
      </c>
      <c r="J30" s="135">
        <f>(I30*100)/K75</f>
        <v>0</v>
      </c>
      <c r="K30" s="131" t="str">
        <f t="shared" si="0"/>
        <v/>
      </c>
      <c r="L30" s="136"/>
      <c r="M30" s="119"/>
    </row>
    <row r="31" spans="2:13" s="122" customFormat="1" ht="17.25" customHeight="1">
      <c r="B31" s="354" t="s">
        <v>177</v>
      </c>
      <c r="C31" s="354"/>
      <c r="D31" s="354"/>
      <c r="E31" s="354"/>
      <c r="F31" s="129"/>
      <c r="G31" s="129"/>
      <c r="H31" s="129"/>
      <c r="I31" s="129"/>
      <c r="J31" s="143"/>
      <c r="K31" s="144" t="str">
        <f t="shared" si="0"/>
        <v>X</v>
      </c>
      <c r="L31" s="136"/>
      <c r="M31" s="119"/>
    </row>
    <row r="32" spans="2:13" s="149" customFormat="1" ht="16.5" customHeight="1">
      <c r="B32" s="150" t="s">
        <v>178</v>
      </c>
      <c r="C32" s="150" t="s">
        <v>179</v>
      </c>
      <c r="D32" s="150" t="s">
        <v>180</v>
      </c>
      <c r="E32" s="151" t="s">
        <v>181</v>
      </c>
      <c r="F32" s="152"/>
      <c r="G32" s="152"/>
      <c r="H32" s="152"/>
      <c r="I32" s="153"/>
      <c r="J32" s="153"/>
      <c r="K32" s="131" t="str">
        <f t="shared" si="0"/>
        <v>X</v>
      </c>
      <c r="L32" s="154"/>
      <c r="M32" s="155"/>
    </row>
    <row r="33" spans="2:13" s="122" customFormat="1" ht="24.6" customHeight="1">
      <c r="B33" s="156" t="s">
        <v>182</v>
      </c>
      <c r="C33" s="156">
        <v>2022</v>
      </c>
      <c r="D33" s="156" t="s">
        <v>146</v>
      </c>
      <c r="E33" s="157" t="s">
        <v>183</v>
      </c>
      <c r="F33" s="156" t="s">
        <v>162</v>
      </c>
      <c r="G33" s="133">
        <v>1</v>
      </c>
      <c r="H33" s="158">
        <v>72.430000000000007</v>
      </c>
      <c r="I33" s="135">
        <f>H33*G33</f>
        <v>72.430000000000007</v>
      </c>
      <c r="J33" s="135">
        <f>(I33*100)/K75</f>
        <v>0.14473121816207934</v>
      </c>
      <c r="K33" s="131" t="str">
        <f t="shared" si="0"/>
        <v>X</v>
      </c>
      <c r="L33" s="136"/>
      <c r="M33" s="119"/>
    </row>
    <row r="34" spans="2:13" s="122" customFormat="1" ht="32.450000000000003" customHeight="1">
      <c r="B34" s="156" t="s">
        <v>184</v>
      </c>
      <c r="C34" s="156">
        <v>102622</v>
      </c>
      <c r="D34" s="131" t="s">
        <v>139</v>
      </c>
      <c r="E34" s="159" t="s">
        <v>185</v>
      </c>
      <c r="F34" s="156" t="s">
        <v>162</v>
      </c>
      <c r="G34" s="133">
        <v>1</v>
      </c>
      <c r="H34" s="158">
        <v>579.15</v>
      </c>
      <c r="I34" s="135">
        <f>H34*G34</f>
        <v>579.15</v>
      </c>
      <c r="J34" s="135">
        <f>(I34*100)/K75</f>
        <v>1.1572702609218313</v>
      </c>
      <c r="K34" s="131" t="str">
        <f t="shared" si="0"/>
        <v>X</v>
      </c>
      <c r="L34" s="136"/>
      <c r="M34" s="119"/>
    </row>
    <row r="35" spans="2:13" s="149" customFormat="1" ht="24" customHeight="1">
      <c r="B35" s="156" t="s">
        <v>186</v>
      </c>
      <c r="C35" s="131">
        <v>90371</v>
      </c>
      <c r="D35" s="131" t="s">
        <v>139</v>
      </c>
      <c r="E35" s="159" t="s">
        <v>187</v>
      </c>
      <c r="F35" s="156" t="s">
        <v>162</v>
      </c>
      <c r="G35" s="160">
        <v>2</v>
      </c>
      <c r="H35" s="161">
        <v>24.79</v>
      </c>
      <c r="I35" s="135">
        <f>H35*G35</f>
        <v>49.58</v>
      </c>
      <c r="J35" s="135">
        <f>(I35*100)/K75</f>
        <v>9.9071845871543468E-2</v>
      </c>
      <c r="K35" s="131" t="str">
        <f t="shared" si="0"/>
        <v>X</v>
      </c>
      <c r="L35" s="154"/>
      <c r="M35" s="155"/>
    </row>
    <row r="36" spans="2:13" s="122" customFormat="1" ht="15.6" customHeight="1">
      <c r="B36" s="156" t="s">
        <v>188</v>
      </c>
      <c r="C36" s="131">
        <v>1353</v>
      </c>
      <c r="D36" s="156" t="s">
        <v>146</v>
      </c>
      <c r="E36" s="162" t="s">
        <v>189</v>
      </c>
      <c r="F36" s="156" t="s">
        <v>162</v>
      </c>
      <c r="G36" s="133">
        <v>3</v>
      </c>
      <c r="H36" s="134">
        <v>197.86</v>
      </c>
      <c r="I36" s="135">
        <f>H36*G36</f>
        <v>593.58000000000004</v>
      </c>
      <c r="J36" s="135">
        <f>(I36*100)/K75</f>
        <v>1.1861046041232508</v>
      </c>
      <c r="K36" s="131" t="str">
        <f t="shared" si="0"/>
        <v>X</v>
      </c>
      <c r="L36" s="136"/>
      <c r="M36" s="119"/>
    </row>
    <row r="37" spans="2:13" s="149" customFormat="1" ht="18.75" customHeight="1">
      <c r="B37" s="150" t="s">
        <v>190</v>
      </c>
      <c r="C37" s="150" t="s">
        <v>179</v>
      </c>
      <c r="D37" s="150" t="s">
        <v>180</v>
      </c>
      <c r="E37" s="151" t="s">
        <v>191</v>
      </c>
      <c r="F37" s="152"/>
      <c r="G37" s="152"/>
      <c r="H37" s="152"/>
      <c r="I37" s="153"/>
      <c r="J37" s="153"/>
      <c r="K37" s="131" t="str">
        <f t="shared" si="0"/>
        <v>X</v>
      </c>
      <c r="L37" s="154"/>
      <c r="M37" s="155"/>
    </row>
    <row r="38" spans="2:13" s="122" customFormat="1" ht="37.9" customHeight="1">
      <c r="B38" s="131" t="s">
        <v>192</v>
      </c>
      <c r="C38" s="131">
        <v>104327</v>
      </c>
      <c r="D38" s="131" t="s">
        <v>139</v>
      </c>
      <c r="E38" s="162" t="s">
        <v>193</v>
      </c>
      <c r="F38" s="131" t="s">
        <v>194</v>
      </c>
      <c r="G38" s="133">
        <v>1</v>
      </c>
      <c r="H38" s="134">
        <v>18.97</v>
      </c>
      <c r="I38" s="135">
        <f>H38*G38</f>
        <v>18.97</v>
      </c>
      <c r="J38" s="135">
        <f>(I38*100)/K75</f>
        <v>3.7906271000064128E-2</v>
      </c>
      <c r="K38" s="131" t="str">
        <f t="shared" si="0"/>
        <v>X</v>
      </c>
      <c r="L38" s="136"/>
      <c r="M38" s="119"/>
    </row>
    <row r="39" spans="2:13" s="122" customFormat="1" ht="30" customHeight="1">
      <c r="B39" s="131" t="s">
        <v>195</v>
      </c>
      <c r="C39" s="131">
        <v>1679</v>
      </c>
      <c r="D39" s="163" t="s">
        <v>146</v>
      </c>
      <c r="E39" s="162" t="s">
        <v>196</v>
      </c>
      <c r="F39" s="131" t="s">
        <v>194</v>
      </c>
      <c r="G39" s="133">
        <v>2</v>
      </c>
      <c r="H39" s="134">
        <v>78.77</v>
      </c>
      <c r="I39" s="135">
        <f>H39*G39</f>
        <v>157.54</v>
      </c>
      <c r="J39" s="135">
        <f>(I39*100)/K75</f>
        <v>0.3147998910569374</v>
      </c>
      <c r="K39" s="131" t="str">
        <f t="shared" si="0"/>
        <v>X</v>
      </c>
      <c r="L39" s="136"/>
      <c r="M39" s="119"/>
    </row>
    <row r="40" spans="2:13" s="122" customFormat="1" ht="26.45" customHeight="1">
      <c r="B40" s="131" t="s">
        <v>197</v>
      </c>
      <c r="C40" s="163">
        <v>1683</v>
      </c>
      <c r="D40" s="163" t="s">
        <v>146</v>
      </c>
      <c r="E40" s="162" t="s">
        <v>198</v>
      </c>
      <c r="F40" s="131" t="s">
        <v>194</v>
      </c>
      <c r="G40" s="133">
        <v>1</v>
      </c>
      <c r="H40" s="134">
        <v>109.9</v>
      </c>
      <c r="I40" s="135">
        <f>H40*G40</f>
        <v>109.9</v>
      </c>
      <c r="J40" s="135">
        <f>(I40*100)/K75</f>
        <v>0.21960459583062983</v>
      </c>
      <c r="K40" s="131" t="str">
        <f t="shared" si="0"/>
        <v>X</v>
      </c>
      <c r="L40" s="136"/>
      <c r="M40" s="119"/>
    </row>
    <row r="41" spans="2:13" s="122" customFormat="1" ht="16.5" customHeight="1">
      <c r="B41" s="354" t="s">
        <v>199</v>
      </c>
      <c r="C41" s="354"/>
      <c r="D41" s="354"/>
      <c r="E41" s="354"/>
      <c r="F41" s="129"/>
      <c r="G41" s="129"/>
      <c r="H41" s="129"/>
      <c r="I41" s="130"/>
      <c r="J41" s="135"/>
      <c r="K41" s="144" t="str">
        <f t="shared" si="0"/>
        <v>X</v>
      </c>
      <c r="L41" s="136"/>
      <c r="M41" s="119"/>
    </row>
    <row r="42" spans="2:13" s="122" customFormat="1" ht="12" customHeight="1">
      <c r="B42" s="131" t="s">
        <v>200</v>
      </c>
      <c r="C42" s="131">
        <v>31</v>
      </c>
      <c r="D42" s="131" t="s">
        <v>146</v>
      </c>
      <c r="E42" s="132" t="s">
        <v>201</v>
      </c>
      <c r="F42" s="131" t="s">
        <v>202</v>
      </c>
      <c r="G42" s="133">
        <v>0</v>
      </c>
      <c r="H42" s="134">
        <v>17.47</v>
      </c>
      <c r="I42" s="135">
        <f>H42*G42</f>
        <v>0</v>
      </c>
      <c r="J42" s="135">
        <f>(I42*100)/K75</f>
        <v>0</v>
      </c>
      <c r="K42" s="131" t="str">
        <f t="shared" si="0"/>
        <v/>
      </c>
      <c r="L42" s="136"/>
      <c r="M42" s="119"/>
    </row>
    <row r="43" spans="2:13" s="122" customFormat="1" ht="30.6" customHeight="1">
      <c r="B43" s="131" t="s">
        <v>203</v>
      </c>
      <c r="C43" s="131">
        <v>90821</v>
      </c>
      <c r="D43" s="131" t="s">
        <v>139</v>
      </c>
      <c r="E43" s="142" t="s">
        <v>204</v>
      </c>
      <c r="F43" s="147" t="s">
        <v>194</v>
      </c>
      <c r="G43" s="164">
        <v>1</v>
      </c>
      <c r="H43" s="134">
        <v>323.58</v>
      </c>
      <c r="I43" s="135">
        <f>H43*G43</f>
        <v>323.58</v>
      </c>
      <c r="J43" s="135">
        <f>(I43*100)/K75</f>
        <v>0.64658466896155775</v>
      </c>
      <c r="K43" s="131" t="str">
        <f t="shared" si="0"/>
        <v>X</v>
      </c>
      <c r="L43" s="136"/>
      <c r="M43" s="119"/>
    </row>
    <row r="44" spans="2:13" s="122" customFormat="1" ht="22.9" customHeight="1">
      <c r="B44" s="131" t="s">
        <v>205</v>
      </c>
      <c r="C44" s="131">
        <v>90806</v>
      </c>
      <c r="D44" s="131" t="s">
        <v>139</v>
      </c>
      <c r="E44" s="142" t="s">
        <v>206</v>
      </c>
      <c r="F44" s="147" t="s">
        <v>194</v>
      </c>
      <c r="G44" s="164">
        <f>G43</f>
        <v>1</v>
      </c>
      <c r="H44" s="134">
        <v>435.86</v>
      </c>
      <c r="I44" s="135">
        <f>H44*G44</f>
        <v>435.86</v>
      </c>
      <c r="J44" s="135">
        <f>(I44*100)/K75</f>
        <v>0.87094503310953875</v>
      </c>
      <c r="K44" s="131" t="str">
        <f t="shared" si="0"/>
        <v>X</v>
      </c>
      <c r="L44" s="136"/>
      <c r="M44" s="119"/>
    </row>
    <row r="45" spans="2:13" s="122" customFormat="1" ht="26.45" customHeight="1">
      <c r="B45" s="131" t="s">
        <v>207</v>
      </c>
      <c r="C45" s="131">
        <v>9179</v>
      </c>
      <c r="D45" s="131" t="s">
        <v>146</v>
      </c>
      <c r="E45" s="142" t="s">
        <v>208</v>
      </c>
      <c r="F45" s="147" t="s">
        <v>194</v>
      </c>
      <c r="G45" s="164">
        <v>5</v>
      </c>
      <c r="H45" s="134">
        <v>352.94</v>
      </c>
      <c r="I45" s="135">
        <f>H45*G45</f>
        <v>1764.7</v>
      </c>
      <c r="J45" s="135">
        <f>(I45*100)/K75</f>
        <v>3.5262623317771831</v>
      </c>
      <c r="K45" s="131" t="str">
        <f t="shared" si="0"/>
        <v>X</v>
      </c>
      <c r="L45" s="136"/>
      <c r="M45" s="119"/>
    </row>
    <row r="46" spans="2:13" s="122" customFormat="1" ht="47.45" customHeight="1">
      <c r="B46" s="131" t="s">
        <v>209</v>
      </c>
      <c r="C46" s="131" t="s">
        <v>210</v>
      </c>
      <c r="D46" s="165" t="s">
        <v>139</v>
      </c>
      <c r="E46" s="142" t="s">
        <v>211</v>
      </c>
      <c r="F46" s="131" t="s">
        <v>194</v>
      </c>
      <c r="G46" s="133">
        <v>0</v>
      </c>
      <c r="H46" s="134" t="s">
        <v>212</v>
      </c>
      <c r="I46" s="135">
        <f>H46*G46</f>
        <v>0</v>
      </c>
      <c r="J46" s="135">
        <f>(I46*100)/K75</f>
        <v>0</v>
      </c>
      <c r="K46" s="131" t="str">
        <f t="shared" si="0"/>
        <v/>
      </c>
      <c r="L46" s="136"/>
      <c r="M46" s="119"/>
    </row>
    <row r="47" spans="2:13" s="122" customFormat="1" ht="17.25" customHeight="1">
      <c r="B47" s="354" t="s">
        <v>213</v>
      </c>
      <c r="C47" s="354"/>
      <c r="D47" s="354"/>
      <c r="E47" s="354"/>
      <c r="F47" s="129"/>
      <c r="G47" s="129"/>
      <c r="H47" s="129"/>
      <c r="I47" s="130"/>
      <c r="J47" s="135"/>
      <c r="K47" s="131" t="str">
        <f t="shared" si="0"/>
        <v>X</v>
      </c>
      <c r="L47" s="136"/>
      <c r="M47" s="119"/>
    </row>
    <row r="48" spans="2:13" s="122" customFormat="1" ht="27.6" customHeight="1">
      <c r="B48" s="131" t="s">
        <v>214</v>
      </c>
      <c r="C48" s="131">
        <v>2287</v>
      </c>
      <c r="D48" s="131" t="s">
        <v>146</v>
      </c>
      <c r="E48" s="142" t="s">
        <v>215</v>
      </c>
      <c r="F48" s="131" t="s">
        <v>141</v>
      </c>
      <c r="G48" s="133">
        <v>265</v>
      </c>
      <c r="H48" s="134">
        <v>17.440000000000001</v>
      </c>
      <c r="I48" s="135">
        <f>H48*G48</f>
        <v>4621.6000000000004</v>
      </c>
      <c r="J48" s="135">
        <f>(I48*100)/K75</f>
        <v>9.2349827123825197</v>
      </c>
      <c r="K48" s="131" t="str">
        <f t="shared" si="0"/>
        <v>X</v>
      </c>
      <c r="L48" s="136"/>
      <c r="M48" s="119"/>
    </row>
    <row r="49" spans="2:13" s="122" customFormat="1" ht="36.6" customHeight="1">
      <c r="B49" s="131" t="s">
        <v>216</v>
      </c>
      <c r="C49" s="131">
        <v>87878</v>
      </c>
      <c r="D49" s="131" t="s">
        <v>139</v>
      </c>
      <c r="E49" s="142" t="s">
        <v>217</v>
      </c>
      <c r="F49" s="131" t="s">
        <v>141</v>
      </c>
      <c r="G49" s="133">
        <v>40</v>
      </c>
      <c r="H49" s="134">
        <v>4.99</v>
      </c>
      <c r="I49" s="135">
        <f>H49*G49</f>
        <v>199.60000000000002</v>
      </c>
      <c r="J49" s="135">
        <f>(I49*100)/K75</f>
        <v>0.39884510762323677</v>
      </c>
      <c r="K49" s="131" t="str">
        <f t="shared" si="0"/>
        <v>X</v>
      </c>
      <c r="L49" s="136"/>
      <c r="M49" s="119"/>
    </row>
    <row r="50" spans="2:13" s="122" customFormat="1" ht="30.6" customHeight="1">
      <c r="B50" s="131" t="s">
        <v>218</v>
      </c>
      <c r="C50" s="131">
        <v>3316</v>
      </c>
      <c r="D50" s="131" t="s">
        <v>146</v>
      </c>
      <c r="E50" s="142" t="s">
        <v>219</v>
      </c>
      <c r="F50" s="131" t="s">
        <v>141</v>
      </c>
      <c r="G50" s="133">
        <v>60</v>
      </c>
      <c r="H50" s="134">
        <v>41.67</v>
      </c>
      <c r="I50" s="135">
        <f>H50*G50</f>
        <v>2500.2000000000003</v>
      </c>
      <c r="J50" s="135">
        <f>(I50*100)/K75</f>
        <v>4.9959545995972769</v>
      </c>
      <c r="K50" s="131" t="str">
        <f t="shared" si="0"/>
        <v>X</v>
      </c>
      <c r="L50" s="136"/>
      <c r="M50" s="119"/>
    </row>
    <row r="51" spans="2:13" s="122" customFormat="1" ht="42" customHeight="1">
      <c r="B51" s="131" t="s">
        <v>220</v>
      </c>
      <c r="C51" s="166">
        <v>10615</v>
      </c>
      <c r="D51" s="147" t="s">
        <v>146</v>
      </c>
      <c r="E51" s="142" t="s">
        <v>221</v>
      </c>
      <c r="F51" s="131" t="s">
        <v>141</v>
      </c>
      <c r="G51" s="133">
        <v>155</v>
      </c>
      <c r="H51" s="134">
        <v>62.34</v>
      </c>
      <c r="I51" s="135">
        <f>H51*G51</f>
        <v>9662.7000000000007</v>
      </c>
      <c r="J51" s="135">
        <f>(I51*100)/K75</f>
        <v>19.308219546247745</v>
      </c>
      <c r="K51" s="131" t="str">
        <f t="shared" si="0"/>
        <v>X</v>
      </c>
      <c r="L51" s="136"/>
      <c r="M51" s="119"/>
    </row>
    <row r="52" spans="2:13" s="122" customFormat="1" ht="27.6" customHeight="1">
      <c r="B52" s="167" t="s">
        <v>222</v>
      </c>
      <c r="C52" s="131">
        <v>96485</v>
      </c>
      <c r="D52" s="147" t="s">
        <v>139</v>
      </c>
      <c r="E52" s="142" t="s">
        <v>223</v>
      </c>
      <c r="F52" s="131" t="s">
        <v>141</v>
      </c>
      <c r="G52" s="168">
        <v>120</v>
      </c>
      <c r="H52" s="134">
        <v>85.72</v>
      </c>
      <c r="I52" s="135">
        <f>H52*G52</f>
        <v>10286.4</v>
      </c>
      <c r="J52" s="135">
        <f>(I52*100)/K75</f>
        <v>20.554510596471253</v>
      </c>
      <c r="K52" s="131" t="str">
        <f t="shared" si="0"/>
        <v>X</v>
      </c>
      <c r="L52" s="136"/>
      <c r="M52" s="119"/>
    </row>
    <row r="53" spans="2:13" s="122" customFormat="1" ht="15" customHeight="1">
      <c r="B53" s="354" t="s">
        <v>224</v>
      </c>
      <c r="C53" s="354"/>
      <c r="D53" s="354"/>
      <c r="E53" s="354"/>
      <c r="F53" s="129"/>
      <c r="G53" s="129"/>
      <c r="H53" s="129"/>
      <c r="I53" s="130"/>
      <c r="J53" s="143"/>
      <c r="K53" s="144" t="str">
        <f t="shared" si="0"/>
        <v>X</v>
      </c>
      <c r="L53" s="136"/>
      <c r="M53" s="119"/>
    </row>
    <row r="54" spans="2:13" s="122" customFormat="1" ht="30.6" customHeight="1">
      <c r="B54" s="131" t="s">
        <v>225</v>
      </c>
      <c r="C54" s="131">
        <v>4890</v>
      </c>
      <c r="D54" s="131" t="s">
        <v>146</v>
      </c>
      <c r="E54" s="162" t="s">
        <v>226</v>
      </c>
      <c r="F54" s="131" t="s">
        <v>162</v>
      </c>
      <c r="G54" s="133">
        <v>0</v>
      </c>
      <c r="H54" s="134">
        <v>306.23</v>
      </c>
      <c r="I54" s="135">
        <f>H54*G54</f>
        <v>0</v>
      </c>
      <c r="J54" s="135">
        <f>(I54*100)/K75</f>
        <v>0</v>
      </c>
      <c r="K54" s="131" t="str">
        <f t="shared" si="0"/>
        <v/>
      </c>
      <c r="L54" s="136"/>
      <c r="M54" s="119"/>
    </row>
    <row r="55" spans="2:13" s="122" customFormat="1" ht="30" customHeight="1">
      <c r="B55" s="131" t="s">
        <v>227</v>
      </c>
      <c r="C55" s="131">
        <v>4765</v>
      </c>
      <c r="D55" s="147" t="s">
        <v>146</v>
      </c>
      <c r="E55" s="162" t="s">
        <v>228</v>
      </c>
      <c r="F55" s="131" t="s">
        <v>162</v>
      </c>
      <c r="G55" s="133">
        <v>1</v>
      </c>
      <c r="H55" s="134">
        <v>512.54</v>
      </c>
      <c r="I55" s="135">
        <f>H55*G55</f>
        <v>512.54</v>
      </c>
      <c r="J55" s="135">
        <f>(I55*100)/K75</f>
        <v>1.0241686946954596</v>
      </c>
      <c r="K55" s="131" t="str">
        <f t="shared" si="0"/>
        <v>X</v>
      </c>
      <c r="L55" s="136"/>
      <c r="M55" s="119"/>
    </row>
    <row r="56" spans="2:13" s="122" customFormat="1" ht="42" customHeight="1">
      <c r="B56" s="131" t="s">
        <v>229</v>
      </c>
      <c r="C56" s="131">
        <v>2146</v>
      </c>
      <c r="D56" s="131" t="s">
        <v>146</v>
      </c>
      <c r="E56" s="162" t="s">
        <v>230</v>
      </c>
      <c r="F56" s="131" t="s">
        <v>162</v>
      </c>
      <c r="G56" s="133">
        <v>1</v>
      </c>
      <c r="H56" s="134">
        <v>284.70999999999998</v>
      </c>
      <c r="I56" s="135">
        <f>H56*G56</f>
        <v>284.70999999999998</v>
      </c>
      <c r="J56" s="135">
        <f>(I56*100)/K75</f>
        <v>0.56891378051809471</v>
      </c>
      <c r="K56" s="131" t="str">
        <f t="shared" si="0"/>
        <v>X</v>
      </c>
      <c r="L56" s="136"/>
      <c r="M56" s="119"/>
    </row>
    <row r="57" spans="2:13" s="122" customFormat="1" ht="45.6" customHeight="1">
      <c r="B57" s="131" t="s">
        <v>231</v>
      </c>
      <c r="C57" s="163">
        <v>86929</v>
      </c>
      <c r="D57" s="138" t="s">
        <v>139</v>
      </c>
      <c r="E57" s="162" t="s">
        <v>232</v>
      </c>
      <c r="F57" s="131" t="s">
        <v>162</v>
      </c>
      <c r="G57" s="133">
        <v>1</v>
      </c>
      <c r="H57" s="134">
        <v>324.83</v>
      </c>
      <c r="I57" s="135">
        <f>H57*G57</f>
        <v>324.83</v>
      </c>
      <c r="J57" s="135">
        <f>(I57*100)/K75</f>
        <v>0.64908244643915813</v>
      </c>
      <c r="K57" s="131" t="str">
        <f t="shared" si="0"/>
        <v>X</v>
      </c>
      <c r="L57" s="136"/>
      <c r="M57" s="119"/>
    </row>
    <row r="58" spans="2:13" s="122" customFormat="1" ht="15" customHeight="1">
      <c r="B58" s="354" t="s">
        <v>233</v>
      </c>
      <c r="C58" s="354"/>
      <c r="D58" s="354"/>
      <c r="E58" s="354"/>
      <c r="F58" s="129"/>
      <c r="G58" s="129"/>
      <c r="H58" s="129"/>
      <c r="I58" s="130"/>
      <c r="J58" s="143"/>
      <c r="K58" s="144" t="str">
        <f t="shared" si="0"/>
        <v>X</v>
      </c>
      <c r="L58" s="136"/>
      <c r="M58" s="119"/>
    </row>
    <row r="59" spans="2:13" s="149" customFormat="1" ht="19.149999999999999" customHeight="1">
      <c r="B59" s="131" t="s">
        <v>234</v>
      </c>
      <c r="C59" s="131">
        <v>98524</v>
      </c>
      <c r="D59" s="131" t="s">
        <v>139</v>
      </c>
      <c r="E59" s="142" t="s">
        <v>235</v>
      </c>
      <c r="F59" s="131" t="s">
        <v>141</v>
      </c>
      <c r="G59" s="133">
        <v>0</v>
      </c>
      <c r="H59" s="134">
        <v>4.63</v>
      </c>
      <c r="I59" s="135">
        <f t="shared" ref="I59:I69" si="2">H59*G59</f>
        <v>0</v>
      </c>
      <c r="J59" s="135">
        <f>(I59*100)/K75</f>
        <v>0</v>
      </c>
      <c r="K59" s="131" t="str">
        <f t="shared" si="0"/>
        <v/>
      </c>
      <c r="L59" s="154"/>
      <c r="M59" s="155"/>
    </row>
    <row r="60" spans="2:13" s="149" customFormat="1" ht="30" customHeight="1">
      <c r="B60" s="131" t="s">
        <v>236</v>
      </c>
      <c r="C60" s="131">
        <v>93358</v>
      </c>
      <c r="D60" s="131" t="s">
        <v>139</v>
      </c>
      <c r="E60" s="142" t="s">
        <v>237</v>
      </c>
      <c r="F60" s="131" t="s">
        <v>238</v>
      </c>
      <c r="G60" s="133">
        <f>'Memoria Calc'!C26</f>
        <v>0</v>
      </c>
      <c r="H60" s="134">
        <v>85.91</v>
      </c>
      <c r="I60" s="135">
        <f t="shared" si="2"/>
        <v>0</v>
      </c>
      <c r="J60" s="135">
        <f>(I60*100)/K75</f>
        <v>0</v>
      </c>
      <c r="K60" s="131" t="str">
        <f t="shared" si="0"/>
        <v/>
      </c>
      <c r="L60" s="154"/>
      <c r="M60" s="155"/>
    </row>
    <row r="61" spans="2:13" s="122" customFormat="1" ht="38.450000000000003" customHeight="1">
      <c r="B61" s="131" t="s">
        <v>239</v>
      </c>
      <c r="C61" s="138">
        <v>103333</v>
      </c>
      <c r="D61" s="131" t="s">
        <v>139</v>
      </c>
      <c r="E61" s="162" t="s">
        <v>240</v>
      </c>
      <c r="F61" s="131" t="s">
        <v>141</v>
      </c>
      <c r="G61" s="133">
        <f>'Memoria Calc'!C27</f>
        <v>0</v>
      </c>
      <c r="H61" s="134">
        <v>120.12</v>
      </c>
      <c r="I61" s="135">
        <f t="shared" si="2"/>
        <v>0</v>
      </c>
      <c r="J61" s="135">
        <f>(I61*100)/K75</f>
        <v>0</v>
      </c>
      <c r="K61" s="131" t="str">
        <f t="shared" si="0"/>
        <v/>
      </c>
      <c r="L61" s="136"/>
      <c r="M61" s="119"/>
    </row>
    <row r="62" spans="2:13" s="122" customFormat="1" ht="31.15" customHeight="1">
      <c r="B62" s="131" t="s">
        <v>241</v>
      </c>
      <c r="C62" s="131">
        <v>3316</v>
      </c>
      <c r="D62" s="131" t="s">
        <v>146</v>
      </c>
      <c r="E62" s="142" t="s">
        <v>219</v>
      </c>
      <c r="F62" s="131" t="s">
        <v>141</v>
      </c>
      <c r="G62" s="133">
        <f>'Memoria Calc'!C28</f>
        <v>0</v>
      </c>
      <c r="H62" s="134">
        <v>41.67</v>
      </c>
      <c r="I62" s="135">
        <f t="shared" si="2"/>
        <v>0</v>
      </c>
      <c r="J62" s="135">
        <f>(I62*100)/K75</f>
        <v>0</v>
      </c>
      <c r="K62" s="131" t="str">
        <f t="shared" si="0"/>
        <v/>
      </c>
      <c r="L62" s="136"/>
      <c r="M62" s="119"/>
    </row>
    <row r="63" spans="2:13" s="122" customFormat="1" ht="30" customHeight="1">
      <c r="B63" s="131" t="s">
        <v>242</v>
      </c>
      <c r="C63" s="131">
        <v>95240</v>
      </c>
      <c r="D63" s="131" t="s">
        <v>139</v>
      </c>
      <c r="E63" s="142" t="s">
        <v>140</v>
      </c>
      <c r="F63" s="131" t="s">
        <v>141</v>
      </c>
      <c r="G63" s="133">
        <f>'Memoria Calc'!C29</f>
        <v>0</v>
      </c>
      <c r="H63" s="134">
        <v>19.28</v>
      </c>
      <c r="I63" s="135">
        <f t="shared" si="2"/>
        <v>0</v>
      </c>
      <c r="J63" s="135">
        <f>(I63*100)/K75</f>
        <v>0</v>
      </c>
      <c r="K63" s="131" t="str">
        <f t="shared" si="0"/>
        <v/>
      </c>
      <c r="L63" s="136"/>
      <c r="M63" s="119"/>
    </row>
    <row r="64" spans="2:13" s="122" customFormat="1" ht="47.45" customHeight="1">
      <c r="B64" s="131" t="s">
        <v>243</v>
      </c>
      <c r="C64" s="131">
        <v>92541</v>
      </c>
      <c r="D64" s="131" t="s">
        <v>139</v>
      </c>
      <c r="E64" s="142" t="s">
        <v>152</v>
      </c>
      <c r="F64" s="131" t="s">
        <v>141</v>
      </c>
      <c r="G64" s="133">
        <f>'Memoria Calc'!C30</f>
        <v>0</v>
      </c>
      <c r="H64" s="146">
        <v>68.150000000000006</v>
      </c>
      <c r="I64" s="135">
        <f t="shared" si="2"/>
        <v>0</v>
      </c>
      <c r="J64" s="135">
        <f>(I64*100)/K75</f>
        <v>0</v>
      </c>
      <c r="K64" s="131" t="str">
        <f t="shared" si="0"/>
        <v/>
      </c>
      <c r="L64" s="136"/>
      <c r="M64" s="119"/>
    </row>
    <row r="65" spans="2:13" s="122" customFormat="1" ht="36.6" customHeight="1">
      <c r="B65" s="131" t="s">
        <v>244</v>
      </c>
      <c r="C65" s="131">
        <v>94204</v>
      </c>
      <c r="D65" s="131" t="s">
        <v>139</v>
      </c>
      <c r="E65" s="142" t="s">
        <v>154</v>
      </c>
      <c r="F65" s="131" t="s">
        <v>141</v>
      </c>
      <c r="G65" s="133">
        <f>'Memoria Calc'!C31</f>
        <v>0</v>
      </c>
      <c r="H65" s="146">
        <v>44.26</v>
      </c>
      <c r="I65" s="135">
        <f t="shared" si="2"/>
        <v>0</v>
      </c>
      <c r="J65" s="135">
        <f>(I65*100)/K75</f>
        <v>0</v>
      </c>
      <c r="K65" s="131" t="str">
        <f t="shared" si="0"/>
        <v/>
      </c>
      <c r="L65" s="136"/>
      <c r="M65" s="119"/>
    </row>
    <row r="66" spans="2:13" s="149" customFormat="1" ht="38.450000000000003" customHeight="1">
      <c r="B66" s="131" t="s">
        <v>245</v>
      </c>
      <c r="C66" s="131">
        <v>8900</v>
      </c>
      <c r="D66" s="131" t="s">
        <v>146</v>
      </c>
      <c r="E66" s="159" t="s">
        <v>246</v>
      </c>
      <c r="F66" s="131" t="s">
        <v>141</v>
      </c>
      <c r="G66" s="160">
        <v>2</v>
      </c>
      <c r="H66" s="161">
        <v>658.15</v>
      </c>
      <c r="I66" s="135">
        <f t="shared" si="2"/>
        <v>1316.3</v>
      </c>
      <c r="J66" s="135">
        <f>(I66*100)/K75</f>
        <v>2.6302595950123568</v>
      </c>
      <c r="K66" s="131" t="str">
        <f t="shared" si="0"/>
        <v>X</v>
      </c>
      <c r="L66" s="154"/>
      <c r="M66" s="155"/>
    </row>
    <row r="67" spans="2:13" s="149" customFormat="1" ht="36.6" customHeight="1">
      <c r="B67" s="131" t="s">
        <v>247</v>
      </c>
      <c r="C67" s="131">
        <v>13464</v>
      </c>
      <c r="D67" s="131" t="s">
        <v>146</v>
      </c>
      <c r="E67" s="159" t="s">
        <v>248</v>
      </c>
      <c r="F67" s="131" t="s">
        <v>141</v>
      </c>
      <c r="G67" s="160">
        <v>0</v>
      </c>
      <c r="H67" s="161">
        <v>1716.76</v>
      </c>
      <c r="I67" s="135">
        <f t="shared" si="2"/>
        <v>0</v>
      </c>
      <c r="J67" s="135">
        <f>(I67*100)/K75</f>
        <v>0</v>
      </c>
      <c r="K67" s="131" t="str">
        <f t="shared" si="0"/>
        <v/>
      </c>
      <c r="L67" s="154"/>
      <c r="M67" s="155"/>
    </row>
    <row r="68" spans="2:13" s="149" customFormat="1" ht="16.899999999999999" customHeight="1">
      <c r="B68" s="131" t="s">
        <v>249</v>
      </c>
      <c r="C68" s="131">
        <v>6</v>
      </c>
      <c r="D68" s="131" t="s">
        <v>146</v>
      </c>
      <c r="E68" s="159" t="s">
        <v>250</v>
      </c>
      <c r="F68" s="131" t="s">
        <v>141</v>
      </c>
      <c r="G68" s="160">
        <v>0</v>
      </c>
      <c r="H68" s="161">
        <v>32.840000000000003</v>
      </c>
      <c r="I68" s="135">
        <f t="shared" si="2"/>
        <v>0</v>
      </c>
      <c r="J68" s="135">
        <f>(I68*100)/K75</f>
        <v>0</v>
      </c>
      <c r="K68" s="131" t="str">
        <f t="shared" si="0"/>
        <v/>
      </c>
      <c r="L68" s="154"/>
      <c r="M68" s="155"/>
    </row>
    <row r="69" spans="2:13" s="122" customFormat="1" ht="34.9" customHeight="1">
      <c r="B69" s="131" t="s">
        <v>251</v>
      </c>
      <c r="C69" s="131">
        <v>87878</v>
      </c>
      <c r="D69" s="131" t="s">
        <v>139</v>
      </c>
      <c r="E69" s="142" t="s">
        <v>252</v>
      </c>
      <c r="F69" s="131" t="s">
        <v>141</v>
      </c>
      <c r="G69" s="133">
        <v>0</v>
      </c>
      <c r="H69" s="134">
        <v>4.99</v>
      </c>
      <c r="I69" s="135">
        <f t="shared" si="2"/>
        <v>0</v>
      </c>
      <c r="J69" s="135">
        <f>(I69*100)/K75</f>
        <v>0</v>
      </c>
      <c r="K69" s="131" t="str">
        <f t="shared" si="0"/>
        <v/>
      </c>
      <c r="L69" s="136"/>
      <c r="M69" s="119"/>
    </row>
    <row r="70" spans="2:13" s="122" customFormat="1" ht="17.25" customHeight="1">
      <c r="B70" s="355" t="s">
        <v>253</v>
      </c>
      <c r="C70" s="355"/>
      <c r="D70" s="355"/>
      <c r="E70" s="355"/>
      <c r="F70" s="129"/>
      <c r="G70" s="129"/>
      <c r="H70" s="129"/>
      <c r="I70" s="130"/>
      <c r="J70" s="143"/>
      <c r="K70" s="144" t="str">
        <f t="shared" si="0"/>
        <v>X</v>
      </c>
      <c r="L70" s="136"/>
      <c r="M70" s="119"/>
    </row>
    <row r="71" spans="2:13" s="122" customFormat="1" ht="18" customHeight="1">
      <c r="B71" s="131" t="s">
        <v>254</v>
      </c>
      <c r="C71" s="131">
        <v>13109</v>
      </c>
      <c r="D71" s="131" t="s">
        <v>146</v>
      </c>
      <c r="E71" s="142" t="s">
        <v>255</v>
      </c>
      <c r="F71" s="131" t="s">
        <v>194</v>
      </c>
      <c r="G71" s="133"/>
      <c r="H71" s="169">
        <v>137.08000000000001</v>
      </c>
      <c r="I71" s="135">
        <f>H71*G71</f>
        <v>0</v>
      </c>
      <c r="J71" s="135">
        <f>(I71*100)/K75</f>
        <v>0</v>
      </c>
      <c r="K71" s="131" t="str">
        <f t="shared" si="0"/>
        <v/>
      </c>
      <c r="L71" s="136"/>
      <c r="M71" s="119"/>
    </row>
    <row r="72" spans="2:13" s="122" customFormat="1" ht="27" customHeight="1">
      <c r="B72" s="131" t="s">
        <v>256</v>
      </c>
      <c r="C72" s="131">
        <v>3557</v>
      </c>
      <c r="D72" s="131" t="s">
        <v>146</v>
      </c>
      <c r="E72" s="142" t="s">
        <v>257</v>
      </c>
      <c r="F72" s="131" t="s">
        <v>258</v>
      </c>
      <c r="G72" s="133">
        <v>0</v>
      </c>
      <c r="H72" s="169">
        <v>114.36</v>
      </c>
      <c r="I72" s="135">
        <f>H72*G72</f>
        <v>0</v>
      </c>
      <c r="J72" s="135">
        <f>(I72*100)/K75</f>
        <v>0</v>
      </c>
      <c r="K72" s="131" t="str">
        <f t="shared" si="0"/>
        <v/>
      </c>
      <c r="L72" s="136"/>
      <c r="M72" s="119"/>
    </row>
    <row r="73" spans="2:13" s="122" customFormat="1" ht="42.6" customHeight="1">
      <c r="B73" s="131" t="s">
        <v>259</v>
      </c>
      <c r="C73" s="131">
        <v>12214</v>
      </c>
      <c r="D73" s="131" t="s">
        <v>146</v>
      </c>
      <c r="E73" s="142" t="s">
        <v>260</v>
      </c>
      <c r="F73" s="131" t="s">
        <v>194</v>
      </c>
      <c r="G73" s="133">
        <v>0</v>
      </c>
      <c r="H73" s="169">
        <v>384.21</v>
      </c>
      <c r="I73" s="135">
        <f>H73*G73</f>
        <v>0</v>
      </c>
      <c r="J73" s="135">
        <f>(I73*100)/K75</f>
        <v>0</v>
      </c>
      <c r="K73" s="131" t="str">
        <f t="shared" si="0"/>
        <v/>
      </c>
      <c r="L73" s="136"/>
      <c r="M73" s="119"/>
    </row>
    <row r="74" spans="2:13" s="122" customFormat="1" ht="15.75" customHeight="1">
      <c r="B74" s="119"/>
      <c r="C74" s="119"/>
      <c r="D74" s="119"/>
      <c r="E74" s="170"/>
      <c r="F74" s="119"/>
      <c r="G74" s="171"/>
      <c r="H74" s="172"/>
      <c r="I74" s="173"/>
      <c r="J74" s="173"/>
      <c r="K74" s="131"/>
      <c r="L74" s="136"/>
      <c r="M74" s="119"/>
    </row>
    <row r="75" spans="2:13" s="122" customFormat="1" ht="15.75" customHeight="1">
      <c r="B75" s="119"/>
      <c r="C75" s="119"/>
      <c r="D75" s="119"/>
      <c r="E75" s="170"/>
      <c r="F75" s="119"/>
      <c r="G75" s="171"/>
      <c r="H75" s="172"/>
      <c r="I75" s="173">
        <f>IF(K75&gt;50000,50000,I75)</f>
        <v>50000</v>
      </c>
      <c r="J75" s="173"/>
      <c r="K75" s="174">
        <f>SUM(I13:I73)</f>
        <v>50044.49000000002</v>
      </c>
      <c r="L75" s="136"/>
      <c r="M75" s="119"/>
    </row>
    <row r="76" spans="2:13" s="122" customFormat="1" ht="15.75" customHeight="1">
      <c r="B76" s="119"/>
      <c r="C76" s="119"/>
      <c r="D76" s="119"/>
      <c r="E76" s="170"/>
      <c r="F76" s="119"/>
      <c r="G76" s="171"/>
      <c r="H76" s="172"/>
      <c r="I76" s="173"/>
      <c r="J76" s="173"/>
      <c r="K76" s="119"/>
      <c r="L76" s="136"/>
      <c r="M76" s="119"/>
    </row>
    <row r="77" spans="2:13">
      <c r="G77" s="175"/>
      <c r="I77" s="176"/>
      <c r="J77" s="176"/>
    </row>
    <row r="78" spans="2:13" ht="15" customHeight="1">
      <c r="H78" s="356"/>
      <c r="I78" s="356"/>
      <c r="J78" s="140"/>
    </row>
  </sheetData>
  <sheetProtection selectLockedCells="1" selectUnlockedCells="1"/>
  <autoFilter ref="B11:K77" xr:uid="{00000000-0009-0000-0000-000007000000}"/>
  <mergeCells count="17">
    <mergeCell ref="B70:E70"/>
    <mergeCell ref="H78:I78"/>
    <mergeCell ref="B31:E31"/>
    <mergeCell ref="B41:E41"/>
    <mergeCell ref="B47:E47"/>
    <mergeCell ref="B53:E53"/>
    <mergeCell ref="B58:E58"/>
    <mergeCell ref="C9:D9"/>
    <mergeCell ref="B10:I10"/>
    <mergeCell ref="B12:E12"/>
    <mergeCell ref="B18:E18"/>
    <mergeCell ref="B22:E22"/>
    <mergeCell ref="E1:I2"/>
    <mergeCell ref="E6:I6"/>
    <mergeCell ref="B7:I7"/>
    <mergeCell ref="B8:D8"/>
    <mergeCell ref="G8:H8"/>
  </mergeCells>
  <hyperlinks>
    <hyperlink ref="E16" r:id="rId1" xr:uid="{00000000-0004-0000-0700-000000000000}"/>
    <hyperlink ref="C21" r:id="rId2" xr:uid="{00000000-0004-0000-0700-000001000000}"/>
    <hyperlink ref="C46" r:id="rId3" xr:uid="{00000000-0004-0000-0700-000002000000}"/>
    <hyperlink ref="D46" r:id="rId4" xr:uid="{00000000-0004-0000-0700-000003000000}"/>
    <hyperlink ref="H46" r:id="rId5" xr:uid="{00000000-0004-0000-0700-000004000000}"/>
  </hyperlinks>
  <pageMargins left="0.7" right="0.7" top="0.75" bottom="0.75" header="0.3" footer="0.3"/>
  <pageSetup paperSize="9" scale="96" firstPageNumber="0" fitToHeight="0" orientation="portrait" horizontalDpi="300" verticalDpi="300"/>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50"/>
    <pageSetUpPr fitToPage="1"/>
  </sheetPr>
  <dimension ref="B1:M69"/>
  <sheetViews>
    <sheetView topLeftCell="A26" zoomScale="130" zoomScaleNormal="130" workbookViewId="0">
      <selection activeCell="Q7" sqref="Q7"/>
    </sheetView>
  </sheetViews>
  <sheetFormatPr defaultColWidth="9" defaultRowHeight="13.5" customHeight="1"/>
  <cols>
    <col min="1" max="1" width="9" style="103" customWidth="1"/>
    <col min="2" max="2" width="6.140625" style="104" customWidth="1"/>
    <col min="3" max="3" width="6" style="104" customWidth="1"/>
    <col min="4" max="4" width="48.7109375" style="105" customWidth="1"/>
    <col min="5" max="5" width="5" style="104" customWidth="1"/>
    <col min="6" max="6" width="5.5703125" style="106" customWidth="1"/>
    <col min="7" max="7" width="7.42578125" style="107" customWidth="1"/>
    <col min="8" max="8" width="8.5703125" style="107" customWidth="1"/>
    <col min="9" max="9" width="3.140625" style="103" hidden="1" customWidth="1"/>
    <col min="10" max="10" width="5.7109375" style="103" hidden="1" customWidth="1"/>
    <col min="11" max="11" width="8.28515625" style="103" customWidth="1"/>
    <col min="12" max="12" width="5.140625" style="104" customWidth="1"/>
    <col min="13" max="13" width="9" style="103" customWidth="1"/>
    <col min="14" max="16384" width="9" style="103"/>
  </cols>
  <sheetData>
    <row r="1" spans="2:13" ht="15.75" customHeight="1">
      <c r="B1" s="108"/>
      <c r="C1" s="108"/>
      <c r="D1" s="357"/>
      <c r="E1" s="357"/>
      <c r="F1" s="357"/>
      <c r="G1" s="357"/>
      <c r="H1" s="357"/>
      <c r="I1" s="357"/>
      <c r="J1" s="357"/>
      <c r="K1" s="357"/>
    </row>
    <row r="2" spans="2:13" ht="11.45" customHeight="1">
      <c r="B2" s="108"/>
      <c r="C2" s="108"/>
      <c r="D2" s="357"/>
      <c r="E2" s="357"/>
      <c r="F2" s="357"/>
      <c r="G2" s="357"/>
      <c r="H2" s="357"/>
      <c r="I2" s="357"/>
      <c r="J2" s="357"/>
      <c r="K2" s="357"/>
    </row>
    <row r="3" spans="2:13" ht="14.45" customHeight="1">
      <c r="B3" s="108"/>
      <c r="C3" s="108"/>
      <c r="D3" s="177"/>
      <c r="E3" s="177"/>
      <c r="F3" s="177"/>
      <c r="G3" s="177"/>
      <c r="H3" s="177"/>
      <c r="I3" s="177"/>
      <c r="J3" s="177"/>
      <c r="K3" s="177"/>
    </row>
    <row r="4" spans="2:13" ht="73.5" customHeight="1">
      <c r="B4" s="108"/>
      <c r="C4" s="108"/>
      <c r="D4" s="177"/>
      <c r="E4" s="177"/>
      <c r="F4" s="177"/>
      <c r="G4" s="177"/>
      <c r="H4" s="177"/>
      <c r="I4" s="177"/>
      <c r="J4" s="177"/>
      <c r="K4" s="177"/>
    </row>
    <row r="5" spans="2:13" ht="5.65" customHeight="1">
      <c r="B5" s="108"/>
      <c r="C5" s="108"/>
      <c r="D5" s="177"/>
      <c r="E5" s="177"/>
      <c r="F5" s="177"/>
      <c r="G5" s="177"/>
      <c r="H5" s="177"/>
      <c r="I5" s="177"/>
      <c r="J5" s="177"/>
      <c r="K5" s="177"/>
    </row>
    <row r="6" spans="2:13" ht="12" customHeight="1">
      <c r="B6" s="111"/>
      <c r="C6" s="111"/>
      <c r="D6" s="348" t="str">
        <f>'0. Dados'!F7</f>
        <v>São José do Capricho, em Flexeiras/AL</v>
      </c>
      <c r="E6" s="348"/>
      <c r="F6" s="348"/>
      <c r="G6" s="348"/>
      <c r="H6" s="348"/>
      <c r="I6" s="348"/>
      <c r="J6" s="348"/>
      <c r="K6" s="348"/>
    </row>
    <row r="7" spans="2:13" ht="21" customHeight="1">
      <c r="B7" s="349">
        <f ca="1">TODAY()</f>
        <v>46224</v>
      </c>
      <c r="C7" s="349"/>
      <c r="D7" s="349"/>
      <c r="E7" s="349"/>
      <c r="F7" s="349"/>
      <c r="G7" s="349"/>
      <c r="H7" s="349"/>
      <c r="I7" s="349"/>
      <c r="J7" s="349"/>
      <c r="K7" s="349"/>
    </row>
    <row r="8" spans="2:13" ht="21" customHeight="1">
      <c r="B8" s="113"/>
      <c r="C8" s="113"/>
      <c r="D8" s="113"/>
      <c r="E8" s="113"/>
      <c r="F8" s="113"/>
      <c r="G8" s="113"/>
      <c r="H8" s="113"/>
      <c r="I8" s="113"/>
      <c r="J8" s="113"/>
      <c r="K8" s="113"/>
    </row>
    <row r="9" spans="2:13" ht="21" customHeight="1">
      <c r="B9" s="113"/>
      <c r="C9" s="113"/>
      <c r="D9" s="113"/>
      <c r="E9" s="113"/>
      <c r="F9" s="113"/>
      <c r="G9" s="113"/>
      <c r="H9" s="113"/>
      <c r="I9" s="113"/>
      <c r="J9" s="113"/>
      <c r="K9" s="113"/>
    </row>
    <row r="10" spans="2:13" ht="21" customHeight="1">
      <c r="B10" s="113"/>
      <c r="C10" s="113"/>
      <c r="D10" s="113"/>
      <c r="E10" s="113"/>
      <c r="F10" s="113"/>
      <c r="G10" s="113"/>
      <c r="H10" s="113"/>
      <c r="I10" s="113"/>
      <c r="J10" s="113"/>
      <c r="K10" s="113"/>
    </row>
    <row r="11" spans="2:13" ht="11.45" customHeight="1">
      <c r="B11" s="350" t="s">
        <v>125</v>
      </c>
      <c r="C11" s="350"/>
      <c r="D11" s="114" t="str">
        <f>'0. Dados'!D9</f>
        <v>Angelo Santos</v>
      </c>
      <c r="E11" s="114" t="s">
        <v>126</v>
      </c>
      <c r="F11" s="358" t="str">
        <f>'0. Dados'!Z9</f>
        <v>11277828431</v>
      </c>
      <c r="G11" s="358"/>
      <c r="H11" s="358"/>
      <c r="I11" s="178"/>
      <c r="J11" s="178"/>
      <c r="K11" s="178"/>
    </row>
    <row r="12" spans="2:13" ht="15" customHeight="1">
      <c r="B12" s="353"/>
      <c r="C12" s="353"/>
      <c r="D12" s="353"/>
      <c r="E12" s="353"/>
      <c r="F12" s="353"/>
      <c r="G12" s="353"/>
      <c r="H12" s="353"/>
      <c r="J12" s="359" t="s">
        <v>261</v>
      </c>
      <c r="K12" s="359"/>
      <c r="L12" s="359"/>
    </row>
    <row r="13" spans="2:13" ht="30.75" customHeight="1">
      <c r="B13" s="179" t="s">
        <v>262</v>
      </c>
      <c r="C13" s="123" t="s">
        <v>130</v>
      </c>
      <c r="D13" s="123" t="s">
        <v>131</v>
      </c>
      <c r="E13" s="123" t="s">
        <v>132</v>
      </c>
      <c r="F13" s="180" t="s">
        <v>133</v>
      </c>
      <c r="G13" s="125" t="s">
        <v>134</v>
      </c>
      <c r="H13" s="126" t="s">
        <v>135</v>
      </c>
      <c r="I13" s="181" t="s">
        <v>263</v>
      </c>
      <c r="J13" s="123" t="s">
        <v>136</v>
      </c>
      <c r="K13" s="182" t="s">
        <v>264</v>
      </c>
      <c r="L13" s="182" t="s">
        <v>265</v>
      </c>
      <c r="M13" s="110"/>
    </row>
    <row r="14" spans="2:13" s="122" customFormat="1" ht="25.9" hidden="1" customHeight="1">
      <c r="B14" s="183">
        <v>103333</v>
      </c>
      <c r="C14" s="131" t="s">
        <v>139</v>
      </c>
      <c r="D14" s="132" t="s">
        <v>240</v>
      </c>
      <c r="E14" s="131" t="s">
        <v>141</v>
      </c>
      <c r="F14" s="184">
        <f>'5.Composição analítica_material'!G61</f>
        <v>0</v>
      </c>
      <c r="G14" s="134">
        <f>'5.Composição analítica_material'!H61</f>
        <v>120.12</v>
      </c>
      <c r="H14" s="135">
        <f>'5.Composição analítica_material'!I61</f>
        <v>0</v>
      </c>
      <c r="I14" s="185" t="str">
        <f t="shared" ref="I14:I62" si="0">IF(AND(E14&lt;&gt;"",F14=0),"","X")</f>
        <v/>
      </c>
      <c r="J14" s="186">
        <f t="shared" ref="J14:J64" si="1">H14/$I$66</f>
        <v>0</v>
      </c>
      <c r="K14" s="187">
        <f t="shared" ref="K14:K64" si="2">SUM($J$14:J14)</f>
        <v>0</v>
      </c>
      <c r="L14" s="188" t="str">
        <f t="shared" ref="L14:L64" si="3">IF(K14&lt;=0.8,"A",IF(K14&lt;=0.95,"B","C"))</f>
        <v>A</v>
      </c>
    </row>
    <row r="15" spans="2:13" s="122" customFormat="1" ht="25.9" customHeight="1">
      <c r="B15" s="167">
        <v>96485</v>
      </c>
      <c r="C15" s="147" t="s">
        <v>139</v>
      </c>
      <c r="D15" s="142" t="s">
        <v>223</v>
      </c>
      <c r="E15" s="131" t="s">
        <v>145</v>
      </c>
      <c r="F15" s="184">
        <f>'5.Composição analítica_material'!G52</f>
        <v>120</v>
      </c>
      <c r="G15" s="134">
        <f>'5.Composição analítica_material'!H52</f>
        <v>85.72</v>
      </c>
      <c r="H15" s="135">
        <f>'5.Composição analítica_material'!I52</f>
        <v>10286.4</v>
      </c>
      <c r="I15" s="185" t="str">
        <f t="shared" si="0"/>
        <v>X</v>
      </c>
      <c r="J15" s="189">
        <f t="shared" si="1"/>
        <v>0.20554510596471254</v>
      </c>
      <c r="K15" s="190">
        <f t="shared" si="2"/>
        <v>0.20554510596471254</v>
      </c>
      <c r="L15" s="191" t="str">
        <f t="shared" si="3"/>
        <v>A</v>
      </c>
    </row>
    <row r="16" spans="2:13" s="122" customFormat="1" ht="25.9" customHeight="1">
      <c r="B16" s="167">
        <v>10615</v>
      </c>
      <c r="C16" s="147" t="s">
        <v>146</v>
      </c>
      <c r="D16" s="162" t="s">
        <v>266</v>
      </c>
      <c r="E16" s="131" t="s">
        <v>141</v>
      </c>
      <c r="F16" s="184">
        <f>'5.Composição analítica_material'!G51</f>
        <v>155</v>
      </c>
      <c r="G16" s="134">
        <f>'5.Composição analítica_material'!H51</f>
        <v>62.34</v>
      </c>
      <c r="H16" s="135">
        <f>'5.Composição analítica_material'!I51</f>
        <v>9662.7000000000007</v>
      </c>
      <c r="I16" s="185" t="str">
        <f t="shared" si="0"/>
        <v>X</v>
      </c>
      <c r="J16" s="189">
        <f t="shared" si="1"/>
        <v>0.19308219546247746</v>
      </c>
      <c r="K16" s="190">
        <f t="shared" si="2"/>
        <v>0.39862730142719</v>
      </c>
      <c r="L16" s="191" t="str">
        <f t="shared" si="3"/>
        <v>A</v>
      </c>
    </row>
    <row r="17" spans="2:12" s="122" customFormat="1" ht="25.9" hidden="1" customHeight="1">
      <c r="B17" s="167" t="s">
        <v>210</v>
      </c>
      <c r="C17" s="165" t="s">
        <v>139</v>
      </c>
      <c r="D17" s="142" t="s">
        <v>211</v>
      </c>
      <c r="E17" s="131" t="s">
        <v>194</v>
      </c>
      <c r="F17" s="184">
        <f>'5.Composição analítica_material'!G46</f>
        <v>0</v>
      </c>
      <c r="G17" s="134" t="str">
        <f>'5.Composição analítica_material'!H46</f>
        <v>1684.57</v>
      </c>
      <c r="H17" s="135">
        <f>'5.Composição analítica_material'!I46</f>
        <v>0</v>
      </c>
      <c r="I17" s="185" t="str">
        <f t="shared" si="0"/>
        <v/>
      </c>
      <c r="J17" s="192">
        <f t="shared" si="1"/>
        <v>0</v>
      </c>
      <c r="K17" s="193">
        <f t="shared" si="2"/>
        <v>0.39862730142719</v>
      </c>
      <c r="L17" s="191" t="str">
        <f t="shared" si="3"/>
        <v>A</v>
      </c>
    </row>
    <row r="18" spans="2:12" s="122" customFormat="1" ht="25.9" hidden="1" customHeight="1">
      <c r="B18" s="167">
        <v>3316</v>
      </c>
      <c r="C18" s="131" t="s">
        <v>146</v>
      </c>
      <c r="D18" s="142" t="s">
        <v>219</v>
      </c>
      <c r="E18" s="131" t="s">
        <v>141</v>
      </c>
      <c r="F18" s="184">
        <f>'5.Composição analítica_material'!G62</f>
        <v>0</v>
      </c>
      <c r="G18" s="134">
        <f>'5.Composição analítica_material'!H62</f>
        <v>41.67</v>
      </c>
      <c r="H18" s="135">
        <f>'5.Composição analítica_material'!I62</f>
        <v>0</v>
      </c>
      <c r="I18" s="185" t="str">
        <f t="shared" si="0"/>
        <v/>
      </c>
      <c r="J18" s="189">
        <f t="shared" si="1"/>
        <v>0</v>
      </c>
      <c r="K18" s="190">
        <f t="shared" si="2"/>
        <v>0.39862730142719</v>
      </c>
      <c r="L18" s="191" t="str">
        <f t="shared" si="3"/>
        <v>A</v>
      </c>
    </row>
    <row r="19" spans="2:12" s="122" customFormat="1" ht="25.9" customHeight="1">
      <c r="B19" s="183">
        <v>103333</v>
      </c>
      <c r="C19" s="131" t="s">
        <v>139</v>
      </c>
      <c r="D19" s="162" t="s">
        <v>145</v>
      </c>
      <c r="E19" s="194" t="s">
        <v>202</v>
      </c>
      <c r="F19" s="184">
        <f>'5.Composição analítica_material'!G15</f>
        <v>55</v>
      </c>
      <c r="G19" s="134">
        <f>'5.Composição analítica_material'!H15</f>
        <v>120.12</v>
      </c>
      <c r="H19" s="135">
        <f>'5.Composição analítica_material'!I15</f>
        <v>6606.6</v>
      </c>
      <c r="I19" s="185" t="str">
        <f t="shared" si="0"/>
        <v>X</v>
      </c>
      <c r="J19" s="189">
        <f t="shared" si="1"/>
        <v>0.13201453346812003</v>
      </c>
      <c r="K19" s="190">
        <f t="shared" si="2"/>
        <v>0.53064183489531003</v>
      </c>
      <c r="L19" s="191" t="str">
        <f t="shared" si="3"/>
        <v>A</v>
      </c>
    </row>
    <row r="20" spans="2:12" s="122" customFormat="1" ht="27" hidden="1" customHeight="1">
      <c r="B20" s="167">
        <v>93358</v>
      </c>
      <c r="C20" s="131" t="s">
        <v>139</v>
      </c>
      <c r="D20" s="142" t="s">
        <v>237</v>
      </c>
      <c r="E20" s="131" t="s">
        <v>238</v>
      </c>
      <c r="F20" s="184">
        <f>'5.Composição analítica_material'!G60</f>
        <v>0</v>
      </c>
      <c r="G20" s="134">
        <f>'5.Composição analítica_material'!H60</f>
        <v>85.91</v>
      </c>
      <c r="H20" s="135">
        <f>'5.Composição analítica_material'!I60</f>
        <v>0</v>
      </c>
      <c r="I20" s="185" t="str">
        <f t="shared" si="0"/>
        <v/>
      </c>
      <c r="J20" s="189">
        <f t="shared" si="1"/>
        <v>0</v>
      </c>
      <c r="K20" s="190">
        <f t="shared" si="2"/>
        <v>0.53064183489531003</v>
      </c>
      <c r="L20" s="191" t="str">
        <f t="shared" si="3"/>
        <v>A</v>
      </c>
    </row>
    <row r="21" spans="2:12" s="122" customFormat="1" ht="25.9" customHeight="1">
      <c r="B21" s="167">
        <v>2287</v>
      </c>
      <c r="C21" s="131" t="s">
        <v>146</v>
      </c>
      <c r="D21" s="195" t="s">
        <v>215</v>
      </c>
      <c r="E21" s="196" t="s">
        <v>141</v>
      </c>
      <c r="F21" s="184">
        <f>'5.Composição analítica_material'!G48</f>
        <v>265</v>
      </c>
      <c r="G21" s="134">
        <f>'5.Composição analítica_material'!H48</f>
        <v>17.440000000000001</v>
      </c>
      <c r="H21" s="135">
        <f>'5.Composição analítica_material'!I48</f>
        <v>4621.6000000000004</v>
      </c>
      <c r="I21" s="185" t="str">
        <f t="shared" si="0"/>
        <v>X</v>
      </c>
      <c r="J21" s="189">
        <f t="shared" si="1"/>
        <v>9.2349827123825209E-2</v>
      </c>
      <c r="K21" s="190">
        <f t="shared" si="2"/>
        <v>0.62299166201913525</v>
      </c>
      <c r="L21" s="191" t="str">
        <f t="shared" si="3"/>
        <v>A</v>
      </c>
    </row>
    <row r="22" spans="2:12" s="122" customFormat="1" ht="25.9" customHeight="1">
      <c r="B22" s="167">
        <v>92541</v>
      </c>
      <c r="C22" s="131" t="s">
        <v>139</v>
      </c>
      <c r="D22" s="142" t="s">
        <v>152</v>
      </c>
      <c r="E22" s="131" t="s">
        <v>141</v>
      </c>
      <c r="F22" s="184">
        <f>'5.Composição analítica_material'!G19</f>
        <v>52</v>
      </c>
      <c r="G22" s="134">
        <f>'5.Composição analítica_material'!H19</f>
        <v>68.150000000000006</v>
      </c>
      <c r="H22" s="135">
        <f>'5.Composição analítica_material'!I19</f>
        <v>3543.8</v>
      </c>
      <c r="I22" s="185" t="str">
        <f t="shared" si="0"/>
        <v>X</v>
      </c>
      <c r="J22" s="189">
        <f t="shared" si="1"/>
        <v>7.0812990600963244E-2</v>
      </c>
      <c r="K22" s="190">
        <f t="shared" si="2"/>
        <v>0.69380465262009849</v>
      </c>
      <c r="L22" s="191" t="str">
        <f t="shared" si="3"/>
        <v>A</v>
      </c>
    </row>
    <row r="23" spans="2:12" s="122" customFormat="1" ht="25.9" customHeight="1">
      <c r="B23" s="167">
        <v>3316</v>
      </c>
      <c r="C23" s="131" t="s">
        <v>146</v>
      </c>
      <c r="D23" s="142" t="s">
        <v>219</v>
      </c>
      <c r="E23" s="131" t="s">
        <v>141</v>
      </c>
      <c r="F23" s="184">
        <f>'5.Composição analítica_material'!G50</f>
        <v>60</v>
      </c>
      <c r="G23" s="134">
        <f>'5.Composição analítica_material'!H50</f>
        <v>41.67</v>
      </c>
      <c r="H23" s="135">
        <f>'5.Composição analítica_material'!I50</f>
        <v>2500.2000000000003</v>
      </c>
      <c r="I23" s="185" t="str">
        <f t="shared" si="0"/>
        <v>X</v>
      </c>
      <c r="J23" s="189">
        <f t="shared" si="1"/>
        <v>4.9959545995972778E-2</v>
      </c>
      <c r="K23" s="190">
        <f t="shared" si="2"/>
        <v>0.74376419861607124</v>
      </c>
      <c r="L23" s="191" t="str">
        <f t="shared" si="3"/>
        <v>A</v>
      </c>
    </row>
    <row r="24" spans="2:12" s="122" customFormat="1" ht="25.9" customHeight="1">
      <c r="B24" s="167">
        <v>94204</v>
      </c>
      <c r="C24" s="131" t="s">
        <v>139</v>
      </c>
      <c r="D24" s="142" t="s">
        <v>154</v>
      </c>
      <c r="E24" s="131" t="s">
        <v>141</v>
      </c>
      <c r="F24" s="184">
        <f>'5.Composição analítica_material'!G20</f>
        <v>52</v>
      </c>
      <c r="G24" s="134">
        <f>'5.Composição analítica_material'!H20</f>
        <v>44.26</v>
      </c>
      <c r="H24" s="135">
        <f>'5.Composição analítica_material'!I20</f>
        <v>2301.52</v>
      </c>
      <c r="I24" s="185" t="str">
        <f t="shared" si="0"/>
        <v>X</v>
      </c>
      <c r="J24" s="189">
        <f t="shared" si="1"/>
        <v>4.5989478561975543E-2</v>
      </c>
      <c r="K24" s="190">
        <f t="shared" si="2"/>
        <v>0.78975367717804679</v>
      </c>
      <c r="L24" s="191" t="str">
        <f t="shared" si="3"/>
        <v>A</v>
      </c>
    </row>
    <row r="25" spans="2:12" s="122" customFormat="1" ht="25.9" hidden="1" customHeight="1">
      <c r="B25" s="167">
        <v>92541</v>
      </c>
      <c r="C25" s="131" t="s">
        <v>139</v>
      </c>
      <c r="D25" s="142" t="s">
        <v>152</v>
      </c>
      <c r="E25" s="131" t="s">
        <v>141</v>
      </c>
      <c r="F25" s="184">
        <f>'5.Composição analítica_material'!G64</f>
        <v>0</v>
      </c>
      <c r="G25" s="134">
        <f>'5.Composição analítica_material'!H64</f>
        <v>68.150000000000006</v>
      </c>
      <c r="H25" s="135">
        <f>'5.Composição analítica_material'!I64</f>
        <v>0</v>
      </c>
      <c r="I25" s="185" t="str">
        <f t="shared" si="0"/>
        <v/>
      </c>
      <c r="J25" s="189">
        <f t="shared" si="1"/>
        <v>0</v>
      </c>
      <c r="K25" s="190">
        <f t="shared" si="2"/>
        <v>0.78975367717804679</v>
      </c>
      <c r="L25" s="191" t="str">
        <f t="shared" si="3"/>
        <v>A</v>
      </c>
    </row>
    <row r="26" spans="2:12" s="122" customFormat="1" ht="25.9" customHeight="1">
      <c r="B26" s="167">
        <v>87702</v>
      </c>
      <c r="C26" s="131" t="s">
        <v>139</v>
      </c>
      <c r="D26" s="142" t="s">
        <v>143</v>
      </c>
      <c r="E26" s="131" t="s">
        <v>141</v>
      </c>
      <c r="F26" s="184">
        <f>'5.Composição analítica_material'!G14</f>
        <v>35</v>
      </c>
      <c r="G26" s="134">
        <f>'5.Composição analítica_material'!H14</f>
        <v>63.93</v>
      </c>
      <c r="H26" s="135">
        <f>'5.Composição analítica_material'!I14</f>
        <v>2237.5500000000002</v>
      </c>
      <c r="I26" s="185" t="str">
        <f t="shared" si="0"/>
        <v>X</v>
      </c>
      <c r="J26" s="189">
        <f t="shared" si="1"/>
        <v>4.4711215960038748E-2</v>
      </c>
      <c r="K26" s="190">
        <f t="shared" si="2"/>
        <v>0.83446489313808558</v>
      </c>
      <c r="L26" s="191" t="str">
        <f t="shared" si="3"/>
        <v>B</v>
      </c>
    </row>
    <row r="27" spans="2:12" s="122" customFormat="1" ht="25.9" hidden="1" customHeight="1">
      <c r="B27" s="167">
        <v>104473</v>
      </c>
      <c r="C27" s="131" t="s">
        <v>139</v>
      </c>
      <c r="D27" s="142" t="s">
        <v>174</v>
      </c>
      <c r="E27" s="147" t="s">
        <v>162</v>
      </c>
      <c r="F27" s="184">
        <f>'5.Composição analítica_material'!G29</f>
        <v>0</v>
      </c>
      <c r="G27" s="134">
        <f>'5.Composição analítica_material'!H29</f>
        <v>187.97</v>
      </c>
      <c r="H27" s="135">
        <f>'5.Composição analítica_material'!I29</f>
        <v>0</v>
      </c>
      <c r="I27" s="185" t="str">
        <f t="shared" si="0"/>
        <v/>
      </c>
      <c r="J27" s="189">
        <f t="shared" si="1"/>
        <v>0</v>
      </c>
      <c r="K27" s="190">
        <f t="shared" si="2"/>
        <v>0.83446489313808558</v>
      </c>
      <c r="L27" s="191" t="str">
        <f t="shared" si="3"/>
        <v>B</v>
      </c>
    </row>
    <row r="28" spans="2:12" s="122" customFormat="1" ht="16.899999999999999" customHeight="1">
      <c r="B28" s="167">
        <v>9179</v>
      </c>
      <c r="C28" s="131" t="s">
        <v>146</v>
      </c>
      <c r="D28" s="142" t="s">
        <v>208</v>
      </c>
      <c r="E28" s="147" t="s">
        <v>194</v>
      </c>
      <c r="F28" s="184">
        <f>'5.Composição analítica_material'!G45</f>
        <v>5</v>
      </c>
      <c r="G28" s="134">
        <f>'5.Composição analítica_material'!H45</f>
        <v>352.94</v>
      </c>
      <c r="H28" s="135">
        <f>'5.Composição analítica_material'!I45</f>
        <v>1764.7</v>
      </c>
      <c r="I28" s="185" t="str">
        <f t="shared" si="0"/>
        <v>X</v>
      </c>
      <c r="J28" s="189">
        <f t="shared" si="1"/>
        <v>3.5262623317771837E-2</v>
      </c>
      <c r="K28" s="190">
        <f t="shared" si="2"/>
        <v>0.86972751645585744</v>
      </c>
      <c r="L28" s="191" t="str">
        <f t="shared" si="3"/>
        <v>B</v>
      </c>
    </row>
    <row r="29" spans="2:12" s="122" customFormat="1" ht="22.15" hidden="1" customHeight="1">
      <c r="B29" s="167">
        <v>104475</v>
      </c>
      <c r="C29" s="131" t="s">
        <v>139</v>
      </c>
      <c r="D29" s="142" t="s">
        <v>176</v>
      </c>
      <c r="E29" s="147" t="s">
        <v>162</v>
      </c>
      <c r="F29" s="184">
        <f>'5.Composição analítica_material'!G30</f>
        <v>0</v>
      </c>
      <c r="G29" s="134">
        <f>'5.Composição analítica_material'!H30</f>
        <v>163.92</v>
      </c>
      <c r="H29" s="135">
        <f>'5.Composição analítica_material'!I30</f>
        <v>0</v>
      </c>
      <c r="I29" s="185" t="str">
        <f t="shared" si="0"/>
        <v/>
      </c>
      <c r="J29" s="189">
        <f t="shared" si="1"/>
        <v>0</v>
      </c>
      <c r="K29" s="190">
        <f t="shared" si="2"/>
        <v>0.86972751645585744</v>
      </c>
      <c r="L29" s="191" t="str">
        <f t="shared" si="3"/>
        <v>B</v>
      </c>
    </row>
    <row r="30" spans="2:12" s="122" customFormat="1" ht="12.6" customHeight="1">
      <c r="B30" s="167">
        <v>8900</v>
      </c>
      <c r="C30" s="131" t="s">
        <v>146</v>
      </c>
      <c r="D30" s="159" t="s">
        <v>246</v>
      </c>
      <c r="E30" s="131" t="s">
        <v>141</v>
      </c>
      <c r="F30" s="184">
        <f>'5.Composição analítica_material'!G66</f>
        <v>2</v>
      </c>
      <c r="G30" s="134">
        <f>'5.Composição analítica_material'!H66</f>
        <v>658.15</v>
      </c>
      <c r="H30" s="135">
        <f>'5.Composição analítica_material'!I66</f>
        <v>1316.3</v>
      </c>
      <c r="I30" s="185" t="str">
        <f t="shared" si="0"/>
        <v>X</v>
      </c>
      <c r="J30" s="189">
        <f t="shared" si="1"/>
        <v>2.6302595950123572E-2</v>
      </c>
      <c r="K30" s="190">
        <f t="shared" si="2"/>
        <v>0.89603011240598096</v>
      </c>
      <c r="L30" s="191" t="str">
        <f t="shared" si="3"/>
        <v>B</v>
      </c>
    </row>
    <row r="31" spans="2:12" s="122" customFormat="1" ht="25.9" hidden="1" customHeight="1">
      <c r="B31" s="167">
        <v>94204</v>
      </c>
      <c r="C31" s="131" t="s">
        <v>139</v>
      </c>
      <c r="D31" s="142" t="s">
        <v>154</v>
      </c>
      <c r="E31" s="196" t="s">
        <v>141</v>
      </c>
      <c r="F31" s="184">
        <f>'5.Composição analítica_material'!G65</f>
        <v>0</v>
      </c>
      <c r="G31" s="134">
        <f>'5.Composição analítica_material'!H65</f>
        <v>44.26</v>
      </c>
      <c r="H31" s="135">
        <f>'5.Composição analítica_material'!I65</f>
        <v>0</v>
      </c>
      <c r="I31" s="185" t="str">
        <f t="shared" si="0"/>
        <v/>
      </c>
      <c r="J31" s="189">
        <f t="shared" si="1"/>
        <v>0</v>
      </c>
      <c r="K31" s="190">
        <f t="shared" si="2"/>
        <v>0.89603011240598096</v>
      </c>
      <c r="L31" s="191" t="str">
        <f t="shared" si="3"/>
        <v>B</v>
      </c>
    </row>
    <row r="32" spans="2:12" s="149" customFormat="1" ht="25.9" customHeight="1">
      <c r="B32" s="183">
        <v>101963</v>
      </c>
      <c r="C32" s="131" t="s">
        <v>139</v>
      </c>
      <c r="D32" s="142" t="s">
        <v>149</v>
      </c>
      <c r="E32" s="131" t="s">
        <v>202</v>
      </c>
      <c r="F32" s="184">
        <f>'5.Composição analítica_material'!G17</f>
        <v>6</v>
      </c>
      <c r="G32" s="134">
        <f>'5.Composição analítica_material'!H17</f>
        <v>198.46</v>
      </c>
      <c r="H32" s="135">
        <f>'5.Composição analítica_material'!I17</f>
        <v>1190.76</v>
      </c>
      <c r="I32" s="185" t="str">
        <f t="shared" si="0"/>
        <v>X</v>
      </c>
      <c r="J32" s="189">
        <f t="shared" si="1"/>
        <v>2.379402807381991E-2</v>
      </c>
      <c r="K32" s="190">
        <f t="shared" si="2"/>
        <v>0.91982414047980088</v>
      </c>
      <c r="L32" s="191" t="str">
        <f t="shared" si="3"/>
        <v>B</v>
      </c>
    </row>
    <row r="33" spans="2:12" s="122" customFormat="1" ht="25.9" customHeight="1">
      <c r="B33" s="167">
        <v>1353</v>
      </c>
      <c r="C33" s="131" t="s">
        <v>146</v>
      </c>
      <c r="D33" s="162" t="s">
        <v>189</v>
      </c>
      <c r="E33" s="131" t="s">
        <v>162</v>
      </c>
      <c r="F33" s="184">
        <f>'5.Composição analítica_material'!G36</f>
        <v>3</v>
      </c>
      <c r="G33" s="134">
        <f>'5.Composição analítica_material'!H36</f>
        <v>197.86</v>
      </c>
      <c r="H33" s="135">
        <f>'5.Composição analítica_material'!I36</f>
        <v>593.58000000000004</v>
      </c>
      <c r="I33" s="185" t="str">
        <f t="shared" si="0"/>
        <v>X</v>
      </c>
      <c r="J33" s="189">
        <f t="shared" si="1"/>
        <v>1.1861046041232509E-2</v>
      </c>
      <c r="K33" s="190">
        <f t="shared" si="2"/>
        <v>0.93168518652103338</v>
      </c>
      <c r="L33" s="191" t="str">
        <f t="shared" si="3"/>
        <v>B</v>
      </c>
    </row>
    <row r="34" spans="2:12" s="122" customFormat="1" ht="23.45" customHeight="1">
      <c r="B34" s="167">
        <v>102622</v>
      </c>
      <c r="C34" s="131" t="s">
        <v>139</v>
      </c>
      <c r="D34" s="159" t="s">
        <v>185</v>
      </c>
      <c r="E34" s="131" t="s">
        <v>162</v>
      </c>
      <c r="F34" s="184">
        <f>'5.Composição analítica_material'!G34</f>
        <v>1</v>
      </c>
      <c r="G34" s="134">
        <f>'5.Composição analítica_material'!H34</f>
        <v>579.15</v>
      </c>
      <c r="H34" s="135">
        <f>'5.Composição analítica_material'!I34</f>
        <v>579.15</v>
      </c>
      <c r="I34" s="185" t="str">
        <f t="shared" si="0"/>
        <v>X</v>
      </c>
      <c r="J34" s="189">
        <f t="shared" si="1"/>
        <v>1.1572702609218314E-2</v>
      </c>
      <c r="K34" s="190">
        <f t="shared" si="2"/>
        <v>0.94325788913025166</v>
      </c>
      <c r="L34" s="191" t="str">
        <f t="shared" si="3"/>
        <v>B</v>
      </c>
    </row>
    <row r="35" spans="2:12" s="122" customFormat="1" ht="25.9" customHeight="1">
      <c r="B35" s="167">
        <v>4765</v>
      </c>
      <c r="C35" s="147" t="s">
        <v>146</v>
      </c>
      <c r="D35" s="162" t="s">
        <v>228</v>
      </c>
      <c r="E35" s="131" t="s">
        <v>162</v>
      </c>
      <c r="F35" s="184">
        <f>'5.Composição analítica_material'!G55</f>
        <v>1</v>
      </c>
      <c r="G35" s="134">
        <f>'5.Composição analítica_material'!H55</f>
        <v>512.54</v>
      </c>
      <c r="H35" s="135">
        <f>'5.Composição analítica_material'!I55</f>
        <v>512.54</v>
      </c>
      <c r="I35" s="185" t="str">
        <f t="shared" si="0"/>
        <v>X</v>
      </c>
      <c r="J35" s="189">
        <f t="shared" si="1"/>
        <v>1.0241686946954596E-2</v>
      </c>
      <c r="K35" s="190">
        <f t="shared" si="2"/>
        <v>0.95349957607720626</v>
      </c>
      <c r="L35" s="191" t="str">
        <f t="shared" si="3"/>
        <v>C</v>
      </c>
    </row>
    <row r="36" spans="2:12" s="122" customFormat="1" ht="25.9" customHeight="1">
      <c r="B36" s="167">
        <v>90806</v>
      </c>
      <c r="C36" s="156" t="s">
        <v>139</v>
      </c>
      <c r="D36" s="195" t="s">
        <v>267</v>
      </c>
      <c r="E36" s="197" t="s">
        <v>194</v>
      </c>
      <c r="F36" s="184">
        <f>'5.Composição analítica_material'!G44</f>
        <v>1</v>
      </c>
      <c r="G36" s="134">
        <f>'5.Composição analítica_material'!H44</f>
        <v>435.86</v>
      </c>
      <c r="H36" s="135">
        <f>'5.Composição analítica_material'!I44</f>
        <v>435.86</v>
      </c>
      <c r="I36" s="185" t="str">
        <f t="shared" si="0"/>
        <v>X</v>
      </c>
      <c r="J36" s="189">
        <f t="shared" si="1"/>
        <v>8.7094503310953895E-3</v>
      </c>
      <c r="K36" s="190">
        <f t="shared" si="2"/>
        <v>0.96220902640830164</v>
      </c>
      <c r="L36" s="191" t="str">
        <f t="shared" si="3"/>
        <v>C</v>
      </c>
    </row>
    <row r="37" spans="2:12" s="122" customFormat="1" ht="12.6" customHeight="1">
      <c r="B37" s="198" t="s">
        <v>268</v>
      </c>
      <c r="C37" s="138" t="s">
        <v>139</v>
      </c>
      <c r="D37" s="162" t="s">
        <v>232</v>
      </c>
      <c r="E37" s="131" t="s">
        <v>162</v>
      </c>
      <c r="F37" s="184">
        <f>'5.Composição analítica_material'!G57</f>
        <v>1</v>
      </c>
      <c r="G37" s="134">
        <f>'5.Composição analítica_material'!H57</f>
        <v>324.83</v>
      </c>
      <c r="H37" s="135">
        <f>'5.Composição analítica_material'!I57</f>
        <v>324.83</v>
      </c>
      <c r="I37" s="185" t="str">
        <f t="shared" si="0"/>
        <v>X</v>
      </c>
      <c r="J37" s="189">
        <f t="shared" si="1"/>
        <v>6.4908244643915826E-3</v>
      </c>
      <c r="K37" s="190">
        <f t="shared" si="2"/>
        <v>0.96869985087269317</v>
      </c>
      <c r="L37" s="191" t="str">
        <f t="shared" si="3"/>
        <v>C</v>
      </c>
    </row>
    <row r="38" spans="2:12" s="122" customFormat="1" ht="25.9" hidden="1" customHeight="1">
      <c r="B38" s="167">
        <v>95240</v>
      </c>
      <c r="C38" s="131" t="s">
        <v>139</v>
      </c>
      <c r="D38" s="142" t="s">
        <v>140</v>
      </c>
      <c r="E38" s="131" t="s">
        <v>141</v>
      </c>
      <c r="F38" s="184">
        <f>'5.Composição analítica_material'!G63</f>
        <v>0</v>
      </c>
      <c r="G38" s="134">
        <f>'5.Composição analítica_material'!H63</f>
        <v>19.28</v>
      </c>
      <c r="H38" s="135">
        <f>'5.Composição analítica_material'!I63</f>
        <v>0</v>
      </c>
      <c r="I38" s="185" t="str">
        <f t="shared" si="0"/>
        <v/>
      </c>
      <c r="J38" s="189">
        <f t="shared" si="1"/>
        <v>0</v>
      </c>
      <c r="K38" s="190">
        <f t="shared" si="2"/>
        <v>0.96869985087269317</v>
      </c>
      <c r="L38" s="191" t="str">
        <f t="shared" si="3"/>
        <v>C</v>
      </c>
    </row>
    <row r="39" spans="2:12" s="122" customFormat="1" ht="25.9" customHeight="1">
      <c r="B39" s="167">
        <v>90821</v>
      </c>
      <c r="C39" s="131" t="s">
        <v>139</v>
      </c>
      <c r="D39" s="142" t="s">
        <v>204</v>
      </c>
      <c r="E39" s="147" t="s">
        <v>194</v>
      </c>
      <c r="F39" s="184">
        <f>'5.Composição analítica_material'!G43</f>
        <v>1</v>
      </c>
      <c r="G39" s="134">
        <f>'5.Composição analítica_material'!H43</f>
        <v>323.58</v>
      </c>
      <c r="H39" s="135">
        <f>'5.Composição analítica_material'!I43</f>
        <v>323.58</v>
      </c>
      <c r="I39" s="185" t="str">
        <f t="shared" si="0"/>
        <v>X</v>
      </c>
      <c r="J39" s="189">
        <f t="shared" si="1"/>
        <v>6.4658466896155781E-3</v>
      </c>
      <c r="K39" s="190">
        <f t="shared" si="2"/>
        <v>0.97516569756230875</v>
      </c>
      <c r="L39" s="191" t="str">
        <f t="shared" si="3"/>
        <v>C</v>
      </c>
    </row>
    <row r="40" spans="2:12" s="122" customFormat="1" ht="25.9" customHeight="1">
      <c r="B40" s="167">
        <v>2146</v>
      </c>
      <c r="C40" s="131" t="s">
        <v>146</v>
      </c>
      <c r="D40" s="162" t="s">
        <v>230</v>
      </c>
      <c r="E40" s="156" t="s">
        <v>162</v>
      </c>
      <c r="F40" s="184">
        <f>'5.Composição analítica_material'!G56</f>
        <v>1</v>
      </c>
      <c r="G40" s="134">
        <f>'5.Composição analítica_material'!H56</f>
        <v>284.70999999999998</v>
      </c>
      <c r="H40" s="135">
        <f>'5.Composição analítica_material'!I56</f>
        <v>284.70999999999998</v>
      </c>
      <c r="I40" s="185" t="str">
        <f t="shared" si="0"/>
        <v>X</v>
      </c>
      <c r="J40" s="189">
        <f t="shared" si="1"/>
        <v>5.6891378051809483E-3</v>
      </c>
      <c r="K40" s="190">
        <f t="shared" si="2"/>
        <v>0.98085483536748974</v>
      </c>
      <c r="L40" s="191" t="str">
        <f t="shared" si="3"/>
        <v>C</v>
      </c>
    </row>
    <row r="41" spans="2:12" s="122" customFormat="1" ht="25.9" hidden="1" customHeight="1">
      <c r="B41" s="167">
        <v>4890</v>
      </c>
      <c r="C41" s="131" t="s">
        <v>146</v>
      </c>
      <c r="D41" s="162" t="s">
        <v>226</v>
      </c>
      <c r="E41" s="131" t="s">
        <v>162</v>
      </c>
      <c r="F41" s="184">
        <f>'5.Composição analítica_material'!G54</f>
        <v>0</v>
      </c>
      <c r="G41" s="134">
        <f>'5.Composição analítica_material'!H54</f>
        <v>306.23</v>
      </c>
      <c r="H41" s="135">
        <f>'5.Composição analítica_material'!I54</f>
        <v>0</v>
      </c>
      <c r="I41" s="185" t="str">
        <f t="shared" si="0"/>
        <v/>
      </c>
      <c r="J41" s="189">
        <f t="shared" si="1"/>
        <v>0</v>
      </c>
      <c r="K41" s="190">
        <f t="shared" si="2"/>
        <v>0.98085483536748974</v>
      </c>
      <c r="L41" s="191" t="str">
        <f t="shared" si="3"/>
        <v>C</v>
      </c>
    </row>
    <row r="42" spans="2:12" s="122" customFormat="1" ht="25.9" customHeight="1">
      <c r="B42" s="167">
        <v>87878</v>
      </c>
      <c r="C42" s="131" t="s">
        <v>139</v>
      </c>
      <c r="D42" s="142" t="s">
        <v>217</v>
      </c>
      <c r="E42" s="156" t="s">
        <v>141</v>
      </c>
      <c r="F42" s="184">
        <f>'5.Composição analítica_material'!G49</f>
        <v>40</v>
      </c>
      <c r="G42" s="134">
        <f>'5.Composição analítica_material'!H49</f>
        <v>4.99</v>
      </c>
      <c r="H42" s="135">
        <f>'5.Composição analítica_material'!I49</f>
        <v>199.60000000000002</v>
      </c>
      <c r="I42" s="185" t="str">
        <f t="shared" si="0"/>
        <v>X</v>
      </c>
      <c r="J42" s="189">
        <f t="shared" si="1"/>
        <v>3.9884510762323681E-3</v>
      </c>
      <c r="K42" s="190">
        <f t="shared" si="2"/>
        <v>0.9848432864437221</v>
      </c>
      <c r="L42" s="191" t="str">
        <f t="shared" si="3"/>
        <v>C</v>
      </c>
    </row>
    <row r="43" spans="2:12" s="122" customFormat="1" ht="25.9" hidden="1" customHeight="1">
      <c r="B43" s="167">
        <v>31</v>
      </c>
      <c r="C43" s="131" t="s">
        <v>146</v>
      </c>
      <c r="D43" s="142" t="s">
        <v>201</v>
      </c>
      <c r="E43" s="131" t="s">
        <v>202</v>
      </c>
      <c r="F43" s="184">
        <f>'5.Composição analítica_material'!G42</f>
        <v>0</v>
      </c>
      <c r="G43" s="134">
        <f>'5.Composição analítica_material'!H42</f>
        <v>17.47</v>
      </c>
      <c r="H43" s="135">
        <f>'5.Composição analítica_material'!I42</f>
        <v>0</v>
      </c>
      <c r="I43" s="185" t="str">
        <f t="shared" si="0"/>
        <v/>
      </c>
      <c r="J43" s="189">
        <f t="shared" si="1"/>
        <v>0</v>
      </c>
      <c r="K43" s="190">
        <f t="shared" si="2"/>
        <v>0.9848432864437221</v>
      </c>
      <c r="L43" s="191" t="str">
        <f t="shared" si="3"/>
        <v>C</v>
      </c>
    </row>
    <row r="44" spans="2:12" s="122" customFormat="1" ht="25.9" hidden="1" customHeight="1">
      <c r="B44" s="167">
        <v>12214</v>
      </c>
      <c r="C44" s="131" t="s">
        <v>146</v>
      </c>
      <c r="D44" s="142" t="s">
        <v>260</v>
      </c>
      <c r="E44" s="131" t="s">
        <v>194</v>
      </c>
      <c r="F44" s="184">
        <f>'5.Composição analítica_material'!G73</f>
        <v>0</v>
      </c>
      <c r="G44" s="134">
        <f>'5.Composição analítica_material'!H73</f>
        <v>384.21</v>
      </c>
      <c r="H44" s="135">
        <f>'5.Composição analítica_material'!I73</f>
        <v>0</v>
      </c>
      <c r="I44" s="185" t="str">
        <f t="shared" si="0"/>
        <v/>
      </c>
      <c r="J44" s="189">
        <f t="shared" si="1"/>
        <v>0</v>
      </c>
      <c r="K44" s="190">
        <f t="shared" si="2"/>
        <v>0.9848432864437221</v>
      </c>
      <c r="L44" s="191" t="str">
        <f t="shared" si="3"/>
        <v>C</v>
      </c>
    </row>
    <row r="45" spans="2:12" s="122" customFormat="1" ht="25.9" hidden="1" customHeight="1">
      <c r="B45" s="167">
        <v>101892</v>
      </c>
      <c r="C45" s="156" t="s">
        <v>139</v>
      </c>
      <c r="D45" s="142" t="s">
        <v>172</v>
      </c>
      <c r="E45" s="197" t="s">
        <v>162</v>
      </c>
      <c r="F45" s="184">
        <f>'5.Composição analítica_material'!G28</f>
        <v>0</v>
      </c>
      <c r="G45" s="134">
        <f>'5.Composição analítica_material'!H28</f>
        <v>77.37</v>
      </c>
      <c r="H45" s="135">
        <f>'5.Composição analítica_material'!I28</f>
        <v>0</v>
      </c>
      <c r="I45" s="185" t="str">
        <f t="shared" si="0"/>
        <v/>
      </c>
      <c r="J45" s="189">
        <f t="shared" si="1"/>
        <v>0</v>
      </c>
      <c r="K45" s="190">
        <f t="shared" si="2"/>
        <v>0.9848432864437221</v>
      </c>
      <c r="L45" s="191" t="str">
        <f t="shared" si="3"/>
        <v>C</v>
      </c>
    </row>
    <row r="46" spans="2:12" s="122" customFormat="1" ht="25.9" customHeight="1">
      <c r="B46" s="167">
        <v>95240</v>
      </c>
      <c r="C46" s="131" t="s">
        <v>139</v>
      </c>
      <c r="D46" s="142" t="s">
        <v>140</v>
      </c>
      <c r="E46" s="131" t="s">
        <v>141</v>
      </c>
      <c r="F46" s="184">
        <f>'5.Composição analítica_material'!G13</f>
        <v>10</v>
      </c>
      <c r="G46" s="134">
        <f>'5.Composição analítica_material'!H13</f>
        <v>19.28</v>
      </c>
      <c r="H46" s="135">
        <f>'5.Composição analítica_material'!I13</f>
        <v>192.8</v>
      </c>
      <c r="I46" s="185" t="str">
        <f t="shared" si="0"/>
        <v>X</v>
      </c>
      <c r="J46" s="189">
        <f t="shared" si="1"/>
        <v>3.8525719814509044E-3</v>
      </c>
      <c r="K46" s="190">
        <f t="shared" si="2"/>
        <v>0.98869585842517305</v>
      </c>
      <c r="L46" s="191" t="str">
        <f t="shared" si="3"/>
        <v>C</v>
      </c>
    </row>
    <row r="47" spans="2:12" s="122" customFormat="1" ht="23.45" customHeight="1">
      <c r="B47" s="167">
        <v>1679</v>
      </c>
      <c r="C47" s="163" t="s">
        <v>146</v>
      </c>
      <c r="D47" s="162" t="s">
        <v>196</v>
      </c>
      <c r="E47" s="131" t="s">
        <v>194</v>
      </c>
      <c r="F47" s="184">
        <f>'5.Composição analítica_material'!G39</f>
        <v>2</v>
      </c>
      <c r="G47" s="134">
        <f>'5.Composição analítica_material'!H39</f>
        <v>78.77</v>
      </c>
      <c r="H47" s="135">
        <f>'5.Composição analítica_material'!I39</f>
        <v>157.54</v>
      </c>
      <c r="I47" s="185" t="str">
        <f t="shared" si="0"/>
        <v>X</v>
      </c>
      <c r="J47" s="189">
        <f t="shared" si="1"/>
        <v>3.1479989105693746E-3</v>
      </c>
      <c r="K47" s="190">
        <f t="shared" si="2"/>
        <v>0.99184385733574243</v>
      </c>
      <c r="L47" s="191" t="str">
        <f t="shared" si="3"/>
        <v>C</v>
      </c>
    </row>
    <row r="48" spans="2:12" s="122" customFormat="1" ht="25.9" hidden="1" customHeight="1">
      <c r="B48" s="167">
        <v>101938</v>
      </c>
      <c r="C48" s="131" t="s">
        <v>139</v>
      </c>
      <c r="D48" s="142" t="s">
        <v>168</v>
      </c>
      <c r="E48" s="147" t="s">
        <v>162</v>
      </c>
      <c r="F48" s="184">
        <f>'5.Composição analítica_material'!G26</f>
        <v>0</v>
      </c>
      <c r="G48" s="134">
        <f>'5.Composição analítica_material'!H26</f>
        <v>163.62</v>
      </c>
      <c r="H48" s="135">
        <f>'5.Composição analítica_material'!I26</f>
        <v>0</v>
      </c>
      <c r="I48" s="185" t="str">
        <f t="shared" si="0"/>
        <v/>
      </c>
      <c r="J48" s="189">
        <f t="shared" si="1"/>
        <v>0</v>
      </c>
      <c r="K48" s="190">
        <f t="shared" si="2"/>
        <v>0.99184385733574243</v>
      </c>
      <c r="L48" s="191" t="str">
        <f t="shared" si="3"/>
        <v>C</v>
      </c>
    </row>
    <row r="49" spans="2:12" s="122" customFormat="1" ht="21" customHeight="1">
      <c r="B49" s="167" t="s">
        <v>156</v>
      </c>
      <c r="C49" s="131" t="s">
        <v>139</v>
      </c>
      <c r="D49" s="142" t="s">
        <v>157</v>
      </c>
      <c r="E49" s="131" t="s">
        <v>158</v>
      </c>
      <c r="F49" s="184">
        <f>'5.Composição analítica_material'!G21</f>
        <v>7</v>
      </c>
      <c r="G49" s="134">
        <f>'5.Composição analítica_material'!H21</f>
        <v>22.47</v>
      </c>
      <c r="H49" s="135">
        <f>'5.Composição analítica_material'!I21</f>
        <v>157.29</v>
      </c>
      <c r="I49" s="185" t="str">
        <f t="shared" si="0"/>
        <v>X</v>
      </c>
      <c r="J49" s="189">
        <f t="shared" si="1"/>
        <v>3.1430033556141736E-3</v>
      </c>
      <c r="K49" s="190">
        <f t="shared" si="2"/>
        <v>0.99498686069135656</v>
      </c>
      <c r="L49" s="191" t="str">
        <f t="shared" si="3"/>
        <v>C</v>
      </c>
    </row>
    <row r="50" spans="2:12" s="122" customFormat="1" ht="25.9" customHeight="1">
      <c r="B50" s="183">
        <v>1683</v>
      </c>
      <c r="C50" s="163" t="s">
        <v>146</v>
      </c>
      <c r="D50" s="162" t="s">
        <v>198</v>
      </c>
      <c r="E50" s="131" t="s">
        <v>194</v>
      </c>
      <c r="F50" s="184">
        <f>'5.Composição analítica_material'!G40</f>
        <v>1</v>
      </c>
      <c r="G50" s="134">
        <f>'5.Composição analítica_material'!H40</f>
        <v>109.9</v>
      </c>
      <c r="H50" s="135">
        <f>'5.Composição analítica_material'!I40</f>
        <v>109.9</v>
      </c>
      <c r="I50" s="185" t="str">
        <f t="shared" si="0"/>
        <v>X</v>
      </c>
      <c r="J50" s="189">
        <f t="shared" si="1"/>
        <v>2.1960459583062987E-3</v>
      </c>
      <c r="K50" s="190">
        <f t="shared" si="2"/>
        <v>0.9971829066496628</v>
      </c>
      <c r="L50" s="191" t="str">
        <f t="shared" si="3"/>
        <v>C</v>
      </c>
    </row>
    <row r="51" spans="2:12" s="149" customFormat="1" ht="13.15" hidden="1" customHeight="1">
      <c r="B51" s="167">
        <v>87878</v>
      </c>
      <c r="C51" s="131" t="s">
        <v>139</v>
      </c>
      <c r="D51" s="142" t="s">
        <v>252</v>
      </c>
      <c r="E51" s="131" t="s">
        <v>141</v>
      </c>
      <c r="F51" s="184">
        <f>'5.Composição analítica_material'!G69</f>
        <v>0</v>
      </c>
      <c r="G51" s="134">
        <f>'5.Composição analítica_material'!H69</f>
        <v>4.99</v>
      </c>
      <c r="H51" s="135">
        <f>'5.Composição analítica_material'!I69</f>
        <v>0</v>
      </c>
      <c r="I51" s="185" t="str">
        <f t="shared" si="0"/>
        <v/>
      </c>
      <c r="J51" s="189">
        <f t="shared" si="1"/>
        <v>0</v>
      </c>
      <c r="K51" s="190">
        <f t="shared" si="2"/>
        <v>0.9971829066496628</v>
      </c>
      <c r="L51" s="191" t="str">
        <f t="shared" si="3"/>
        <v>C</v>
      </c>
    </row>
    <row r="52" spans="2:12" s="149" customFormat="1" ht="25.9" hidden="1" customHeight="1">
      <c r="B52" s="167">
        <v>101877</v>
      </c>
      <c r="C52" s="131" t="s">
        <v>139</v>
      </c>
      <c r="D52" s="142" t="s">
        <v>170</v>
      </c>
      <c r="E52" s="147" t="s">
        <v>162</v>
      </c>
      <c r="F52" s="184">
        <f>'5.Composição analítica_material'!G27</f>
        <v>0</v>
      </c>
      <c r="G52" s="134">
        <f>'5.Composição analítica_material'!H27</f>
        <v>87.13</v>
      </c>
      <c r="H52" s="135">
        <f>'5.Composição analítica_material'!I27</f>
        <v>0</v>
      </c>
      <c r="I52" s="185" t="str">
        <f t="shared" si="0"/>
        <v/>
      </c>
      <c r="J52" s="189">
        <f t="shared" si="1"/>
        <v>0</v>
      </c>
      <c r="K52" s="190">
        <f t="shared" si="2"/>
        <v>0.9971829066496628</v>
      </c>
      <c r="L52" s="191" t="str">
        <f t="shared" si="3"/>
        <v>C</v>
      </c>
    </row>
    <row r="53" spans="2:12" s="122" customFormat="1" ht="25.9" hidden="1" customHeight="1">
      <c r="B53" s="167">
        <v>3290</v>
      </c>
      <c r="C53" s="131" t="s">
        <v>146</v>
      </c>
      <c r="D53" s="142" t="s">
        <v>164</v>
      </c>
      <c r="E53" s="147" t="s">
        <v>162</v>
      </c>
      <c r="F53" s="184">
        <f>'5.Composição analítica_material'!G24</f>
        <v>0</v>
      </c>
      <c r="G53" s="134">
        <f>'5.Composição analítica_material'!H24</f>
        <v>125.77</v>
      </c>
      <c r="H53" s="135">
        <f>'5.Composição analítica_material'!I24</f>
        <v>0</v>
      </c>
      <c r="I53" s="185" t="str">
        <f t="shared" si="0"/>
        <v/>
      </c>
      <c r="J53" s="189">
        <f t="shared" si="1"/>
        <v>0</v>
      </c>
      <c r="K53" s="190">
        <f t="shared" si="2"/>
        <v>0.9971829066496628</v>
      </c>
      <c r="L53" s="191" t="str">
        <f t="shared" si="3"/>
        <v>C</v>
      </c>
    </row>
    <row r="54" spans="2:12" s="122" customFormat="1" ht="16.899999999999999" customHeight="1">
      <c r="B54" s="167">
        <v>2022</v>
      </c>
      <c r="C54" s="131" t="s">
        <v>146</v>
      </c>
      <c r="D54" s="159" t="s">
        <v>183</v>
      </c>
      <c r="E54" s="131" t="s">
        <v>162</v>
      </c>
      <c r="F54" s="184">
        <f>'5.Composição analítica_material'!G33</f>
        <v>1</v>
      </c>
      <c r="G54" s="134">
        <f>'5.Composição analítica_material'!H33</f>
        <v>72.430000000000007</v>
      </c>
      <c r="H54" s="135">
        <f>'5.Composição analítica_material'!I33</f>
        <v>72.430000000000007</v>
      </c>
      <c r="I54" s="185" t="str">
        <f t="shared" si="0"/>
        <v>X</v>
      </c>
      <c r="J54" s="189">
        <f t="shared" si="1"/>
        <v>1.4473121816207936E-3</v>
      </c>
      <c r="K54" s="190">
        <f t="shared" si="2"/>
        <v>0.99863021883128356</v>
      </c>
      <c r="L54" s="191" t="str">
        <f t="shared" si="3"/>
        <v>C</v>
      </c>
    </row>
    <row r="55" spans="2:12" s="122" customFormat="1" ht="25.9" hidden="1" customHeight="1">
      <c r="B55" s="167">
        <v>13464</v>
      </c>
      <c r="C55" s="131" t="s">
        <v>146</v>
      </c>
      <c r="D55" s="159" t="s">
        <v>248</v>
      </c>
      <c r="E55" s="131" t="s">
        <v>141</v>
      </c>
      <c r="F55" s="184">
        <f>'5.Composição analítica_material'!G67</f>
        <v>0</v>
      </c>
      <c r="G55" s="134">
        <f>'5.Composição analítica_material'!H67</f>
        <v>1716.76</v>
      </c>
      <c r="H55" s="135">
        <f>'5.Composição analítica_material'!I67</f>
        <v>0</v>
      </c>
      <c r="I55" s="185" t="str">
        <f t="shared" si="0"/>
        <v/>
      </c>
      <c r="J55" s="189">
        <f t="shared" si="1"/>
        <v>0</v>
      </c>
      <c r="K55" s="190">
        <f t="shared" si="2"/>
        <v>0.99863021883128356</v>
      </c>
      <c r="L55" s="191" t="str">
        <f t="shared" si="3"/>
        <v>C</v>
      </c>
    </row>
    <row r="56" spans="2:12" s="122" customFormat="1" ht="24" hidden="1" customHeight="1">
      <c r="B56" s="167">
        <v>3557</v>
      </c>
      <c r="C56" s="131" t="s">
        <v>146</v>
      </c>
      <c r="D56" s="142" t="s">
        <v>257</v>
      </c>
      <c r="E56" s="131" t="s">
        <v>258</v>
      </c>
      <c r="F56" s="184">
        <f>'5.Composição analítica_material'!G72</f>
        <v>0</v>
      </c>
      <c r="G56" s="134">
        <f>'5.Composição analítica_material'!H72</f>
        <v>114.36</v>
      </c>
      <c r="H56" s="135">
        <f>'5.Composição analítica_material'!I72</f>
        <v>0</v>
      </c>
      <c r="I56" s="185" t="str">
        <f t="shared" si="0"/>
        <v/>
      </c>
      <c r="J56" s="189">
        <f t="shared" si="1"/>
        <v>0</v>
      </c>
      <c r="K56" s="190">
        <f t="shared" si="2"/>
        <v>0.99863021883128356</v>
      </c>
      <c r="L56" s="191" t="str">
        <f t="shared" si="3"/>
        <v>C</v>
      </c>
    </row>
    <row r="57" spans="2:12" s="122" customFormat="1" ht="17.45" hidden="1" customHeight="1">
      <c r="B57" s="167">
        <v>98111</v>
      </c>
      <c r="C57" s="131" t="s">
        <v>139</v>
      </c>
      <c r="D57" s="142" t="s">
        <v>161</v>
      </c>
      <c r="E57" s="147" t="s">
        <v>162</v>
      </c>
      <c r="F57" s="184">
        <f>'5.Composição analítica_material'!G23</f>
        <v>0</v>
      </c>
      <c r="G57" s="134">
        <f>'5.Composição analítica_material'!H23</f>
        <v>50.28</v>
      </c>
      <c r="H57" s="135">
        <f>'5.Composição analítica_material'!I23</f>
        <v>0</v>
      </c>
      <c r="I57" s="185" t="str">
        <f t="shared" si="0"/>
        <v/>
      </c>
      <c r="J57" s="189">
        <f t="shared" si="1"/>
        <v>0</v>
      </c>
      <c r="K57" s="190">
        <f t="shared" si="2"/>
        <v>0.99863021883128356</v>
      </c>
      <c r="L57" s="191" t="str">
        <f t="shared" si="3"/>
        <v>C</v>
      </c>
    </row>
    <row r="58" spans="2:12" s="149" customFormat="1" ht="22.9" customHeight="1">
      <c r="B58" s="167">
        <v>90371</v>
      </c>
      <c r="C58" s="131" t="s">
        <v>139</v>
      </c>
      <c r="D58" s="159" t="s">
        <v>187</v>
      </c>
      <c r="E58" s="131" t="s">
        <v>162</v>
      </c>
      <c r="F58" s="184">
        <f>'5.Composição analítica_material'!G35</f>
        <v>2</v>
      </c>
      <c r="G58" s="134">
        <f>'5.Composição analítica_material'!H35</f>
        <v>24.79</v>
      </c>
      <c r="H58" s="135">
        <f>'5.Composição analítica_material'!I35</f>
        <v>49.58</v>
      </c>
      <c r="I58" s="185" t="str">
        <f t="shared" si="0"/>
        <v>X</v>
      </c>
      <c r="J58" s="189">
        <f t="shared" si="1"/>
        <v>9.907184587154348E-4</v>
      </c>
      <c r="K58" s="190">
        <f t="shared" si="2"/>
        <v>0.99962093728999901</v>
      </c>
      <c r="L58" s="191" t="str">
        <f t="shared" si="3"/>
        <v>C</v>
      </c>
    </row>
    <row r="59" spans="2:12" s="149" customFormat="1" ht="25.9" hidden="1" customHeight="1">
      <c r="B59" s="167">
        <v>13109</v>
      </c>
      <c r="C59" s="131" t="s">
        <v>146</v>
      </c>
      <c r="D59" s="142" t="s">
        <v>255</v>
      </c>
      <c r="E59" s="131" t="s">
        <v>194</v>
      </c>
      <c r="F59" s="184">
        <f>'5.Composição analítica_material'!G71</f>
        <v>0</v>
      </c>
      <c r="G59" s="134">
        <f>'5.Composição analítica_material'!H71</f>
        <v>137.08000000000001</v>
      </c>
      <c r="H59" s="135">
        <f>'5.Composição analítica_material'!I71</f>
        <v>0</v>
      </c>
      <c r="I59" s="185" t="str">
        <f t="shared" si="0"/>
        <v/>
      </c>
      <c r="J59" s="189">
        <f t="shared" si="1"/>
        <v>0</v>
      </c>
      <c r="K59" s="190">
        <f t="shared" si="2"/>
        <v>0.99962093728999901</v>
      </c>
      <c r="L59" s="191" t="str">
        <f t="shared" si="3"/>
        <v>C</v>
      </c>
    </row>
    <row r="60" spans="2:12" s="149" customFormat="1" ht="25.9" customHeight="1">
      <c r="B60" s="167">
        <v>104327</v>
      </c>
      <c r="C60" s="131" t="s">
        <v>139</v>
      </c>
      <c r="D60" s="162" t="s">
        <v>193</v>
      </c>
      <c r="E60" s="131" t="s">
        <v>194</v>
      </c>
      <c r="F60" s="184">
        <f>'5.Composição analítica_material'!G38</f>
        <v>1</v>
      </c>
      <c r="G60" s="134">
        <f>'5.Composição analítica_material'!H38</f>
        <v>18.97</v>
      </c>
      <c r="H60" s="135">
        <f>'5.Composição analítica_material'!I38</f>
        <v>18.97</v>
      </c>
      <c r="I60" s="185" t="str">
        <f t="shared" si="0"/>
        <v>X</v>
      </c>
      <c r="J60" s="189">
        <f t="shared" si="1"/>
        <v>3.7906271000064134E-4</v>
      </c>
      <c r="K60" s="190">
        <f t="shared" si="2"/>
        <v>0.99999999999999967</v>
      </c>
      <c r="L60" s="191" t="str">
        <f t="shared" si="3"/>
        <v>C</v>
      </c>
    </row>
    <row r="61" spans="2:12" s="122" customFormat="1" ht="11.45" hidden="1" customHeight="1">
      <c r="B61" s="167">
        <v>8174</v>
      </c>
      <c r="C61" s="131" t="s">
        <v>146</v>
      </c>
      <c r="D61" s="142" t="s">
        <v>166</v>
      </c>
      <c r="E61" s="147" t="s">
        <v>162</v>
      </c>
      <c r="F61" s="184">
        <f>'5.Composição analítica_material'!G25</f>
        <v>0</v>
      </c>
      <c r="G61" s="134">
        <f>'5.Composição analítica_material'!H25</f>
        <v>7.62</v>
      </c>
      <c r="H61" s="135">
        <f>'5.Composição analítica_material'!I25</f>
        <v>0</v>
      </c>
      <c r="I61" s="185" t="str">
        <f t="shared" si="0"/>
        <v/>
      </c>
      <c r="J61" s="189">
        <f t="shared" si="1"/>
        <v>0</v>
      </c>
      <c r="K61" s="190">
        <f t="shared" si="2"/>
        <v>0.99999999999999967</v>
      </c>
      <c r="L61" s="191" t="str">
        <f t="shared" si="3"/>
        <v>C</v>
      </c>
    </row>
    <row r="62" spans="2:12" s="122" customFormat="1" ht="15" hidden="1" customHeight="1">
      <c r="B62" s="167">
        <v>98524</v>
      </c>
      <c r="C62" s="131" t="s">
        <v>139</v>
      </c>
      <c r="D62" s="142" t="s">
        <v>235</v>
      </c>
      <c r="E62" s="131" t="s">
        <v>141</v>
      </c>
      <c r="F62" s="184">
        <f>'5.Composição analítica_material'!G59</f>
        <v>0</v>
      </c>
      <c r="G62" s="134">
        <f>'5.Composição analítica_material'!H59</f>
        <v>4.63</v>
      </c>
      <c r="H62" s="135">
        <f>'5.Composição analítica_material'!I59</f>
        <v>0</v>
      </c>
      <c r="I62" s="185" t="str">
        <f t="shared" si="0"/>
        <v/>
      </c>
      <c r="J62" s="189">
        <f t="shared" si="1"/>
        <v>0</v>
      </c>
      <c r="K62" s="190">
        <f t="shared" si="2"/>
        <v>0.99999999999999967</v>
      </c>
      <c r="L62" s="191" t="str">
        <f t="shared" si="3"/>
        <v>C</v>
      </c>
    </row>
    <row r="63" spans="2:12" s="122" customFormat="1" ht="25.9" hidden="1" customHeight="1">
      <c r="B63" s="183">
        <v>11910</v>
      </c>
      <c r="C63" s="131" t="s">
        <v>146</v>
      </c>
      <c r="D63" s="199" t="s">
        <v>147</v>
      </c>
      <c r="E63" s="131" t="s">
        <v>141</v>
      </c>
      <c r="F63" s="184">
        <f>'5.Composição analítica_material'!G16</f>
        <v>0</v>
      </c>
      <c r="G63" s="134">
        <f>'5.Composição analítica_material'!H16</f>
        <v>59.62</v>
      </c>
      <c r="H63" s="135">
        <f>'5.Composição analítica_material'!I16</f>
        <v>0</v>
      </c>
      <c r="I63" s="185"/>
      <c r="J63" s="189">
        <f t="shared" si="1"/>
        <v>0</v>
      </c>
      <c r="K63" s="190">
        <f t="shared" si="2"/>
        <v>0.99999999999999967</v>
      </c>
      <c r="L63" s="191" t="str">
        <f t="shared" si="3"/>
        <v>C</v>
      </c>
    </row>
    <row r="64" spans="2:12" s="122" customFormat="1" ht="25.9" hidden="1" customHeight="1">
      <c r="B64" s="167">
        <v>6</v>
      </c>
      <c r="C64" s="131" t="s">
        <v>146</v>
      </c>
      <c r="D64" s="159" t="s">
        <v>250</v>
      </c>
      <c r="E64" s="131" t="s">
        <v>141</v>
      </c>
      <c r="F64" s="184">
        <f>'5.Composição analítica_material'!G68</f>
        <v>0</v>
      </c>
      <c r="G64" s="134">
        <f>'5.Composição analítica_material'!H68</f>
        <v>32.840000000000003</v>
      </c>
      <c r="H64" s="135">
        <f>'5.Composição analítica_material'!I68</f>
        <v>0</v>
      </c>
      <c r="I64" s="185" t="str">
        <f>IF(AND(E64&lt;&gt;"",F64=0),"","X")</f>
        <v/>
      </c>
      <c r="J64" s="200">
        <f t="shared" si="1"/>
        <v>0</v>
      </c>
      <c r="K64" s="201">
        <f t="shared" si="2"/>
        <v>0.99999999999999967</v>
      </c>
      <c r="L64" s="191" t="str">
        <f t="shared" si="3"/>
        <v>C</v>
      </c>
    </row>
    <row r="65" spans="2:12" s="122" customFormat="1" ht="15.75" customHeight="1">
      <c r="B65" s="119"/>
      <c r="C65" s="119"/>
      <c r="D65" s="119"/>
      <c r="E65" s="119"/>
      <c r="F65" s="171"/>
      <c r="G65" s="172"/>
      <c r="H65" s="173"/>
      <c r="I65" s="167"/>
      <c r="J65" s="202"/>
      <c r="K65" s="202"/>
      <c r="L65" s="119"/>
    </row>
    <row r="66" spans="2:12" s="122" customFormat="1" ht="13.5" hidden="1" customHeight="1">
      <c r="B66" s="119"/>
      <c r="C66" s="119"/>
      <c r="D66" s="170"/>
      <c r="E66" s="119"/>
      <c r="F66" s="171"/>
      <c r="G66" s="172"/>
      <c r="H66" s="173">
        <f>IF(I66&gt;40000,40000,H66)</f>
        <v>40000</v>
      </c>
      <c r="I66" s="174">
        <f>SUM(H14:H64)</f>
        <v>50044.490000000013</v>
      </c>
      <c r="J66" s="203"/>
      <c r="K66" s="203"/>
      <c r="L66" s="119"/>
    </row>
    <row r="67" spans="2:12" s="122" customFormat="1" ht="15.75" customHeight="1">
      <c r="B67" s="119"/>
      <c r="C67" s="119"/>
      <c r="D67" s="170"/>
      <c r="E67" s="119"/>
      <c r="F67" s="171"/>
      <c r="G67" s="172"/>
      <c r="H67" s="173"/>
      <c r="I67" s="119"/>
      <c r="L67" s="119"/>
    </row>
    <row r="68" spans="2:12">
      <c r="F68" s="175"/>
      <c r="H68" s="176"/>
    </row>
    <row r="69" spans="2:12" ht="15" customHeight="1">
      <c r="G69" s="356"/>
      <c r="H69" s="356"/>
    </row>
  </sheetData>
  <sheetProtection selectLockedCells="1" selectUnlockedCells="1"/>
  <autoFilter ref="B13:K64" xr:uid="{00000000-0009-0000-0000-000008000000}"/>
  <mergeCells count="8">
    <mergeCell ref="B12:H12"/>
    <mergeCell ref="J12:L12"/>
    <mergeCell ref="G69:H69"/>
    <mergeCell ref="D1:K2"/>
    <mergeCell ref="D6:K6"/>
    <mergeCell ref="B7:K7"/>
    <mergeCell ref="B11:C11"/>
    <mergeCell ref="F11:H11"/>
  </mergeCells>
  <conditionalFormatting sqref="L14:L64">
    <cfRule type="expression" dxfId="2" priority="1">
      <formula>NOT(ISERROR(SEARCH("C",L14)))</formula>
    </cfRule>
    <cfRule type="expression" dxfId="1" priority="2">
      <formula>NOT(ISERROR(SEARCH("B",L14)))</formula>
    </cfRule>
    <cfRule type="expression" dxfId="0" priority="3">
      <formula>NOT(ISERROR(SEARCH("A",L14)))</formula>
    </cfRule>
  </conditionalFormatting>
  <hyperlinks>
    <hyperlink ref="B17" r:id="rId1" xr:uid="{00000000-0004-0000-0800-000000000000}"/>
    <hyperlink ref="C17" r:id="rId2" xr:uid="{00000000-0004-0000-0800-000001000000}"/>
    <hyperlink ref="B49" r:id="rId3" xr:uid="{00000000-0004-0000-0800-000002000000}"/>
    <hyperlink ref="D63" r:id="rId4" xr:uid="{00000000-0004-0000-0800-000003000000}"/>
  </hyperlinks>
  <pageMargins left="0.7" right="0.7" top="0.75" bottom="0.75" header="0.3" footer="0.3"/>
  <pageSetup paperSize="9" scale="86" firstPageNumber="0" fitToWidth="0" orientation="portrait" horizontalDpi="300" verticalDpi="300"/>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50"/>
  </sheetPr>
  <dimension ref="B2:AR38"/>
  <sheetViews>
    <sheetView showGridLines="0" topLeftCell="A17" zoomScaleNormal="100" workbookViewId="0">
      <selection activeCell="B23" sqref="B23:AJ23"/>
    </sheetView>
  </sheetViews>
  <sheetFormatPr defaultColWidth="9" defaultRowHeight="12.75" customHeight="1"/>
  <cols>
    <col min="1" max="1" width="9" style="204" customWidth="1"/>
    <col min="2" max="7" width="2.42578125" style="204" customWidth="1"/>
    <col min="8" max="8" width="1" style="204" customWidth="1"/>
    <col min="9" max="17" width="2.42578125" style="204" customWidth="1"/>
    <col min="18" max="18" width="9.7109375" style="204" customWidth="1"/>
    <col min="19" max="22" width="2.42578125" style="204" customWidth="1"/>
    <col min="23" max="23" width="1.7109375" style="204" customWidth="1"/>
    <col min="24" max="31" width="2.42578125" style="204" customWidth="1"/>
    <col min="32" max="32" width="5.42578125" style="204" customWidth="1"/>
    <col min="33" max="36" width="2.42578125" style="204" customWidth="1"/>
    <col min="37" max="37" width="9" style="204" customWidth="1"/>
    <col min="38" max="16384" width="9" style="204"/>
  </cols>
  <sheetData>
    <row r="2" spans="2:36">
      <c r="B2" s="205"/>
      <c r="C2" s="206"/>
      <c r="D2" s="206"/>
      <c r="E2" s="206"/>
      <c r="F2" s="206"/>
      <c r="G2" s="206"/>
      <c r="H2" s="206"/>
      <c r="I2" s="206"/>
      <c r="J2" s="206"/>
      <c r="K2" s="206"/>
      <c r="L2" s="206"/>
      <c r="M2" s="206"/>
      <c r="N2" s="206"/>
      <c r="O2" s="206"/>
      <c r="P2" s="206"/>
      <c r="Q2" s="206"/>
      <c r="R2" s="207"/>
      <c r="S2" s="206"/>
      <c r="T2" s="206"/>
      <c r="U2" s="206"/>
      <c r="V2" s="206"/>
      <c r="W2" s="206"/>
      <c r="X2" s="206"/>
      <c r="Y2" s="206"/>
      <c r="Z2" s="206"/>
      <c r="AA2" s="206"/>
      <c r="AB2" s="206"/>
      <c r="AC2" s="206"/>
      <c r="AD2" s="206"/>
      <c r="AE2" s="206"/>
      <c r="AF2" s="206"/>
      <c r="AG2" s="206"/>
      <c r="AH2" s="206"/>
      <c r="AI2" s="206"/>
      <c r="AJ2" s="208"/>
    </row>
    <row r="3" spans="2:36" ht="15.75" customHeight="1">
      <c r="B3" s="209"/>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3"/>
    </row>
    <row r="4" spans="2:36" ht="86.65" customHeight="1">
      <c r="B4" s="210"/>
      <c r="C4" s="211"/>
      <c r="D4" s="211"/>
      <c r="E4" s="211"/>
      <c r="F4" s="211"/>
      <c r="G4" s="211"/>
      <c r="H4" s="211"/>
      <c r="I4" s="211"/>
      <c r="J4" s="211"/>
      <c r="K4" s="211"/>
      <c r="L4" s="211"/>
      <c r="M4" s="211"/>
      <c r="N4" s="211"/>
      <c r="O4" s="211"/>
      <c r="P4" s="211"/>
      <c r="Q4" s="211"/>
      <c r="R4" s="211"/>
      <c r="S4" s="211"/>
      <c r="T4" s="211"/>
      <c r="U4" s="211"/>
      <c r="V4" s="211"/>
      <c r="W4" s="211"/>
      <c r="X4" s="211"/>
      <c r="Y4" s="211"/>
      <c r="Z4" s="211"/>
      <c r="AA4" s="211"/>
      <c r="AB4" s="211"/>
      <c r="AC4" s="211"/>
      <c r="AD4" s="211"/>
      <c r="AE4" s="211"/>
      <c r="AF4" s="211"/>
      <c r="AG4" s="211"/>
      <c r="AH4" s="211"/>
      <c r="AI4" s="211"/>
      <c r="AJ4" s="212"/>
    </row>
    <row r="5" spans="2:36" ht="15.75" customHeight="1">
      <c r="B5" s="360" t="s">
        <v>269</v>
      </c>
      <c r="C5" s="360"/>
      <c r="D5" s="360"/>
      <c r="E5" s="360"/>
      <c r="F5" s="360"/>
      <c r="G5" s="360"/>
      <c r="H5" s="360"/>
      <c r="I5" s="360"/>
      <c r="J5" s="360"/>
      <c r="K5" s="360"/>
      <c r="L5" s="360"/>
      <c r="M5" s="360"/>
      <c r="N5" s="360"/>
      <c r="O5" s="360"/>
      <c r="P5" s="360"/>
      <c r="Q5" s="360"/>
      <c r="R5" s="360"/>
      <c r="S5" s="360"/>
      <c r="T5" s="360"/>
      <c r="U5" s="360"/>
      <c r="V5" s="360"/>
      <c r="W5" s="360"/>
      <c r="X5" s="360"/>
      <c r="Y5" s="360"/>
      <c r="Z5" s="360"/>
      <c r="AA5" s="360"/>
      <c r="AB5" s="360"/>
      <c r="AC5" s="360"/>
      <c r="AD5" s="360"/>
      <c r="AE5" s="360"/>
      <c r="AF5" s="360"/>
      <c r="AG5" s="360"/>
      <c r="AH5" s="360"/>
      <c r="AI5" s="360"/>
      <c r="AJ5" s="360"/>
    </row>
    <row r="6" spans="2:36" ht="67.900000000000006" customHeight="1">
      <c r="B6" s="361" t="s">
        <v>270</v>
      </c>
      <c r="C6" s="361"/>
      <c r="D6" s="361"/>
      <c r="E6" s="361"/>
      <c r="F6" s="361"/>
      <c r="G6" s="361"/>
      <c r="H6" s="361"/>
      <c r="I6" s="361"/>
      <c r="J6" s="361"/>
      <c r="K6" s="361"/>
      <c r="L6" s="361"/>
      <c r="M6" s="361"/>
      <c r="N6" s="361"/>
      <c r="O6" s="361"/>
      <c r="P6" s="361"/>
      <c r="Q6" s="361"/>
      <c r="R6" s="361"/>
      <c r="S6" s="361"/>
      <c r="T6" s="361"/>
      <c r="U6" s="361"/>
      <c r="V6" s="361"/>
      <c r="W6" s="361"/>
      <c r="X6" s="361"/>
      <c r="Y6" s="361"/>
      <c r="Z6" s="361"/>
      <c r="AA6" s="361"/>
      <c r="AB6" s="361"/>
      <c r="AC6" s="361"/>
      <c r="AD6" s="361"/>
      <c r="AE6" s="361"/>
      <c r="AF6" s="361"/>
      <c r="AG6" s="361"/>
      <c r="AH6" s="361"/>
      <c r="AI6" s="361"/>
      <c r="AJ6" s="361"/>
    </row>
    <row r="7" spans="2:36" ht="15" customHeight="1">
      <c r="B7" s="213"/>
      <c r="C7" s="214"/>
      <c r="D7" s="214"/>
      <c r="E7" s="214"/>
      <c r="F7" s="214"/>
      <c r="G7" s="214"/>
      <c r="H7" s="214"/>
      <c r="I7" s="214"/>
      <c r="J7" s="214"/>
      <c r="K7" s="214"/>
      <c r="L7" s="214"/>
      <c r="M7" s="214"/>
      <c r="N7" s="214"/>
      <c r="O7" s="214"/>
      <c r="P7" s="214"/>
      <c r="Q7" s="214"/>
      <c r="R7" s="214"/>
      <c r="S7" s="214"/>
      <c r="T7" s="214"/>
      <c r="U7" s="214"/>
      <c r="V7" s="214"/>
      <c r="W7" s="214"/>
      <c r="X7" s="214"/>
      <c r="Y7" s="214"/>
      <c r="Z7" s="214"/>
      <c r="AA7" s="214"/>
      <c r="AB7" s="214"/>
      <c r="AC7" s="214"/>
      <c r="AD7" s="214"/>
      <c r="AE7" s="214"/>
      <c r="AF7" s="214"/>
      <c r="AG7" s="214"/>
      <c r="AH7" s="214"/>
      <c r="AI7" s="214"/>
      <c r="AJ7" s="215"/>
    </row>
    <row r="8" spans="2:36" ht="15.75" customHeight="1">
      <c r="B8" s="360" t="s">
        <v>271</v>
      </c>
      <c r="C8" s="360"/>
      <c r="D8" s="360"/>
      <c r="E8" s="360"/>
      <c r="F8" s="360"/>
      <c r="G8" s="360"/>
      <c r="H8" s="360"/>
      <c r="I8" s="360"/>
      <c r="J8" s="360"/>
      <c r="K8" s="360"/>
      <c r="L8" s="360"/>
      <c r="M8" s="360"/>
      <c r="N8" s="360"/>
      <c r="O8" s="360"/>
      <c r="P8" s="360"/>
      <c r="Q8" s="360"/>
      <c r="R8" s="360"/>
      <c r="S8" s="360"/>
      <c r="T8" s="360"/>
      <c r="U8" s="360"/>
      <c r="V8" s="360"/>
      <c r="W8" s="360"/>
      <c r="X8" s="360"/>
      <c r="Y8" s="360"/>
      <c r="Z8" s="360"/>
      <c r="AA8" s="360"/>
      <c r="AB8" s="360"/>
      <c r="AC8" s="360"/>
      <c r="AD8" s="360"/>
      <c r="AE8" s="360"/>
      <c r="AF8" s="360"/>
      <c r="AG8" s="360"/>
      <c r="AH8" s="360"/>
      <c r="AI8" s="360"/>
      <c r="AJ8" s="360"/>
    </row>
    <row r="9" spans="2:36" ht="15.75" customHeight="1">
      <c r="B9" s="216" t="s">
        <v>272</v>
      </c>
      <c r="C9" s="217"/>
      <c r="D9" s="217"/>
      <c r="E9" s="217"/>
      <c r="F9" s="217"/>
      <c r="G9" s="217"/>
      <c r="H9" s="217"/>
      <c r="I9" s="217"/>
      <c r="J9" s="217"/>
      <c r="K9" s="217"/>
      <c r="L9" s="71"/>
      <c r="M9" s="71"/>
      <c r="N9" s="71"/>
      <c r="O9" s="71"/>
      <c r="P9" s="71" t="str">
        <f>'0. Dados'!F7</f>
        <v>São José do Capricho, em Flexeiras/AL</v>
      </c>
      <c r="Q9" s="71"/>
      <c r="R9" s="71"/>
      <c r="S9" s="71"/>
      <c r="T9" s="71"/>
      <c r="U9" s="71"/>
      <c r="V9" s="71"/>
      <c r="W9" s="71"/>
      <c r="X9" s="71"/>
      <c r="Y9" s="71"/>
      <c r="Z9" s="71"/>
      <c r="AA9" s="71"/>
      <c r="AB9" s="71"/>
      <c r="AC9" s="71"/>
      <c r="AD9" s="71"/>
      <c r="AE9" s="71"/>
      <c r="AF9" s="71"/>
      <c r="AG9" s="71"/>
      <c r="AH9" s="71"/>
      <c r="AI9" s="71"/>
      <c r="AJ9" s="73"/>
    </row>
    <row r="10" spans="2:36" ht="15.75" customHeight="1">
      <c r="B10" s="362" t="s">
        <v>273</v>
      </c>
      <c r="C10" s="362"/>
      <c r="D10" s="362"/>
      <c r="E10" s="362"/>
      <c r="F10" s="362"/>
      <c r="G10" s="71"/>
      <c r="H10" s="363" t="str">
        <f>'0. Dados'!D9</f>
        <v>Angelo Santos</v>
      </c>
      <c r="I10" s="363"/>
      <c r="J10" s="363"/>
      <c r="K10" s="363"/>
      <c r="L10" s="363"/>
      <c r="M10" s="363"/>
      <c r="N10" s="363"/>
      <c r="O10" s="363"/>
      <c r="P10" s="363"/>
      <c r="Q10" s="363"/>
      <c r="R10" s="363"/>
      <c r="S10" s="364" t="s">
        <v>274</v>
      </c>
      <c r="T10" s="364"/>
      <c r="U10" s="364" t="str">
        <f>'0. Dados'!Z9</f>
        <v>11277828431</v>
      </c>
      <c r="V10" s="364"/>
      <c r="W10" s="364"/>
      <c r="X10" s="364"/>
      <c r="Y10" s="364"/>
      <c r="Z10" s="364"/>
      <c r="AA10" s="364"/>
      <c r="AB10" s="364"/>
      <c r="AC10" s="71"/>
      <c r="AD10" s="71"/>
      <c r="AE10" s="71"/>
      <c r="AF10" s="71"/>
      <c r="AG10" s="71"/>
      <c r="AH10" s="71"/>
      <c r="AI10" s="71"/>
      <c r="AJ10" s="73"/>
    </row>
    <row r="11" spans="2:36" ht="15.75" customHeight="1">
      <c r="B11" s="365" t="s">
        <v>275</v>
      </c>
      <c r="C11" s="365"/>
      <c r="D11" s="365"/>
      <c r="E11" s="365"/>
      <c r="F11" s="364" t="str">
        <f>'0. Dados'!AA7</f>
        <v>AL018600000007</v>
      </c>
      <c r="G11" s="364"/>
      <c r="H11" s="364"/>
      <c r="I11" s="364"/>
      <c r="J11" s="364"/>
      <c r="K11" s="364"/>
      <c r="L11" s="364"/>
      <c r="M11" s="364"/>
      <c r="N11" s="364"/>
      <c r="O11" s="364"/>
      <c r="P11" s="364"/>
      <c r="Q11" s="364"/>
      <c r="R11" s="71"/>
      <c r="S11" s="71"/>
      <c r="T11" s="71"/>
      <c r="U11" s="71"/>
      <c r="V11" s="71"/>
      <c r="W11" s="71"/>
      <c r="X11" s="71"/>
      <c r="Y11" s="71"/>
      <c r="Z11" s="71"/>
      <c r="AA11" s="71"/>
      <c r="AB11" s="71"/>
      <c r="AC11" s="71"/>
      <c r="AD11" s="71"/>
      <c r="AE11" s="71"/>
      <c r="AF11" s="71"/>
      <c r="AG11" s="71"/>
      <c r="AH11" s="71"/>
      <c r="AI11" s="71"/>
      <c r="AJ11" s="73"/>
    </row>
    <row r="12" spans="2:36" ht="15.75" customHeight="1">
      <c r="B12" s="216" t="s">
        <v>276</v>
      </c>
      <c r="C12" s="71"/>
      <c r="D12" s="71"/>
      <c r="E12" s="71"/>
      <c r="F12" s="71"/>
      <c r="G12" s="71"/>
      <c r="H12" s="71"/>
      <c r="I12" s="218" t="str">
        <f>'0. Dados'!X13</f>
        <v>2026-07-21</v>
      </c>
      <c r="J12" s="218"/>
      <c r="K12" s="218"/>
      <c r="L12" s="218"/>
      <c r="M12" s="218"/>
      <c r="N12" s="218"/>
      <c r="O12" s="218"/>
      <c r="P12" s="218"/>
      <c r="Q12" s="218"/>
      <c r="R12" s="71"/>
      <c r="S12" s="71"/>
      <c r="T12" s="71"/>
      <c r="U12" s="71"/>
      <c r="V12" s="71"/>
      <c r="W12" s="71"/>
      <c r="X12" s="71"/>
      <c r="Y12" s="71"/>
      <c r="Z12" s="71"/>
      <c r="AA12" s="71"/>
      <c r="AB12" s="71"/>
      <c r="AC12" s="71"/>
      <c r="AD12" s="71"/>
      <c r="AE12" s="71"/>
      <c r="AF12" s="71"/>
      <c r="AG12" s="71"/>
      <c r="AH12" s="71"/>
      <c r="AI12" s="71"/>
      <c r="AJ12" s="73"/>
    </row>
    <row r="13" spans="2:36" ht="15.75" customHeight="1">
      <c r="B13" s="219"/>
      <c r="C13" s="220"/>
      <c r="D13" s="220"/>
      <c r="E13" s="220"/>
      <c r="F13" s="220"/>
      <c r="G13" s="220"/>
      <c r="H13" s="220"/>
      <c r="I13" s="220"/>
      <c r="J13" s="220"/>
      <c r="K13" s="220"/>
      <c r="L13" s="220"/>
      <c r="M13" s="220"/>
      <c r="N13" s="220"/>
      <c r="O13" s="220"/>
      <c r="P13" s="220"/>
      <c r="Q13" s="220"/>
      <c r="R13" s="220"/>
      <c r="S13" s="220"/>
      <c r="T13" s="220"/>
      <c r="U13" s="220"/>
      <c r="V13" s="220"/>
      <c r="W13" s="220"/>
      <c r="X13" s="220"/>
      <c r="Y13" s="220"/>
      <c r="Z13" s="220"/>
      <c r="AA13" s="220"/>
      <c r="AB13" s="220"/>
      <c r="AC13" s="220"/>
      <c r="AD13" s="220"/>
      <c r="AE13" s="220"/>
      <c r="AF13" s="220"/>
      <c r="AG13" s="220"/>
      <c r="AH13" s="220"/>
      <c r="AI13" s="220"/>
      <c r="AJ13" s="221"/>
    </row>
    <row r="14" spans="2:36" ht="15.75" customHeight="1">
      <c r="B14" s="366" t="s">
        <v>277</v>
      </c>
      <c r="C14" s="366"/>
      <c r="D14" s="366"/>
      <c r="E14" s="366"/>
      <c r="F14" s="366"/>
      <c r="G14" s="366"/>
      <c r="H14" s="366"/>
      <c r="I14" s="366"/>
      <c r="J14" s="366"/>
      <c r="K14" s="366"/>
      <c r="L14" s="366"/>
      <c r="M14" s="366"/>
      <c r="N14" s="366"/>
      <c r="O14" s="366"/>
      <c r="P14" s="366"/>
      <c r="Q14" s="366"/>
      <c r="R14" s="366"/>
      <c r="S14" s="366"/>
      <c r="T14" s="366"/>
      <c r="U14" s="366"/>
      <c r="V14" s="366"/>
      <c r="W14" s="366"/>
      <c r="X14" s="366"/>
      <c r="Y14" s="366"/>
      <c r="Z14" s="366"/>
      <c r="AA14" s="366"/>
      <c r="AB14" s="366"/>
      <c r="AC14" s="366"/>
      <c r="AD14" s="366"/>
      <c r="AE14" s="366"/>
      <c r="AF14" s="366"/>
      <c r="AG14" s="366"/>
      <c r="AH14" s="366"/>
      <c r="AI14" s="366"/>
      <c r="AJ14" s="366"/>
    </row>
    <row r="15" spans="2:36" ht="15.75" customHeight="1">
      <c r="B15" s="216" t="s">
        <v>278</v>
      </c>
      <c r="C15" s="71"/>
      <c r="D15" s="71"/>
      <c r="E15" s="71"/>
      <c r="F15" s="71"/>
      <c r="G15" s="71"/>
      <c r="H15" s="71"/>
      <c r="I15" s="71"/>
      <c r="J15" s="71"/>
      <c r="K15" s="71"/>
      <c r="L15" s="71"/>
      <c r="M15" s="71"/>
      <c r="N15" s="71"/>
      <c r="O15" s="71"/>
      <c r="P15" s="71"/>
      <c r="Q15" s="71"/>
      <c r="R15" s="71"/>
      <c r="S15" s="71"/>
      <c r="T15" s="71"/>
      <c r="U15" s="71"/>
      <c r="V15" s="71"/>
      <c r="W15" s="71"/>
      <c r="X15" s="71"/>
      <c r="Y15" s="71"/>
      <c r="Z15" s="71"/>
      <c r="AA15" s="71"/>
      <c r="AB15" s="71"/>
      <c r="AC15" s="71"/>
      <c r="AD15" s="71"/>
      <c r="AE15" s="71"/>
      <c r="AF15" s="71"/>
      <c r="AG15" s="71"/>
      <c r="AH15" s="71"/>
      <c r="AI15" s="71"/>
      <c r="AJ15" s="73"/>
    </row>
    <row r="16" spans="2:36" ht="15.75" customHeight="1">
      <c r="B16" s="216" t="s">
        <v>279</v>
      </c>
      <c r="C16" s="71"/>
      <c r="D16" s="71"/>
      <c r="E16" s="71"/>
      <c r="F16" s="71"/>
      <c r="G16" s="71"/>
      <c r="H16" s="71"/>
      <c r="I16" s="71"/>
      <c r="J16" s="71"/>
      <c r="K16" s="71"/>
      <c r="L16" s="71"/>
      <c r="M16" s="71"/>
      <c r="N16" s="71"/>
      <c r="O16" s="71"/>
      <c r="P16" s="71"/>
      <c r="Q16" s="71"/>
      <c r="R16" s="71"/>
      <c r="S16" s="71"/>
      <c r="T16" s="71"/>
      <c r="U16" s="71"/>
      <c r="V16" s="71"/>
      <c r="W16" s="71"/>
      <c r="X16" s="71"/>
      <c r="Y16" s="71"/>
      <c r="Z16" s="71"/>
      <c r="AA16" s="71"/>
      <c r="AB16" s="71"/>
      <c r="AC16" s="71"/>
      <c r="AD16" s="71"/>
      <c r="AE16" s="71"/>
      <c r="AF16" s="71"/>
      <c r="AG16" s="71"/>
      <c r="AH16" s="71"/>
      <c r="AI16" s="71"/>
      <c r="AJ16" s="73"/>
    </row>
    <row r="17" spans="2:36" ht="15.75" customHeight="1">
      <c r="B17" s="222" t="s">
        <v>280</v>
      </c>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2"/>
    </row>
    <row r="18" spans="2:36" ht="15.75" customHeight="1">
      <c r="B18" s="219"/>
      <c r="C18" s="220"/>
      <c r="D18" s="220"/>
      <c r="E18" s="220"/>
      <c r="F18" s="220"/>
      <c r="G18" s="220"/>
      <c r="H18" s="220"/>
      <c r="I18" s="220"/>
      <c r="J18" s="220"/>
      <c r="K18" s="220"/>
      <c r="L18" s="220"/>
      <c r="M18" s="220"/>
      <c r="N18" s="220"/>
      <c r="O18" s="220"/>
      <c r="P18" s="220"/>
      <c r="Q18" s="220"/>
      <c r="R18" s="220"/>
      <c r="S18" s="220"/>
      <c r="T18" s="220"/>
      <c r="U18" s="220"/>
      <c r="V18" s="220"/>
      <c r="W18" s="220"/>
      <c r="X18" s="220"/>
      <c r="Y18" s="220"/>
      <c r="Z18" s="220"/>
      <c r="AA18" s="220"/>
      <c r="AB18" s="220"/>
      <c r="AC18" s="220"/>
      <c r="AD18" s="220"/>
      <c r="AE18" s="220"/>
      <c r="AF18" s="220"/>
      <c r="AG18" s="220"/>
      <c r="AH18" s="220"/>
      <c r="AI18" s="220"/>
      <c r="AJ18" s="221"/>
    </row>
    <row r="19" spans="2:36" ht="15.75" customHeight="1">
      <c r="B19" s="223" t="s">
        <v>281</v>
      </c>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c r="AA19" s="224"/>
      <c r="AB19" s="224"/>
      <c r="AC19" s="224"/>
      <c r="AD19" s="224"/>
      <c r="AE19" s="224"/>
      <c r="AF19" s="224"/>
      <c r="AG19" s="224"/>
      <c r="AH19" s="224"/>
      <c r="AI19" s="224"/>
      <c r="AJ19" s="225"/>
    </row>
    <row r="20" spans="2:36" ht="84" customHeight="1">
      <c r="B20" s="367" t="s">
        <v>282</v>
      </c>
      <c r="C20" s="367"/>
      <c r="D20" s="367"/>
      <c r="E20" s="367"/>
      <c r="F20" s="367"/>
      <c r="G20" s="367"/>
      <c r="H20" s="367"/>
      <c r="I20" s="367"/>
      <c r="J20" s="367"/>
      <c r="K20" s="367"/>
      <c r="L20" s="367"/>
      <c r="M20" s="367"/>
      <c r="N20" s="367"/>
      <c r="O20" s="367"/>
      <c r="P20" s="367"/>
      <c r="Q20" s="367"/>
      <c r="R20" s="367"/>
      <c r="S20" s="367"/>
      <c r="T20" s="367"/>
      <c r="U20" s="367"/>
      <c r="V20" s="367"/>
      <c r="W20" s="367"/>
      <c r="X20" s="367"/>
      <c r="Y20" s="367"/>
      <c r="Z20" s="367"/>
      <c r="AA20" s="367"/>
      <c r="AB20" s="367"/>
      <c r="AC20" s="367"/>
      <c r="AD20" s="367"/>
      <c r="AE20" s="367"/>
      <c r="AF20" s="367"/>
      <c r="AG20" s="367"/>
      <c r="AH20" s="367"/>
      <c r="AI20" s="367"/>
      <c r="AJ20" s="367"/>
    </row>
    <row r="21" spans="2:36" ht="13.9" customHeight="1">
      <c r="B21" s="226"/>
      <c r="C21" s="227"/>
      <c r="D21" s="227"/>
      <c r="E21" s="227"/>
      <c r="F21" s="227"/>
      <c r="G21" s="227"/>
      <c r="H21" s="227"/>
      <c r="I21" s="227"/>
      <c r="J21" s="227"/>
      <c r="K21" s="227"/>
      <c r="L21" s="227"/>
      <c r="M21" s="227"/>
      <c r="N21" s="227"/>
      <c r="O21" s="227"/>
      <c r="P21" s="227"/>
      <c r="Q21" s="227"/>
      <c r="R21" s="227"/>
      <c r="S21" s="227"/>
      <c r="T21" s="227"/>
      <c r="U21" s="227"/>
      <c r="V21" s="227"/>
      <c r="W21" s="227"/>
      <c r="X21" s="227"/>
      <c r="Y21" s="227"/>
      <c r="Z21" s="227"/>
      <c r="AA21" s="227"/>
      <c r="AB21" s="227"/>
      <c r="AC21" s="227"/>
      <c r="AD21" s="227"/>
      <c r="AE21" s="227"/>
      <c r="AF21" s="227"/>
      <c r="AG21" s="227"/>
      <c r="AH21" s="227"/>
      <c r="AI21" s="227"/>
      <c r="AJ21" s="228"/>
    </row>
    <row r="22" spans="2:36" ht="20.25" customHeight="1">
      <c r="B22" s="368" t="str">
        <f>'0. Dados'!F7</f>
        <v>São José do Capricho, em Flexeiras/AL</v>
      </c>
      <c r="C22" s="368"/>
      <c r="D22" s="368"/>
      <c r="E22" s="368"/>
      <c r="F22" s="368"/>
      <c r="G22" s="368"/>
      <c r="H22" s="368"/>
      <c r="I22" s="368"/>
      <c r="J22" s="368"/>
      <c r="K22" s="368"/>
      <c r="L22" s="368"/>
      <c r="M22" s="368"/>
      <c r="N22" s="368"/>
      <c r="O22" s="368"/>
      <c r="P22" s="368"/>
      <c r="Q22" s="368"/>
      <c r="R22" s="368"/>
      <c r="S22" s="368"/>
      <c r="T22" s="368"/>
      <c r="U22" s="368"/>
      <c r="V22" s="368"/>
      <c r="W22" s="368"/>
      <c r="X22" s="368"/>
      <c r="Y22" s="368"/>
      <c r="Z22" s="368"/>
      <c r="AA22" s="368"/>
      <c r="AB22" s="368"/>
      <c r="AC22" s="368"/>
      <c r="AD22" s="368"/>
      <c r="AE22" s="368"/>
      <c r="AF22" s="368"/>
      <c r="AG22" s="368"/>
      <c r="AH22" s="368"/>
      <c r="AI22" s="368"/>
      <c r="AJ22" s="368"/>
    </row>
    <row r="23" spans="2:36" ht="15.75" customHeight="1">
      <c r="B23" s="369">
        <f ca="1">TODAY()</f>
        <v>46224</v>
      </c>
      <c r="C23" s="369"/>
      <c r="D23" s="369"/>
      <c r="E23" s="369"/>
      <c r="F23" s="369"/>
      <c r="G23" s="369"/>
      <c r="H23" s="369"/>
      <c r="I23" s="369"/>
      <c r="J23" s="369"/>
      <c r="K23" s="369"/>
      <c r="L23" s="369"/>
      <c r="M23" s="369"/>
      <c r="N23" s="369"/>
      <c r="O23" s="369"/>
      <c r="P23" s="369"/>
      <c r="Q23" s="369"/>
      <c r="R23" s="369"/>
      <c r="S23" s="369"/>
      <c r="T23" s="369"/>
      <c r="U23" s="369"/>
      <c r="V23" s="369"/>
      <c r="W23" s="369"/>
      <c r="X23" s="369"/>
      <c r="Y23" s="369"/>
      <c r="Z23" s="369"/>
      <c r="AA23" s="369"/>
      <c r="AB23" s="369"/>
      <c r="AC23" s="369"/>
      <c r="AD23" s="369"/>
      <c r="AE23" s="369"/>
      <c r="AF23" s="369"/>
      <c r="AG23" s="369"/>
      <c r="AH23" s="369"/>
      <c r="AI23" s="369"/>
      <c r="AJ23" s="369"/>
    </row>
    <row r="24" spans="2:36" ht="15.75" customHeight="1">
      <c r="B24" s="209"/>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3"/>
    </row>
    <row r="25" spans="2:36" ht="15.75" customHeight="1">
      <c r="B25" s="209"/>
      <c r="C25" s="71"/>
      <c r="D25" s="314" t="s">
        <v>42</v>
      </c>
      <c r="E25" s="314"/>
      <c r="F25" s="314"/>
      <c r="G25" s="314"/>
      <c r="H25" s="314"/>
      <c r="I25" s="314"/>
      <c r="J25" s="314"/>
      <c r="K25" s="314"/>
      <c r="L25" s="314"/>
      <c r="M25" s="314"/>
      <c r="N25" s="314"/>
      <c r="O25" s="314"/>
      <c r="P25" s="314"/>
      <c r="Q25" s="314"/>
      <c r="R25" s="314"/>
      <c r="S25" s="314"/>
      <c r="T25" s="314"/>
      <c r="U25" s="314"/>
      <c r="V25" s="314"/>
      <c r="W25" s="314"/>
      <c r="X25" s="314"/>
      <c r="Y25" s="314"/>
      <c r="Z25" s="314"/>
      <c r="AA25" s="314"/>
      <c r="AB25" s="314"/>
      <c r="AC25" s="314"/>
      <c r="AD25" s="314"/>
      <c r="AE25" s="314"/>
      <c r="AF25" s="314"/>
      <c r="AG25" s="314"/>
      <c r="AH25" s="314"/>
      <c r="AI25" s="71"/>
      <c r="AJ25" s="73"/>
    </row>
    <row r="26" spans="2:36" ht="15.75" customHeight="1">
      <c r="B26" s="209"/>
      <c r="C26" s="314" t="s">
        <v>43</v>
      </c>
      <c r="D26" s="314"/>
      <c r="E26" s="314"/>
      <c r="F26" s="314"/>
      <c r="G26" s="314"/>
      <c r="H26" s="314"/>
      <c r="I26" s="314"/>
      <c r="J26" s="314"/>
      <c r="K26" s="314"/>
      <c r="L26" s="314"/>
      <c r="M26" s="314"/>
      <c r="N26" s="314"/>
      <c r="O26" s="314"/>
      <c r="P26" s="314"/>
      <c r="Q26" s="314"/>
      <c r="R26" s="314"/>
      <c r="S26" s="314"/>
      <c r="T26" s="314"/>
      <c r="U26" s="314"/>
      <c r="V26" s="314"/>
      <c r="W26" s="314"/>
      <c r="X26" s="314"/>
      <c r="Y26" s="314"/>
      <c r="Z26" s="314"/>
      <c r="AA26" s="314"/>
      <c r="AB26" s="314"/>
      <c r="AC26" s="314"/>
      <c r="AD26" s="314"/>
      <c r="AE26" s="314"/>
      <c r="AF26" s="314"/>
      <c r="AG26" s="314"/>
      <c r="AH26" s="314"/>
      <c r="AI26" s="71"/>
      <c r="AJ26" s="73"/>
    </row>
    <row r="27" spans="2:36" ht="15.75" customHeight="1">
      <c r="B27" s="209"/>
      <c r="C27" s="314" t="s">
        <v>44</v>
      </c>
      <c r="D27" s="314"/>
      <c r="E27" s="314"/>
      <c r="F27" s="314"/>
      <c r="G27" s="314"/>
      <c r="H27" s="314"/>
      <c r="I27" s="314"/>
      <c r="J27" s="314"/>
      <c r="K27" s="314"/>
      <c r="L27" s="314"/>
      <c r="M27" s="314"/>
      <c r="N27" s="314"/>
      <c r="O27" s="314"/>
      <c r="P27" s="314"/>
      <c r="Q27" s="314"/>
      <c r="R27" s="314"/>
      <c r="S27" s="314"/>
      <c r="T27" s="314"/>
      <c r="U27" s="314"/>
      <c r="V27" s="314"/>
      <c r="W27" s="314"/>
      <c r="X27" s="314"/>
      <c r="Y27" s="314"/>
      <c r="Z27" s="314"/>
      <c r="AA27" s="314"/>
      <c r="AB27" s="314"/>
      <c r="AC27" s="314"/>
      <c r="AD27" s="314"/>
      <c r="AE27" s="314"/>
      <c r="AF27" s="314"/>
      <c r="AG27" s="314"/>
      <c r="AH27" s="314"/>
      <c r="AI27" s="71"/>
      <c r="AJ27" s="73"/>
    </row>
    <row r="28" spans="2:36" ht="14.45" customHeight="1">
      <c r="B28" s="229"/>
      <c r="C28" s="314" t="s">
        <v>283</v>
      </c>
      <c r="D28" s="314"/>
      <c r="E28" s="314"/>
      <c r="F28" s="314"/>
      <c r="G28" s="314"/>
      <c r="H28" s="314"/>
      <c r="I28" s="314"/>
      <c r="J28" s="314"/>
      <c r="K28" s="314"/>
      <c r="L28" s="314"/>
      <c r="M28" s="314"/>
      <c r="N28" s="314"/>
      <c r="O28" s="314"/>
      <c r="P28" s="314"/>
      <c r="Q28" s="314"/>
      <c r="R28" s="314"/>
      <c r="S28" s="314"/>
      <c r="T28" s="314"/>
      <c r="U28" s="314"/>
      <c r="V28" s="314"/>
      <c r="W28" s="314"/>
      <c r="X28" s="314"/>
      <c r="Y28" s="314"/>
      <c r="Z28" s="314"/>
      <c r="AA28" s="314"/>
      <c r="AB28" s="314"/>
      <c r="AC28" s="314"/>
      <c r="AD28" s="314"/>
      <c r="AE28" s="314"/>
      <c r="AF28" s="314"/>
      <c r="AG28" s="314"/>
      <c r="AH28" s="314"/>
      <c r="AJ28" s="230"/>
    </row>
    <row r="29" spans="2:36" ht="15" customHeight="1">
      <c r="B29" s="231"/>
      <c r="C29" s="232"/>
      <c r="D29" s="232"/>
      <c r="E29" s="232"/>
      <c r="F29" s="232"/>
      <c r="G29" s="232"/>
      <c r="H29" s="232"/>
      <c r="I29" s="232"/>
      <c r="J29" s="232"/>
      <c r="K29" s="232"/>
      <c r="L29" s="232"/>
      <c r="M29" s="232"/>
      <c r="N29" s="232"/>
      <c r="O29" s="232"/>
      <c r="P29" s="232"/>
      <c r="Q29" s="232"/>
      <c r="R29" s="232"/>
      <c r="S29" s="232"/>
      <c r="T29" s="232"/>
      <c r="U29" s="232"/>
      <c r="V29" s="232"/>
      <c r="W29" s="370"/>
      <c r="X29" s="370"/>
      <c r="Y29" s="370"/>
      <c r="Z29" s="370"/>
      <c r="AA29" s="370"/>
      <c r="AB29" s="370"/>
      <c r="AC29" s="370"/>
      <c r="AD29" s="370"/>
      <c r="AE29" s="370"/>
      <c r="AF29" s="370"/>
      <c r="AG29" s="370"/>
      <c r="AH29" s="370"/>
      <c r="AI29" s="370"/>
      <c r="AJ29" s="370"/>
    </row>
    <row r="36" spans="24:44">
      <c r="X36" s="233"/>
      <c r="Y36" s="233"/>
      <c r="Z36" s="233"/>
      <c r="AA36" s="233"/>
      <c r="AB36" s="233"/>
      <c r="AC36" s="233"/>
      <c r="AD36" s="233"/>
      <c r="AE36" s="233"/>
      <c r="AF36" s="233"/>
      <c r="AG36" s="233"/>
      <c r="AH36" s="233"/>
      <c r="AI36" s="233"/>
      <c r="AJ36" s="233"/>
      <c r="AK36" s="233"/>
      <c r="AL36" s="233"/>
      <c r="AM36" s="233"/>
      <c r="AN36" s="233"/>
      <c r="AO36" s="233"/>
      <c r="AP36" s="233"/>
      <c r="AQ36" s="233"/>
      <c r="AR36" s="233"/>
    </row>
    <row r="37" spans="24:44">
      <c r="X37" s="371"/>
      <c r="Y37" s="371"/>
      <c r="Z37" s="371"/>
      <c r="AA37" s="371"/>
      <c r="AB37" s="371"/>
      <c r="AC37" s="371"/>
      <c r="AD37" s="371"/>
      <c r="AE37" s="371"/>
      <c r="AF37" s="371"/>
      <c r="AG37" s="371"/>
      <c r="AH37" s="371"/>
      <c r="AI37" s="371"/>
      <c r="AJ37" s="371"/>
      <c r="AK37" s="371"/>
      <c r="AL37" s="371"/>
      <c r="AM37" s="371"/>
      <c r="AN37" s="371"/>
      <c r="AO37" s="371"/>
      <c r="AP37" s="371"/>
      <c r="AQ37" s="371"/>
      <c r="AR37" s="371"/>
    </row>
    <row r="38" spans="24:44">
      <c r="X38" s="371"/>
      <c r="Y38" s="371"/>
      <c r="Z38" s="371"/>
      <c r="AA38" s="371"/>
      <c r="AB38" s="371"/>
      <c r="AC38" s="371"/>
      <c r="AD38" s="371"/>
      <c r="AE38" s="371"/>
      <c r="AF38" s="371"/>
      <c r="AG38" s="371"/>
      <c r="AH38" s="371"/>
      <c r="AI38" s="371"/>
      <c r="AJ38" s="371"/>
      <c r="AK38" s="371"/>
      <c r="AL38" s="371"/>
      <c r="AM38" s="371"/>
      <c r="AN38" s="371"/>
      <c r="AO38" s="371"/>
      <c r="AP38" s="371"/>
      <c r="AQ38" s="371"/>
      <c r="AR38" s="371"/>
    </row>
  </sheetData>
  <sheetProtection selectLockedCells="1" selectUnlockedCells="1"/>
  <mergeCells count="20">
    <mergeCell ref="W29:AJ29"/>
    <mergeCell ref="X37:AR37"/>
    <mergeCell ref="X38:AR38"/>
    <mergeCell ref="B23:AJ23"/>
    <mergeCell ref="D25:AH25"/>
    <mergeCell ref="C26:AH26"/>
    <mergeCell ref="C27:AH27"/>
    <mergeCell ref="C28:AH28"/>
    <mergeCell ref="B11:E11"/>
    <mergeCell ref="F11:Q11"/>
    <mergeCell ref="B14:AJ14"/>
    <mergeCell ref="B20:AJ20"/>
    <mergeCell ref="B22:AJ22"/>
    <mergeCell ref="B5:AJ5"/>
    <mergeCell ref="B6:AJ6"/>
    <mergeCell ref="B8:AJ8"/>
    <mergeCell ref="B10:F10"/>
    <mergeCell ref="H10:R10"/>
    <mergeCell ref="S10:T10"/>
    <mergeCell ref="U10:AB10"/>
  </mergeCells>
  <pageMargins left="0.30208333333333337" right="0.14583333333333334" top="0.34375" bottom="0.11458333333333334" header="0.51181102362204722" footer="0.51181102362204722"/>
  <pageSetup paperSize="9"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Q40"/>
  <sheetViews>
    <sheetView zoomScaleNormal="100" workbookViewId="0">
      <selection activeCell="C4" sqref="C4"/>
    </sheetView>
  </sheetViews>
  <sheetFormatPr defaultRowHeight="15"/>
  <cols>
    <col min="2" max="2" width="24.85546875" customWidth="1"/>
    <col min="3" max="3" width="7.5703125" customWidth="1"/>
    <col min="4" max="4" width="3.7109375" customWidth="1"/>
    <col min="5" max="5" width="20.7109375" customWidth="1"/>
    <col min="7" max="7" width="3.7109375" customWidth="1"/>
    <col min="8" max="8" width="20" customWidth="1"/>
    <col min="9" max="9" width="8.85546875" customWidth="1"/>
    <col min="10" max="10" width="4" customWidth="1"/>
    <col min="11" max="11" width="21.7109375" customWidth="1"/>
    <col min="12" max="12" width="9.7109375" customWidth="1"/>
    <col min="13" max="13" width="9" hidden="1" customWidth="1"/>
    <col min="14" max="14" width="0.28515625" customWidth="1"/>
    <col min="15" max="15" width="3.42578125" customWidth="1"/>
    <col min="16" max="16" width="20.7109375" customWidth="1"/>
    <col min="18" max="18" width="3" customWidth="1"/>
  </cols>
  <sheetData>
    <row r="1" spans="2:17" ht="49.5" customHeight="1">
      <c r="B1" s="372" t="s">
        <v>284</v>
      </c>
      <c r="C1" s="372"/>
      <c r="E1" s="372" t="s">
        <v>285</v>
      </c>
      <c r="F1" s="372"/>
      <c r="H1" s="372" t="s">
        <v>286</v>
      </c>
      <c r="I1" s="372"/>
      <c r="K1" s="372" t="s">
        <v>287</v>
      </c>
      <c r="L1" s="372"/>
      <c r="P1" s="372" t="s">
        <v>288</v>
      </c>
      <c r="Q1" s="372"/>
    </row>
    <row r="2" spans="2:17" ht="19.5" customHeight="1">
      <c r="B2" s="234" t="s">
        <v>289</v>
      </c>
      <c r="C2" s="235">
        <v>0</v>
      </c>
      <c r="E2" s="234" t="s">
        <v>289</v>
      </c>
      <c r="F2" s="235">
        <v>0</v>
      </c>
      <c r="H2" s="234" t="s">
        <v>289</v>
      </c>
      <c r="I2" s="235">
        <v>0</v>
      </c>
      <c r="K2" s="234" t="s">
        <v>289</v>
      </c>
      <c r="L2" s="235">
        <v>0</v>
      </c>
      <c r="P2" s="234" t="s">
        <v>289</v>
      </c>
      <c r="Q2" s="235">
        <v>0</v>
      </c>
    </row>
    <row r="3" spans="2:17" ht="19.5" customHeight="1">
      <c r="B3" s="234" t="s">
        <v>290</v>
      </c>
      <c r="C3" s="235">
        <v>0</v>
      </c>
      <c r="E3" s="234" t="s">
        <v>290</v>
      </c>
      <c r="F3" s="235">
        <v>0</v>
      </c>
      <c r="H3" s="234" t="s">
        <v>290</v>
      </c>
      <c r="I3" s="235">
        <v>0</v>
      </c>
      <c r="K3" s="234" t="s">
        <v>290</v>
      </c>
      <c r="L3" s="235">
        <v>0</v>
      </c>
      <c r="P3" s="234" t="s">
        <v>290</v>
      </c>
      <c r="Q3" s="235">
        <v>0</v>
      </c>
    </row>
    <row r="4" spans="2:17" ht="19.5" customHeight="1">
      <c r="B4" s="234" t="s">
        <v>291</v>
      </c>
      <c r="C4" s="236">
        <f>C2*C3</f>
        <v>0</v>
      </c>
      <c r="E4" s="234" t="s">
        <v>291</v>
      </c>
      <c r="F4" s="236">
        <f>F2*F3</f>
        <v>0</v>
      </c>
      <c r="H4" s="234" t="s">
        <v>291</v>
      </c>
      <c r="I4" s="236">
        <f>I2*I3</f>
        <v>0</v>
      </c>
      <c r="K4" s="234" t="s">
        <v>291</v>
      </c>
      <c r="L4" s="236">
        <f>L2*L3</f>
        <v>0</v>
      </c>
      <c r="P4" s="234" t="s">
        <v>292</v>
      </c>
      <c r="Q4" s="235">
        <v>0</v>
      </c>
    </row>
    <row r="5" spans="2:17" ht="19.5" customHeight="1">
      <c r="B5" s="234" t="s">
        <v>293</v>
      </c>
      <c r="C5" s="236">
        <f>(C2*2)+C3</f>
        <v>0</v>
      </c>
      <c r="E5" s="234" t="s">
        <v>293</v>
      </c>
      <c r="F5" s="236">
        <f>(F2*2)+F3</f>
        <v>0</v>
      </c>
      <c r="H5" s="234" t="s">
        <v>293</v>
      </c>
      <c r="I5" s="236">
        <f>(I2*2)+I3</f>
        <v>0</v>
      </c>
      <c r="K5" s="234" t="s">
        <v>293</v>
      </c>
      <c r="L5" s="236">
        <f>(L2*2)+(L3*2)</f>
        <v>0</v>
      </c>
      <c r="N5">
        <f>L2+(L3*2)</f>
        <v>0</v>
      </c>
      <c r="P5" s="234" t="s">
        <v>293</v>
      </c>
      <c r="Q5" s="236">
        <f>(Q2*2)+(Q3*2)</f>
        <v>0</v>
      </c>
    </row>
    <row r="6" spans="2:17" ht="19.5" customHeight="1">
      <c r="B6" s="236" t="s">
        <v>294</v>
      </c>
      <c r="C6" s="236">
        <f>C5*0.4*0.4</f>
        <v>0</v>
      </c>
      <c r="E6" s="236" t="s">
        <v>294</v>
      </c>
      <c r="F6" s="236">
        <f>F5*0.4*0.4</f>
        <v>0</v>
      </c>
      <c r="H6" s="236" t="s">
        <v>294</v>
      </c>
      <c r="I6" s="236">
        <f>I5*0.4*0.4</f>
        <v>0</v>
      </c>
      <c r="K6" s="236" t="s">
        <v>294</v>
      </c>
      <c r="L6" s="236">
        <f>N5*0.4*0.4</f>
        <v>0</v>
      </c>
      <c r="P6" s="234" t="s">
        <v>295</v>
      </c>
      <c r="Q6" s="236">
        <f>Q2*Q3*Q4</f>
        <v>0</v>
      </c>
    </row>
    <row r="7" spans="2:17" ht="19.5" customHeight="1">
      <c r="B7" s="236" t="s">
        <v>296</v>
      </c>
      <c r="C7" s="236">
        <f>C5+(C5*0.4)</f>
        <v>0</v>
      </c>
      <c r="E7" s="236" t="s">
        <v>296</v>
      </c>
      <c r="F7" s="236">
        <f>(F5*2.5)+(F5*0.4)</f>
        <v>0</v>
      </c>
      <c r="H7" s="236" t="s">
        <v>296</v>
      </c>
      <c r="I7" s="236">
        <f>I5+(I5*0.4)</f>
        <v>0</v>
      </c>
      <c r="K7" s="236" t="s">
        <v>296</v>
      </c>
      <c r="L7" s="236">
        <f>L5*2.5</f>
        <v>0</v>
      </c>
      <c r="P7" s="236" t="s">
        <v>296</v>
      </c>
      <c r="Q7" s="236">
        <f>Q5*Q4</f>
        <v>0</v>
      </c>
    </row>
    <row r="8" spans="2:17" ht="19.5" customHeight="1">
      <c r="B8" s="236" t="s">
        <v>297</v>
      </c>
      <c r="C8" s="236">
        <f>C7*2</f>
        <v>0</v>
      </c>
      <c r="E8" s="236" t="s">
        <v>297</v>
      </c>
      <c r="F8" s="236">
        <f>F5*2</f>
        <v>0</v>
      </c>
      <c r="H8" s="236" t="s">
        <v>297</v>
      </c>
      <c r="I8" s="236">
        <f>I5*2</f>
        <v>0</v>
      </c>
      <c r="K8" s="236" t="s">
        <v>297</v>
      </c>
      <c r="L8" s="236">
        <f>L7*2</f>
        <v>0</v>
      </c>
      <c r="P8" s="236" t="s">
        <v>298</v>
      </c>
      <c r="Q8" s="236">
        <f>Q3*Q4</f>
        <v>0</v>
      </c>
    </row>
    <row r="9" spans="2:17" ht="19.5" customHeight="1">
      <c r="B9" s="236" t="s">
        <v>299</v>
      </c>
      <c r="C9" s="236">
        <f>C4</f>
        <v>0</v>
      </c>
      <c r="E9" s="236" t="s">
        <v>299</v>
      </c>
      <c r="F9" s="236">
        <f>F4</f>
        <v>0</v>
      </c>
      <c r="H9" s="236" t="s">
        <v>299</v>
      </c>
      <c r="I9" s="236">
        <f>I4</f>
        <v>0</v>
      </c>
      <c r="K9" s="236" t="s">
        <v>299</v>
      </c>
      <c r="L9" s="236">
        <f>L4</f>
        <v>0</v>
      </c>
      <c r="P9" s="237" t="s">
        <v>299</v>
      </c>
      <c r="Q9" s="238">
        <v>0</v>
      </c>
    </row>
    <row r="10" spans="2:17" ht="19.5" customHeight="1">
      <c r="B10" s="236" t="s">
        <v>300</v>
      </c>
      <c r="C10" s="236">
        <f>C4</f>
        <v>0</v>
      </c>
      <c r="E10" s="236" t="s">
        <v>300</v>
      </c>
      <c r="F10" s="236">
        <f>F4</f>
        <v>0</v>
      </c>
      <c r="H10" s="236" t="s">
        <v>300</v>
      </c>
      <c r="I10" s="236">
        <f>I4</f>
        <v>0</v>
      </c>
      <c r="K10" s="236" t="s">
        <v>300</v>
      </c>
      <c r="L10" s="236">
        <f>L4</f>
        <v>0</v>
      </c>
      <c r="O10" s="60"/>
      <c r="P10" s="236" t="s">
        <v>297</v>
      </c>
      <c r="Q10" s="236">
        <f>Q4*Q5</f>
        <v>0</v>
      </c>
    </row>
    <row r="11" spans="2:17" ht="19.5" customHeight="1">
      <c r="B11" s="236" t="s">
        <v>301</v>
      </c>
      <c r="C11" s="236">
        <f>C4</f>
        <v>0</v>
      </c>
      <c r="E11" s="236" t="s">
        <v>301</v>
      </c>
      <c r="F11" s="236">
        <f>F4</f>
        <v>0</v>
      </c>
      <c r="H11" s="236" t="s">
        <v>301</v>
      </c>
      <c r="I11" s="236">
        <f>I4</f>
        <v>0</v>
      </c>
      <c r="K11" s="236" t="s">
        <v>301</v>
      </c>
      <c r="L11" s="236">
        <f>L4</f>
        <v>0</v>
      </c>
      <c r="O11" s="60"/>
      <c r="P11" s="60"/>
      <c r="Q11" s="60"/>
    </row>
    <row r="12" spans="2:17" ht="19.5" customHeight="1">
      <c r="E12" s="236" t="s">
        <v>302</v>
      </c>
      <c r="F12" s="236">
        <v>1</v>
      </c>
      <c r="H12" s="236" t="s">
        <v>303</v>
      </c>
      <c r="I12" s="236">
        <v>1</v>
      </c>
      <c r="K12" s="236" t="s">
        <v>303</v>
      </c>
      <c r="L12" s="236">
        <v>1</v>
      </c>
      <c r="O12" s="60"/>
      <c r="P12" s="60"/>
      <c r="Q12" s="60"/>
    </row>
    <row r="13" spans="2:17" ht="19.5" customHeight="1">
      <c r="B13" s="372" t="s">
        <v>304</v>
      </c>
      <c r="C13" s="372"/>
      <c r="E13" s="236" t="s">
        <v>305</v>
      </c>
      <c r="F13" s="236">
        <v>1</v>
      </c>
      <c r="H13" s="236" t="s">
        <v>306</v>
      </c>
      <c r="I13" s="236">
        <v>1</v>
      </c>
      <c r="K13" s="236" t="s">
        <v>306</v>
      </c>
      <c r="L13" s="236">
        <v>1</v>
      </c>
    </row>
    <row r="14" spans="2:17" ht="19.5" customHeight="1">
      <c r="B14" s="234" t="s">
        <v>289</v>
      </c>
      <c r="C14" s="239">
        <v>0</v>
      </c>
      <c r="E14" s="236" t="s">
        <v>303</v>
      </c>
      <c r="F14" s="236">
        <v>1</v>
      </c>
      <c r="H14" s="236" t="s">
        <v>307</v>
      </c>
      <c r="I14" s="236">
        <v>2</v>
      </c>
      <c r="K14" s="236" t="s">
        <v>308</v>
      </c>
      <c r="L14" s="236">
        <v>3</v>
      </c>
    </row>
    <row r="15" spans="2:17" ht="19.5" customHeight="1">
      <c r="B15" s="234" t="s">
        <v>290</v>
      </c>
      <c r="C15" s="239">
        <v>0</v>
      </c>
      <c r="E15" s="236" t="s">
        <v>306</v>
      </c>
      <c r="F15" s="236">
        <v>1</v>
      </c>
      <c r="H15" s="236" t="s">
        <v>308</v>
      </c>
      <c r="I15" s="236">
        <v>1</v>
      </c>
      <c r="K15" s="236" t="s">
        <v>309</v>
      </c>
      <c r="L15" s="236">
        <v>2</v>
      </c>
    </row>
    <row r="16" spans="2:17" ht="19.5" customHeight="1">
      <c r="B16" s="234" t="s">
        <v>291</v>
      </c>
      <c r="C16" s="236">
        <f>C14*C15</f>
        <v>0</v>
      </c>
      <c r="E16" s="236" t="s">
        <v>307</v>
      </c>
      <c r="F16" s="236">
        <v>2</v>
      </c>
      <c r="H16" s="236" t="s">
        <v>309</v>
      </c>
      <c r="I16" s="236">
        <v>1</v>
      </c>
      <c r="K16" s="236" t="s">
        <v>310</v>
      </c>
      <c r="L16" s="236">
        <v>1</v>
      </c>
    </row>
    <row r="17" spans="2:13" ht="19.5" customHeight="1">
      <c r="B17" s="234" t="s">
        <v>293</v>
      </c>
      <c r="C17" s="236">
        <f>(C14*2)+C15</f>
        <v>0</v>
      </c>
      <c r="H17" s="236" t="s">
        <v>310</v>
      </c>
      <c r="I17" s="236">
        <v>1</v>
      </c>
      <c r="K17" s="236" t="s">
        <v>311</v>
      </c>
      <c r="L17" s="236">
        <v>1</v>
      </c>
    </row>
    <row r="18" spans="2:13" ht="19.5" customHeight="1">
      <c r="B18" s="236" t="s">
        <v>294</v>
      </c>
      <c r="C18" s="236">
        <f>C17*0.4*0.4</f>
        <v>0</v>
      </c>
      <c r="H18" s="236" t="s">
        <v>312</v>
      </c>
      <c r="I18" s="236">
        <v>1</v>
      </c>
      <c r="K18" s="236" t="s">
        <v>313</v>
      </c>
      <c r="L18" s="236">
        <v>1</v>
      </c>
    </row>
    <row r="19" spans="2:13" ht="19.5" customHeight="1">
      <c r="B19" s="236" t="s">
        <v>296</v>
      </c>
      <c r="C19" s="236">
        <f>C17+(C17*0.4)</f>
        <v>0</v>
      </c>
      <c r="E19" s="372" t="s">
        <v>314</v>
      </c>
      <c r="F19" s="372"/>
      <c r="K19" s="236" t="s">
        <v>315</v>
      </c>
      <c r="L19" s="236">
        <v>1</v>
      </c>
    </row>
    <row r="20" spans="2:13" ht="19.5" customHeight="1">
      <c r="B20" s="236" t="s">
        <v>297</v>
      </c>
      <c r="C20" s="236">
        <f>C19*2</f>
        <v>0</v>
      </c>
      <c r="E20" s="236" t="s">
        <v>316</v>
      </c>
      <c r="F20" s="239">
        <v>0</v>
      </c>
      <c r="H20" s="372" t="s">
        <v>317</v>
      </c>
      <c r="I20" s="372"/>
      <c r="K20" s="236" t="s">
        <v>318</v>
      </c>
      <c r="L20" s="236">
        <f>L4+(L5*1.5)</f>
        <v>0</v>
      </c>
      <c r="M20" s="240">
        <f>(L20*15)/100</f>
        <v>0</v>
      </c>
    </row>
    <row r="21" spans="2:13">
      <c r="B21" s="236" t="s">
        <v>299</v>
      </c>
      <c r="C21" s="236">
        <f>C16</f>
        <v>0</v>
      </c>
      <c r="E21" s="236" t="s">
        <v>319</v>
      </c>
      <c r="F21" s="239">
        <v>0</v>
      </c>
      <c r="H21" s="236" t="s">
        <v>316</v>
      </c>
      <c r="I21" s="239">
        <v>0</v>
      </c>
      <c r="K21" s="236" t="s">
        <v>320</v>
      </c>
      <c r="L21" s="241">
        <f>L20+M20</f>
        <v>0</v>
      </c>
    </row>
    <row r="22" spans="2:13">
      <c r="B22" s="236" t="s">
        <v>300</v>
      </c>
      <c r="C22" s="236">
        <f>C16</f>
        <v>0</v>
      </c>
      <c r="E22" s="236" t="s">
        <v>321</v>
      </c>
      <c r="F22" s="241">
        <f>F20*F21</f>
        <v>0</v>
      </c>
      <c r="H22" s="236" t="s">
        <v>319</v>
      </c>
      <c r="I22" s="239">
        <v>0</v>
      </c>
    </row>
    <row r="23" spans="2:13">
      <c r="B23" s="236" t="s">
        <v>301</v>
      </c>
      <c r="C23" s="236">
        <f>C16</f>
        <v>0</v>
      </c>
      <c r="E23" s="236" t="s">
        <v>322</v>
      </c>
      <c r="F23" s="241">
        <v>15</v>
      </c>
      <c r="H23" s="236" t="s">
        <v>321</v>
      </c>
      <c r="I23" s="241">
        <f>I21*I22</f>
        <v>0</v>
      </c>
    </row>
    <row r="24" spans="2:13">
      <c r="E24" s="236" t="s">
        <v>323</v>
      </c>
      <c r="F24" s="241">
        <f>((F22*F23)/100)+F22</f>
        <v>0</v>
      </c>
      <c r="H24" s="236" t="s">
        <v>324</v>
      </c>
      <c r="I24" s="241">
        <f>(I21*2)+(I22*2)</f>
        <v>0</v>
      </c>
    </row>
    <row r="25" spans="2:13" ht="27.6" customHeight="1">
      <c r="B25" s="373" t="s">
        <v>325</v>
      </c>
      <c r="C25" s="373"/>
      <c r="E25" s="236"/>
      <c r="F25" s="236"/>
      <c r="H25" s="236" t="s">
        <v>323</v>
      </c>
      <c r="I25" s="241">
        <f>I23+(I24*1.5)</f>
        <v>0</v>
      </c>
    </row>
    <row r="26" spans="2:13">
      <c r="B26" s="236" t="s">
        <v>294</v>
      </c>
      <c r="C26" s="241">
        <f>C6+C18+Q6+L6</f>
        <v>0</v>
      </c>
      <c r="G26" s="242"/>
      <c r="H26" s="236" t="s">
        <v>326</v>
      </c>
      <c r="I26" s="243">
        <v>15</v>
      </c>
    </row>
    <row r="27" spans="2:13">
      <c r="B27" s="236" t="s">
        <v>296</v>
      </c>
      <c r="C27" s="241">
        <f>C7+C19+Q7+L7</f>
        <v>0</v>
      </c>
      <c r="E27" s="236" t="s">
        <v>327</v>
      </c>
      <c r="F27" s="236">
        <f>F24</f>
        <v>0</v>
      </c>
      <c r="G27" s="242"/>
      <c r="H27" s="244"/>
      <c r="I27" s="245">
        <f>(I25*I26)/100</f>
        <v>0</v>
      </c>
    </row>
    <row r="28" spans="2:13">
      <c r="B28" s="236" t="s">
        <v>297</v>
      </c>
      <c r="C28" s="241">
        <f>C8+C20+Q10+L8</f>
        <v>0</v>
      </c>
      <c r="E28" s="236" t="s">
        <v>328</v>
      </c>
      <c r="F28" s="241">
        <f>I28</f>
        <v>0</v>
      </c>
      <c r="H28" s="246" t="s">
        <v>323</v>
      </c>
      <c r="I28" s="247">
        <f>I27+I25</f>
        <v>0</v>
      </c>
    </row>
    <row r="29" spans="2:13">
      <c r="B29" s="236" t="s">
        <v>299</v>
      </c>
      <c r="C29" s="241">
        <f>C9+C21+Q9+L9</f>
        <v>0</v>
      </c>
      <c r="E29" s="248" t="s">
        <v>323</v>
      </c>
      <c r="F29" s="248">
        <f>SUM(F27:F28)</f>
        <v>0</v>
      </c>
      <c r="G29" s="60"/>
      <c r="H29" s="249"/>
      <c r="I29" s="249"/>
    </row>
    <row r="30" spans="2:13">
      <c r="B30" s="236" t="s">
        <v>300</v>
      </c>
      <c r="C30" s="241">
        <f>C10+C22+L10</f>
        <v>0</v>
      </c>
      <c r="G30" s="60"/>
      <c r="H30" s="250"/>
      <c r="I30" s="250"/>
    </row>
    <row r="31" spans="2:13">
      <c r="B31" s="236" t="s">
        <v>301</v>
      </c>
      <c r="C31" s="241">
        <f>C11+C23+L11</f>
        <v>0</v>
      </c>
    </row>
    <row r="32" spans="2:13">
      <c r="B32" s="236" t="s">
        <v>303</v>
      </c>
      <c r="C32" s="236">
        <f t="shared" ref="C32:C39" si="0">L12</f>
        <v>1</v>
      </c>
    </row>
    <row r="33" spans="2:3">
      <c r="B33" s="236" t="s">
        <v>306</v>
      </c>
      <c r="C33" s="236">
        <f t="shared" si="0"/>
        <v>1</v>
      </c>
    </row>
    <row r="34" spans="2:3">
      <c r="B34" s="236" t="s">
        <v>308</v>
      </c>
      <c r="C34" s="236">
        <f t="shared" si="0"/>
        <v>3</v>
      </c>
    </row>
    <row r="35" spans="2:3">
      <c r="B35" s="236" t="s">
        <v>309</v>
      </c>
      <c r="C35" s="236">
        <f t="shared" si="0"/>
        <v>2</v>
      </c>
    </row>
    <row r="36" spans="2:3">
      <c r="B36" s="236" t="s">
        <v>310</v>
      </c>
      <c r="C36" s="236">
        <f t="shared" si="0"/>
        <v>1</v>
      </c>
    </row>
    <row r="37" spans="2:3">
      <c r="B37" s="236" t="s">
        <v>311</v>
      </c>
      <c r="C37" s="236">
        <f t="shared" si="0"/>
        <v>1</v>
      </c>
    </row>
    <row r="38" spans="2:3">
      <c r="B38" s="236" t="s">
        <v>313</v>
      </c>
      <c r="C38" s="236">
        <f t="shared" si="0"/>
        <v>1</v>
      </c>
    </row>
    <row r="39" spans="2:3">
      <c r="B39" s="236" t="s">
        <v>315</v>
      </c>
      <c r="C39" s="236">
        <f t="shared" si="0"/>
        <v>1</v>
      </c>
    </row>
    <row r="40" spans="2:3">
      <c r="B40" s="236" t="s">
        <v>320</v>
      </c>
      <c r="C40" s="241">
        <f>L21</f>
        <v>0</v>
      </c>
    </row>
  </sheetData>
  <sheetProtection selectLockedCells="1" selectUnlockedCells="1"/>
  <mergeCells count="9">
    <mergeCell ref="B13:C13"/>
    <mergeCell ref="E19:F19"/>
    <mergeCell ref="H20:I20"/>
    <mergeCell ref="B25:C25"/>
    <mergeCell ref="B1:C1"/>
    <mergeCell ref="E1:F1"/>
    <mergeCell ref="H1:I1"/>
    <mergeCell ref="K1:L1"/>
    <mergeCell ref="P1:Q1"/>
  </mergeCells>
  <pageMargins left="0.51180555555555562" right="0.51180555555555562" top="0.78749999999999998" bottom="0.78749999999999998" header="0.51181102362204722" footer="0.51181102362204722"/>
  <pageSetup paperSize="9"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O37"/>
  <sheetViews>
    <sheetView showGridLines="0" zoomScaleNormal="100" workbookViewId="0">
      <selection activeCell="P15" sqref="P15"/>
    </sheetView>
  </sheetViews>
  <sheetFormatPr defaultColWidth="9" defaultRowHeight="15"/>
  <cols>
    <col min="1" max="1" width="1.42578125" style="251" customWidth="1"/>
    <col min="2" max="2" width="14.7109375" style="251" customWidth="1"/>
    <col min="3" max="3" width="33.7109375" style="251" customWidth="1"/>
    <col min="4" max="4" width="11" style="251" customWidth="1"/>
    <col min="5" max="5" width="14" style="251" customWidth="1"/>
    <col min="6" max="6" width="10.7109375" style="251" customWidth="1"/>
    <col min="7" max="7" width="3.28515625" style="251" customWidth="1"/>
    <col min="8" max="8" width="9" style="251" customWidth="1"/>
    <col min="9" max="9" width="2.7109375" style="251" customWidth="1"/>
    <col min="10" max="10" width="9" style="251" customWidth="1"/>
    <col min="11" max="16384" width="9" style="251"/>
  </cols>
  <sheetData>
    <row r="1" spans="2:15" ht="6.6" customHeight="1"/>
    <row r="2" spans="2:15" ht="73.150000000000006" customHeight="1">
      <c r="B2" s="287"/>
      <c r="C2" s="287"/>
      <c r="D2" s="287"/>
      <c r="E2" s="287"/>
      <c r="F2" s="252"/>
      <c r="G2" s="252"/>
      <c r="H2" s="253"/>
    </row>
    <row r="3" spans="2:15" ht="43.35" customHeight="1">
      <c r="B3" s="254"/>
      <c r="H3" s="255"/>
    </row>
    <row r="4" spans="2:15">
      <c r="B4" s="254" t="s">
        <v>329</v>
      </c>
      <c r="C4" s="251" t="str">
        <f t="array" ref="C4:O4">'0. Dados'!D9:P9</f>
        <v>Angelo Santos</v>
      </c>
      <c r="D4" s="256">
        <v>0</v>
      </c>
      <c r="E4" s="257">
        <v>0</v>
      </c>
      <c r="F4" s="256">
        <v>0</v>
      </c>
      <c r="G4" s="257">
        <v>0</v>
      </c>
      <c r="H4" s="258">
        <v>0</v>
      </c>
      <c r="I4" s="257">
        <v>0</v>
      </c>
      <c r="J4" s="257">
        <v>0</v>
      </c>
      <c r="K4" s="257">
        <v>0</v>
      </c>
      <c r="L4" s="257">
        <v>0</v>
      </c>
      <c r="M4" s="257">
        <v>0</v>
      </c>
      <c r="N4" s="257">
        <v>0</v>
      </c>
      <c r="O4" s="251">
        <v>0</v>
      </c>
    </row>
    <row r="5" spans="2:15">
      <c r="B5" s="254"/>
      <c r="D5" s="257"/>
      <c r="E5" s="257"/>
      <c r="F5" s="257"/>
      <c r="G5" s="257"/>
      <c r="H5" s="258"/>
      <c r="I5" s="257"/>
      <c r="J5" s="257"/>
      <c r="K5" s="257"/>
      <c r="L5" s="257"/>
      <c r="M5" s="257"/>
      <c r="N5" s="257"/>
    </row>
    <row r="6" spans="2:15">
      <c r="B6" s="254" t="s">
        <v>330</v>
      </c>
      <c r="C6" s="251" t="str">
        <f t="array" ref="C6:N6">'0. Dados'!F7:Q7</f>
        <v>São José do Capricho, em Flexeiras/AL</v>
      </c>
      <c r="D6" s="257">
        <v>0</v>
      </c>
      <c r="E6" s="257">
        <v>0</v>
      </c>
      <c r="F6" s="257">
        <v>0</v>
      </c>
      <c r="G6" s="257">
        <v>0</v>
      </c>
      <c r="H6" s="258">
        <v>0</v>
      </c>
      <c r="I6" s="257">
        <v>0</v>
      </c>
      <c r="J6" s="257">
        <v>0</v>
      </c>
      <c r="K6" s="257">
        <v>0</v>
      </c>
      <c r="L6" s="257">
        <v>0</v>
      </c>
      <c r="M6" s="257">
        <v>0</v>
      </c>
      <c r="N6" s="257">
        <v>0</v>
      </c>
    </row>
    <row r="7" spans="2:15">
      <c r="B7" s="254"/>
      <c r="D7" s="257"/>
      <c r="E7" s="257"/>
      <c r="F7" s="257"/>
      <c r="G7" s="257"/>
      <c r="H7" s="258"/>
      <c r="I7" s="257"/>
      <c r="J7" s="257"/>
      <c r="K7" s="257"/>
      <c r="L7" s="257"/>
      <c r="M7" s="257"/>
      <c r="N7" s="257"/>
    </row>
    <row r="8" spans="2:15">
      <c r="B8" s="254" t="s">
        <v>331</v>
      </c>
      <c r="C8" s="251" t="str">
        <f t="array" ref="C8:K8">'0. Dados'!AA7:AI7</f>
        <v>AL018600000007</v>
      </c>
      <c r="D8" s="257">
        <v>0</v>
      </c>
      <c r="E8" s="257">
        <v>0</v>
      </c>
      <c r="F8" s="257">
        <v>0</v>
      </c>
      <c r="G8" s="257">
        <v>0</v>
      </c>
      <c r="H8" s="258">
        <v>0</v>
      </c>
      <c r="I8" s="257">
        <v>0</v>
      </c>
      <c r="J8" s="257">
        <v>0</v>
      </c>
      <c r="K8" s="257">
        <v>0</v>
      </c>
      <c r="L8" s="257"/>
      <c r="M8" s="257"/>
      <c r="N8" s="257"/>
    </row>
    <row r="9" spans="2:15">
      <c r="B9" s="254"/>
      <c r="D9" s="257"/>
      <c r="E9" s="257"/>
      <c r="F9" s="257"/>
      <c r="G9" s="257"/>
      <c r="H9" s="258"/>
      <c r="I9" s="257"/>
      <c r="J9" s="257"/>
      <c r="K9" s="257"/>
      <c r="L9" s="257"/>
      <c r="M9" s="257"/>
      <c r="N9" s="257"/>
    </row>
    <row r="10" spans="2:15">
      <c r="B10" s="254" t="s">
        <v>126</v>
      </c>
      <c r="C10" s="259" t="str">
        <f t="array" ref="C10:L10">'0. Dados'!Z9:AI9</f>
        <v>11277828431</v>
      </c>
      <c r="D10" s="257">
        <v>0</v>
      </c>
      <c r="E10" s="257">
        <v>0</v>
      </c>
      <c r="F10" s="257">
        <v>0</v>
      </c>
      <c r="G10" s="257">
        <v>0</v>
      </c>
      <c r="H10" s="258">
        <v>0</v>
      </c>
      <c r="I10" s="257">
        <v>0</v>
      </c>
      <c r="J10" s="257">
        <v>0</v>
      </c>
      <c r="K10" s="257">
        <v>0</v>
      </c>
      <c r="L10" s="257">
        <v>0</v>
      </c>
      <c r="M10" s="257"/>
      <c r="N10" s="257"/>
    </row>
    <row r="11" spans="2:15">
      <c r="B11" s="254"/>
      <c r="H11" s="255"/>
    </row>
    <row r="12" spans="2:15" ht="14.25" customHeight="1">
      <c r="B12" s="260"/>
      <c r="C12" s="261" t="s">
        <v>332</v>
      </c>
      <c r="D12" s="288" t="s">
        <v>333</v>
      </c>
      <c r="E12" s="288"/>
      <c r="F12" s="262" t="s">
        <v>334</v>
      </c>
      <c r="G12" s="263"/>
      <c r="H12" s="264"/>
    </row>
    <row r="13" spans="2:15" ht="14.25" customHeight="1">
      <c r="B13" s="254"/>
      <c r="C13" s="265"/>
      <c r="D13" s="266" t="s">
        <v>335</v>
      </c>
      <c r="E13" s="266" t="s">
        <v>136</v>
      </c>
      <c r="F13" s="266" t="s">
        <v>136</v>
      </c>
      <c r="G13" s="289"/>
      <c r="H13" s="289"/>
    </row>
    <row r="14" spans="2:15" ht="20.25" customHeight="1">
      <c r="B14" s="254"/>
      <c r="C14" s="267" t="str">
        <f>'5.Composição analítica_material'!B12</f>
        <v>1. ESTRUTURAL</v>
      </c>
      <c r="D14" s="268">
        <f>'5.Composição analítica_material'!I13+'5.Composição analítica_material'!I14+'5.Composição analítica_material'!I15+'5.Composição analítica_material'!I16+'5.Composição analítica_material'!I17</f>
        <v>10227.710000000001</v>
      </c>
      <c r="E14" s="269">
        <f>D14*100/D23</f>
        <v>20.437234948342965</v>
      </c>
      <c r="F14" s="290">
        <f>E23</f>
        <v>100</v>
      </c>
      <c r="G14" s="270"/>
      <c r="H14" s="271"/>
    </row>
    <row r="15" spans="2:15" ht="20.25" customHeight="1">
      <c r="B15" s="254"/>
      <c r="C15" s="267" t="str">
        <f>'5.Composição analítica_material'!B18</f>
        <v xml:space="preserve">2. COBERTA </v>
      </c>
      <c r="D15" s="268">
        <f>'5.Composição analítica_material'!I19+'5.Composição analítica_material'!I20+'5.Composição analítica_material'!I21</f>
        <v>6002.61</v>
      </c>
      <c r="E15" s="269">
        <f>D15*100/D23</f>
        <v>11.994547251855298</v>
      </c>
      <c r="F15" s="290"/>
      <c r="G15" s="270"/>
      <c r="H15" s="272"/>
    </row>
    <row r="16" spans="2:15" ht="19.899999999999999" customHeight="1">
      <c r="B16" s="254"/>
      <c r="C16" s="273" t="str">
        <f>'5.Composição analítica_material'!B22</f>
        <v>3. INSTALAÇÃO RESIDENCIAL ELÉTRICA</v>
      </c>
      <c r="D16" s="268">
        <f>'5.Composição analítica_material'!I23+'5.Composição analítica_material'!I24+'5.Composição analítica_material'!I25+'5.Composição analítica_material'!I26+'5.Composição analítica_material'!I27+'5.Composição analítica_material'!I28+'5.Composição analítica_material'!I29+'5.Composição analítica_material'!I30</f>
        <v>0</v>
      </c>
      <c r="E16" s="269">
        <f>D16*100/D23</f>
        <v>0</v>
      </c>
      <c r="F16" s="290"/>
      <c r="G16" s="270"/>
      <c r="H16" s="272"/>
    </row>
    <row r="17" spans="2:8" ht="20.25" customHeight="1">
      <c r="B17" s="254"/>
      <c r="C17" s="267" t="str">
        <f>'5.Composição analítica_material'!B31</f>
        <v>4. INSTALAÇÃO HIDRO SANITARIA</v>
      </c>
      <c r="D17" s="268">
        <f>'5.Composição analítica_material'!I33+'5.Composição analítica_material'!I34+'5.Composição analítica_material'!I35+'5.Composição analítica_material'!I36+'5.Composição analítica_material'!I38+'5.Composição analítica_material'!I39+'5.Composição analítica_material'!I40</f>
        <v>1581.15</v>
      </c>
      <c r="E17" s="269">
        <f>D17*100/D23</f>
        <v>3.1594886869663372</v>
      </c>
      <c r="F17" s="290"/>
      <c r="G17" s="291"/>
      <c r="H17" s="291"/>
    </row>
    <row r="18" spans="2:8" ht="20.25" customHeight="1">
      <c r="B18" s="254"/>
      <c r="C18" s="267" t="str">
        <f>'5.Composição analítica_material'!B41</f>
        <v>5. ESQUADRIAS</v>
      </c>
      <c r="D18" s="268">
        <f>'5.Composição analítica_material'!I42+'5.Composição analítica_material'!I43+'5.Composição analítica_material'!I44+'5.Composição analítica_material'!I45+'5.Composição analítica_material'!I46</f>
        <v>2524.1400000000003</v>
      </c>
      <c r="E18" s="269">
        <f>D18*100/D23</f>
        <v>5.0437920338482822</v>
      </c>
      <c r="F18" s="290"/>
      <c r="G18" s="291"/>
      <c r="H18" s="291"/>
    </row>
    <row r="19" spans="2:8" ht="20.25" customHeight="1">
      <c r="B19" s="254"/>
      <c r="C19" s="267" t="str">
        <f>'5.Composição analítica_material'!B47</f>
        <v>6. PINTURA E REVESTIMENTO</v>
      </c>
      <c r="D19" s="268">
        <f>'5.Composição analítica_material'!I48+'5.Composição analítica_material'!I49+'5.Composição analítica_material'!I50+'5.Composição analítica_material'!I51+'5.Composição analítica_material'!I52</f>
        <v>27270.5</v>
      </c>
      <c r="E19" s="269">
        <f>D19*100/D23</f>
        <v>54.492512562322041</v>
      </c>
      <c r="F19" s="290"/>
      <c r="G19" s="270"/>
      <c r="H19" s="272"/>
    </row>
    <row r="20" spans="2:8" ht="20.25" customHeight="1">
      <c r="B20" s="254"/>
      <c r="C20" s="267" t="str">
        <f>'5.Composição analítica_material'!B53</f>
        <v>7. EQUIPAMENTOS</v>
      </c>
      <c r="D20" s="268">
        <f>'5.Composição analítica_material'!I54+'5.Composição analítica_material'!I55+'5.Composição analítica_material'!I56+'5.Composição analítica_material'!I57</f>
        <v>1122.08</v>
      </c>
      <c r="E20" s="269">
        <f>D20*100/D23</f>
        <v>2.2421649216527131</v>
      </c>
      <c r="F20" s="290"/>
      <c r="G20" s="270"/>
      <c r="H20" s="272"/>
    </row>
    <row r="21" spans="2:8" ht="20.25" customHeight="1">
      <c r="B21" s="254"/>
      <c r="C21" s="267" t="str">
        <f>'5.Composição analítica_material'!B58</f>
        <v>8. AMPLIAÇÃO/REPAROS</v>
      </c>
      <c r="D21" s="268">
        <f>'5.Composição analítica_material'!I59+'5.Composição analítica_material'!I60+'5.Composição analítica_material'!I61+'5.Composição analítica_material'!I62+'5.Composição analítica_material'!I63+'5.Composição analítica_material'!I64+'5.Composição analítica_material'!I65+'5.Composição analítica_material'!I66+'5.Composição analítica_material'!I67+'5.Composição analítica_material'!I68+'5.Composição analítica_material'!I69</f>
        <v>1316.3</v>
      </c>
      <c r="E21" s="269">
        <f>D21*100/D23</f>
        <v>2.6302595950123577</v>
      </c>
      <c r="F21" s="290"/>
      <c r="G21" s="291"/>
      <c r="H21" s="291"/>
    </row>
    <row r="22" spans="2:8" ht="38.25" customHeight="1">
      <c r="B22" s="254"/>
      <c r="C22" s="273" t="str">
        <f>'5.Composição analítica_material'!B70</f>
        <v>9. EQUIPAMENTOS PARA ACESSIBILIDADE DE LOCOMOÇÃO</v>
      </c>
      <c r="D22" s="268">
        <f>'5.Composição analítica_material'!I71+'5.Composição analítica_material'!I72+'5.Composição analítica_material'!I73</f>
        <v>0</v>
      </c>
      <c r="E22" s="269">
        <f>D22*100/D23</f>
        <v>0</v>
      </c>
      <c r="F22" s="290"/>
      <c r="G22" s="291"/>
      <c r="H22" s="291"/>
    </row>
    <row r="23" spans="2:8" ht="15.6" customHeight="1">
      <c r="B23" s="254"/>
      <c r="C23" s="274" t="s">
        <v>127</v>
      </c>
      <c r="D23" s="275">
        <f>SUM(D14:D22)</f>
        <v>50044.490000000005</v>
      </c>
      <c r="E23" s="276">
        <f>SUM(E14:E22)</f>
        <v>100</v>
      </c>
      <c r="F23" s="277"/>
      <c r="G23" s="270"/>
      <c r="H23" s="272"/>
    </row>
    <row r="24" spans="2:8" ht="11.45" customHeight="1">
      <c r="B24" s="254"/>
      <c r="C24" s="278"/>
      <c r="D24" s="279"/>
      <c r="E24" s="280"/>
      <c r="F24" s="281"/>
      <c r="G24" s="270"/>
      <c r="H24" s="272"/>
    </row>
    <row r="25" spans="2:8">
      <c r="B25" s="292" t="s">
        <v>336</v>
      </c>
      <c r="C25" s="292"/>
      <c r="D25" s="292"/>
      <c r="E25" s="292"/>
      <c r="F25" s="292"/>
      <c r="G25" s="292"/>
      <c r="H25" s="292"/>
    </row>
    <row r="26" spans="2:8" ht="107.25" customHeight="1">
      <c r="B26" s="293" t="s">
        <v>337</v>
      </c>
      <c r="C26" s="293"/>
      <c r="D26" s="293"/>
      <c r="E26" s="293"/>
      <c r="F26" s="293"/>
      <c r="G26" s="293"/>
      <c r="H26" s="293"/>
    </row>
    <row r="27" spans="2:8">
      <c r="B27" s="254"/>
      <c r="C27" s="282"/>
      <c r="D27" s="282"/>
      <c r="E27" s="294" t="str">
        <f>'0. Dados'!F7</f>
        <v>São José do Capricho, em Flexeiras/AL</v>
      </c>
      <c r="F27" s="294"/>
      <c r="G27" s="294"/>
      <c r="H27" s="294"/>
    </row>
    <row r="28" spans="2:8">
      <c r="B28" s="254"/>
      <c r="E28" s="295">
        <f ca="1">TODAY()</f>
        <v>46224</v>
      </c>
      <c r="F28" s="295"/>
      <c r="G28" s="295"/>
      <c r="H28" s="295"/>
    </row>
    <row r="29" spans="2:8" ht="17.25" customHeight="1">
      <c r="B29" s="254"/>
      <c r="H29" s="255"/>
    </row>
    <row r="30" spans="2:8" ht="33.6" customHeight="1">
      <c r="B30" s="254"/>
      <c r="C30" s="282"/>
      <c r="D30" s="282"/>
      <c r="E30" s="282"/>
      <c r="F30" s="282"/>
      <c r="G30" s="282"/>
      <c r="H30" s="283"/>
    </row>
    <row r="31" spans="2:8" ht="16.899999999999999" customHeight="1">
      <c r="B31" s="296" t="s">
        <v>338</v>
      </c>
      <c r="C31" s="296"/>
      <c r="D31" s="297" t="s">
        <v>338</v>
      </c>
      <c r="E31" s="297"/>
      <c r="F31" s="297"/>
      <c r="G31" s="297"/>
      <c r="H31" s="297"/>
    </row>
    <row r="32" spans="2:8">
      <c r="B32" s="296" t="s">
        <v>339</v>
      </c>
      <c r="C32" s="296"/>
      <c r="D32" s="297" t="str">
        <f>C4</f>
        <v>Angelo Santos</v>
      </c>
      <c r="E32" s="297"/>
      <c r="F32" s="297"/>
      <c r="G32" s="297"/>
      <c r="H32" s="297"/>
    </row>
    <row r="33" spans="2:8">
      <c r="B33" s="296" t="s">
        <v>43</v>
      </c>
      <c r="C33" s="296"/>
      <c r="D33" s="298" t="str">
        <f>C10</f>
        <v>11277828431</v>
      </c>
      <c r="E33" s="298"/>
      <c r="F33" s="298"/>
      <c r="G33" s="298"/>
      <c r="H33" s="298"/>
    </row>
    <row r="34" spans="2:8">
      <c r="B34" s="296" t="s">
        <v>340</v>
      </c>
      <c r="C34" s="296"/>
      <c r="D34" s="297" t="s">
        <v>341</v>
      </c>
      <c r="E34" s="297"/>
      <c r="F34" s="297"/>
      <c r="G34" s="297"/>
      <c r="H34" s="297"/>
    </row>
    <row r="35" spans="2:8">
      <c r="B35" s="284"/>
      <c r="C35" s="285"/>
      <c r="D35" s="285"/>
      <c r="E35" s="285"/>
      <c r="F35" s="285"/>
      <c r="G35" s="285"/>
      <c r="H35" s="286"/>
    </row>
    <row r="36" spans="2:8" ht="7.5" customHeight="1"/>
    <row r="37" spans="2:8">
      <c r="C37" s="282"/>
      <c r="D37" s="282"/>
      <c r="E37" s="282"/>
      <c r="F37" s="282"/>
      <c r="G37" s="282"/>
      <c r="H37" s="282"/>
    </row>
  </sheetData>
  <sheetProtection selectLockedCells="1" selectUnlockedCells="1"/>
  <mergeCells count="20">
    <mergeCell ref="B32:C32"/>
    <mergeCell ref="D32:H32"/>
    <mergeCell ref="B33:C33"/>
    <mergeCell ref="D33:H33"/>
    <mergeCell ref="B34:C34"/>
    <mergeCell ref="D34:H34"/>
    <mergeCell ref="B25:H25"/>
    <mergeCell ref="B26:H26"/>
    <mergeCell ref="E27:H27"/>
    <mergeCell ref="E28:H28"/>
    <mergeCell ref="B31:C31"/>
    <mergeCell ref="D31:H31"/>
    <mergeCell ref="B2:E2"/>
    <mergeCell ref="D12:E12"/>
    <mergeCell ref="G13:H13"/>
    <mergeCell ref="F14:F22"/>
    <mergeCell ref="G17:H17"/>
    <mergeCell ref="G18:H18"/>
    <mergeCell ref="G21:H21"/>
    <mergeCell ref="G22:H22"/>
  </mergeCells>
  <pageMargins left="0.29166666666666669" right="0.17708333333333334" top="0.78749999999999998" bottom="0.78749999999999998" header="0.51181102362204722" footer="0.51181102362204722"/>
  <pageSetup paperSize="9" firstPageNumber="0"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Estefany Carollany Souza Lopes</dc:creator>
  <cp:keywords/>
  <dc:description/>
  <cp:lastModifiedBy/>
  <cp:revision/>
  <dcterms:created xsi:type="dcterms:W3CDTF">2026-07-20T12:48:37Z</dcterms:created>
  <dcterms:modified xsi:type="dcterms:W3CDTF">2026-07-21T23:52:24Z</dcterms:modified>
  <cp:category/>
  <cp:contentStatus/>
</cp:coreProperties>
</file>