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wwatson\Documents\GitHub\counterpart\"/>
    </mc:Choice>
  </mc:AlternateContent>
  <xr:revisionPtr revIDLastSave="0" documentId="13_ncr:1_{E1CABAEB-9AB3-4B53-89A9-55060F921525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Loss Triangles" sheetId="1" r:id="rId1"/>
    <sheet name="Rating Tabl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2" l="1"/>
  <c r="E18" i="2"/>
  <c r="E17" i="2"/>
  <c r="E16" i="2"/>
  <c r="E15" i="2"/>
  <c r="E14" i="2"/>
  <c r="E13" i="2"/>
  <c r="E12" i="2"/>
  <c r="E11" i="2"/>
  <c r="E10" i="2"/>
  <c r="I19" i="2"/>
  <c r="I18" i="2"/>
  <c r="I17" i="2"/>
  <c r="I16" i="2"/>
  <c r="I15" i="2"/>
  <c r="I14" i="2"/>
  <c r="I13" i="2"/>
  <c r="I12" i="2"/>
  <c r="I11" i="2"/>
  <c r="I10" i="2"/>
  <c r="H7" i="2"/>
  <c r="G8" i="2"/>
  <c r="I8" i="2" s="1"/>
  <c r="E8" i="2" s="1"/>
  <c r="H8" i="2"/>
  <c r="G9" i="2"/>
  <c r="I9" i="2" s="1"/>
  <c r="E9" i="2" s="1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50" i="1" l="1"/>
  <c r="F50" i="1"/>
  <c r="F51" i="1" s="1"/>
  <c r="E50" i="1"/>
  <c r="D50" i="1"/>
  <c r="C50" i="1"/>
  <c r="E44" i="1"/>
  <c r="G44" i="1" s="1"/>
  <c r="E35" i="1"/>
  <c r="F35" i="1" s="1"/>
  <c r="D44" i="1"/>
  <c r="D61" i="1" s="1"/>
  <c r="G61" i="1" s="1"/>
  <c r="C44" i="1"/>
  <c r="C61" i="1" s="1"/>
  <c r="E34" i="1"/>
  <c r="F34" i="1" s="1"/>
  <c r="D43" i="1"/>
  <c r="E43" i="1" s="1"/>
  <c r="F43" i="1" s="1"/>
  <c r="C43" i="1"/>
  <c r="C60" i="1" s="1"/>
  <c r="G36" i="1"/>
  <c r="L25" i="1"/>
  <c r="L24" i="1"/>
  <c r="L23" i="1"/>
  <c r="N20" i="1"/>
  <c r="M20" i="1"/>
  <c r="L20" i="1"/>
  <c r="K20" i="1"/>
  <c r="K25" i="1"/>
  <c r="K24" i="1"/>
  <c r="K23" i="1"/>
  <c r="K16" i="1"/>
  <c r="L15" i="1"/>
  <c r="K15" i="1"/>
  <c r="M14" i="1"/>
  <c r="M18" i="1" s="1"/>
  <c r="L14" i="1"/>
  <c r="K14" i="1"/>
  <c r="J14" i="1"/>
  <c r="J23" i="1" s="1"/>
  <c r="F20" i="1"/>
  <c r="E20" i="1"/>
  <c r="D20" i="1"/>
  <c r="C20" i="1"/>
  <c r="D25" i="1"/>
  <c r="D24" i="1"/>
  <c r="D23" i="1"/>
  <c r="C25" i="1"/>
  <c r="C24" i="1"/>
  <c r="C23" i="1"/>
  <c r="C16" i="1"/>
  <c r="D15" i="1"/>
  <c r="C15" i="1"/>
  <c r="E14" i="1"/>
  <c r="E18" i="1" s="1"/>
  <c r="D14" i="1"/>
  <c r="C14" i="1"/>
  <c r="B14" i="1"/>
  <c r="B23" i="1" s="1"/>
  <c r="B54" i="1" s="1"/>
  <c r="J9" i="1"/>
  <c r="J10" i="1" s="1"/>
  <c r="J16" i="1" s="1"/>
  <c r="J25" i="1" s="1"/>
  <c r="L7" i="1"/>
  <c r="M7" i="1" s="1"/>
  <c r="N7" i="1" s="1"/>
  <c r="N13" i="1" s="1"/>
  <c r="B9" i="1"/>
  <c r="B10" i="1" s="1"/>
  <c r="B16" i="1" s="1"/>
  <c r="B25" i="1" s="1"/>
  <c r="B56" i="1" s="1"/>
  <c r="D7" i="1"/>
  <c r="C13" i="1" s="1"/>
  <c r="C49" i="1" s="1"/>
  <c r="D51" i="1" l="1"/>
  <c r="O25" i="1"/>
  <c r="D56" i="1" s="1"/>
  <c r="E51" i="1"/>
  <c r="E61" i="1"/>
  <c r="F61" i="1" s="1"/>
  <c r="C51" i="1"/>
  <c r="D60" i="1"/>
  <c r="E60" i="1" s="1"/>
  <c r="L18" i="1"/>
  <c r="F44" i="1"/>
  <c r="E24" i="1"/>
  <c r="F24" i="1" s="1"/>
  <c r="K13" i="1"/>
  <c r="G23" i="1"/>
  <c r="C54" i="1" s="1"/>
  <c r="L13" i="1"/>
  <c r="O23" i="1"/>
  <c r="D54" i="1" s="1"/>
  <c r="M13" i="1"/>
  <c r="O24" i="1"/>
  <c r="D55" i="1" s="1"/>
  <c r="J15" i="1"/>
  <c r="J24" i="1" s="1"/>
  <c r="E7" i="1"/>
  <c r="F7" i="1" s="1"/>
  <c r="F13" i="1" s="1"/>
  <c r="F49" i="1" s="1"/>
  <c r="D18" i="1"/>
  <c r="C18" i="1"/>
  <c r="K18" i="1"/>
  <c r="E25" i="1"/>
  <c r="F25" i="1" s="1"/>
  <c r="G24" i="1"/>
  <c r="G25" i="1"/>
  <c r="C56" i="1" s="1"/>
  <c r="M23" i="1"/>
  <c r="N23" i="1" s="1"/>
  <c r="M24" i="1"/>
  <c r="N24" i="1" s="1"/>
  <c r="M25" i="1"/>
  <c r="N25" i="1" s="1"/>
  <c r="E23" i="1"/>
  <c r="F23" i="1" s="1"/>
  <c r="B15" i="1"/>
  <c r="B24" i="1" s="1"/>
  <c r="B55" i="1" s="1"/>
  <c r="C55" i="1" l="1"/>
  <c r="F60" i="1"/>
  <c r="N28" i="1"/>
  <c r="F28" i="1"/>
  <c r="E13" i="1"/>
  <c r="E49" i="1" s="1"/>
  <c r="D13" i="1"/>
  <c r="D49" i="1" s="1"/>
  <c r="N27" i="1"/>
  <c r="F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Watson, Liam</author>
  </authors>
  <commentList>
    <comment ref="E33" authorId="0" shapeId="0" xr:uid="{76C629CF-2D11-4D60-B784-08E9A0F8F3A1}">
      <text>
        <r>
          <rPr>
            <b/>
            <sz val="9"/>
            <color indexed="81"/>
            <rFont val="Tahoma"/>
            <charset val="1"/>
          </rPr>
          <t>Watson, Liam:</t>
        </r>
        <r>
          <rPr>
            <sz val="9"/>
            <color indexed="81"/>
            <rFont val="Tahoma"/>
            <charset val="1"/>
          </rPr>
          <t xml:space="preserve">
$40M in EP is full Credibility per HG</t>
        </r>
      </text>
    </comment>
    <comment ref="E59" authorId="0" shapeId="0" xr:uid="{8219E92F-4765-4676-8C68-0862C231591D}">
      <text>
        <r>
          <rPr>
            <b/>
            <sz val="9"/>
            <color indexed="81"/>
            <rFont val="Tahoma"/>
            <charset val="1"/>
          </rPr>
          <t>Watson, Liam:</t>
        </r>
        <r>
          <rPr>
            <sz val="9"/>
            <color indexed="81"/>
            <rFont val="Tahoma"/>
            <charset val="1"/>
          </rPr>
          <t xml:space="preserve">
$40M in EP is full Credibility per HG</t>
        </r>
      </text>
    </comment>
  </commentList>
</comments>
</file>

<file path=xl/sharedStrings.xml><?xml version="1.0" encoding="utf-8"?>
<sst xmlns="http://schemas.openxmlformats.org/spreadsheetml/2006/main" count="94" uniqueCount="63">
  <si>
    <t>Loss Triangles, Cumulative</t>
  </si>
  <si>
    <t>Assume coverage is D&amp;O</t>
  </si>
  <si>
    <t>All Values are in 000s</t>
  </si>
  <si>
    <t>HG1</t>
  </si>
  <si>
    <t>AY\DevMth</t>
  </si>
  <si>
    <t>Earned Premium</t>
  </si>
  <si>
    <t>HG2</t>
  </si>
  <si>
    <t xml:space="preserve">Formula = </t>
  </si>
  <si>
    <t>Asset Size Base Rate * (Limit Factor - Retention factor) * Industry Factor * 1.7</t>
  </si>
  <si>
    <t>(1.7 is the loss cost multipler)</t>
  </si>
  <si>
    <t>D&amp;O</t>
  </si>
  <si>
    <t>Assets (Base Rate)</t>
  </si>
  <si>
    <t>Asset Size</t>
  </si>
  <si>
    <t>Base Rate</t>
  </si>
  <si>
    <t>Limit Retention Factor</t>
  </si>
  <si>
    <t>Factor</t>
  </si>
  <si>
    <t>Industry</t>
  </si>
  <si>
    <t>Hazard Group 1</t>
  </si>
  <si>
    <t>Hazard Group 2</t>
  </si>
  <si>
    <t>Hazard Group 3</t>
  </si>
  <si>
    <t>Selection</t>
  </si>
  <si>
    <t>LDF</t>
  </si>
  <si>
    <t>Tail Factor</t>
  </si>
  <si>
    <t>EP</t>
  </si>
  <si>
    <t>Age to Ultimate</t>
  </si>
  <si>
    <t>Average LDF</t>
  </si>
  <si>
    <t>Loss</t>
  </si>
  <si>
    <t>Ult Loss</t>
  </si>
  <si>
    <t>Ult LR</t>
  </si>
  <si>
    <t>Ave Ult LR</t>
  </si>
  <si>
    <t>Note: Assume that 40mm of premium is fully credible</t>
  </si>
  <si>
    <t>Inc LR</t>
  </si>
  <si>
    <t>Updated Factor</t>
  </si>
  <si>
    <t>Initial Factor</t>
  </si>
  <si>
    <t>Selected Factor</t>
  </si>
  <si>
    <t>c</t>
  </si>
  <si>
    <t>% Change</t>
  </si>
  <si>
    <t>Note: Used 30M for observed premium in credibility weighting, however some if very undeveloped. Loss performance is not sufficiently different to argue a change. Take slighly more concervative approach of using higher factor.</t>
  </si>
  <si>
    <t>Conclusion: No reason to update factors from current view, continue to monitor improvements in loss performance of HG2.</t>
  </si>
  <si>
    <t>Average Ult LR</t>
  </si>
  <si>
    <t>Average Excl 2020</t>
  </si>
  <si>
    <t>Assessment of Need for Updated HG Factors</t>
  </si>
  <si>
    <t>Scenario 1: Full credibility is $20M EP</t>
  </si>
  <si>
    <t>Sensitivity Testing</t>
  </si>
  <si>
    <t xml:space="preserve">Conclusion: HG1 would not change. HG2 could be adjusted down 1.15 however this is only an 8% decrease in loss cost which is potentially not material enough to implement a change </t>
  </si>
  <si>
    <t>Updated LDF Selection</t>
  </si>
  <si>
    <t>Updated Age to Ultimate</t>
  </si>
  <si>
    <t>HG1 Ult LR</t>
  </si>
  <si>
    <t>HG2 Ult LR</t>
  </si>
  <si>
    <t>Scenario 2: LDF flex of +10%</t>
  </si>
  <si>
    <t>Conclusion: HG 1 and 2 would not be materially different if each Age to Age LDF was 10% higher than initially selected.</t>
  </si>
  <si>
    <t>Other Considerations</t>
  </si>
  <si>
    <t xml:space="preserve">How are we competing in the market, quote to bind ratio? Hard or soft market? </t>
  </si>
  <si>
    <t>What is factored into the loss cost multiplier? Is there is risk margin built into the model already?</t>
  </si>
  <si>
    <t>Are we trying to grow or maintain profitability?</t>
  </si>
  <si>
    <t>Note: Observed data is fully credible under this assumption</t>
  </si>
  <si>
    <t>How is the overall rate adequacy on this portfolio?</t>
  </si>
  <si>
    <t>Change in limits or retentions strategy? Change in business mix?</t>
  </si>
  <si>
    <t>Any changes in the claims handling process?</t>
  </si>
  <si>
    <t>y = 0.0088x2 - 0.057x + 6.9605</t>
  </si>
  <si>
    <t>Pred BR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</si>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</sst>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&quot;$&quot;#,##0"/>
    <numFmt numFmtId="165" formatCode="_(* #,##0.000000_);_(* \(#,##0.000000\);_(* &quot;-&quot;??_);_(@_)"/>
    <numFmt numFmtId="166" formatCode="&quot;$&quot;#,##0;[Red]\-&quot;$&quot;#,##0"/>
    <numFmt numFmtId="167" formatCode="0.000"/>
    <numFmt numFmtId="168" formatCode="0.00000000"/>
    <numFmt numFmtId="170" formatCode="_(* #,##0.000_);_(* \(#,##0.000\);_(* &quot;-&quot;??_);_(@_)"/>
    <numFmt numFmtId="172" formatCode="_(* #,##0_);_(* \(#,##0\);_(* &quot;-&quot;??_);_(@_)"/>
  </numFmts>
  <fonts count="17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Calibri"/>
    </font>
    <font>
      <sz val="10"/>
      <color theme="1"/>
      <name val="Calibri"/>
    </font>
    <font>
      <sz val="10"/>
      <color rgb="FF000000"/>
      <name val="Arial"/>
      <scheme val="minor"/>
    </font>
    <font>
      <b/>
      <sz val="12"/>
      <color theme="1"/>
      <name val="Calibri"/>
      <family val="2"/>
    </font>
    <font>
      <sz val="12"/>
      <color theme="1"/>
      <name val="Arial"/>
      <family val="2"/>
    </font>
    <font>
      <sz val="10"/>
      <color theme="1"/>
      <name val="Calibri"/>
      <family val="2"/>
    </font>
    <font>
      <sz val="10"/>
      <color rgb="FF000000"/>
      <name val="Arial"/>
      <family val="2"/>
      <scheme val="minor"/>
    </font>
    <font>
      <b/>
      <sz val="10"/>
      <color theme="1"/>
      <name val="Calibri"/>
      <family val="2"/>
    </font>
    <font>
      <sz val="10"/>
      <color rgb="FF000000"/>
      <name val="Calibri"/>
      <family val="2"/>
    </font>
    <font>
      <b/>
      <u/>
      <sz val="10"/>
      <color theme="1"/>
      <name val="Calibri"/>
      <family val="2"/>
    </font>
    <font>
      <i/>
      <sz val="10"/>
      <color theme="1"/>
      <name val="Calibri"/>
      <family val="2"/>
    </font>
    <font>
      <b/>
      <sz val="10"/>
      <color rgb="FF000000"/>
      <name val="Calibri"/>
      <family val="2"/>
    </font>
    <font>
      <i/>
      <sz val="10"/>
      <color rgb="FF00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D9D9D9"/>
      </bottom>
      <diagonal/>
    </border>
    <border>
      <left/>
      <right style="thin">
        <color rgb="FFD9D9D9"/>
      </right>
      <top/>
      <bottom/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8" fillId="0" borderId="0"/>
  </cellStyleXfs>
  <cellXfs count="67">
    <xf numFmtId="0" fontId="0" fillId="0" borderId="0" xfId="0" applyFont="1" applyAlignment="1"/>
    <xf numFmtId="0" fontId="1" fillId="0" borderId="0" xfId="0" applyFont="1" applyAlignment="1"/>
    <xf numFmtId="3" fontId="1" fillId="0" borderId="0" xfId="0" applyNumberFormat="1" applyFont="1" applyAlignment="1"/>
    <xf numFmtId="3" fontId="1" fillId="0" borderId="1" xfId="0" applyNumberFormat="1" applyFont="1" applyBorder="1" applyAlignment="1"/>
    <xf numFmtId="0" fontId="1" fillId="0" borderId="1" xfId="0" applyFont="1" applyBorder="1" applyAlignment="1"/>
    <xf numFmtId="0" fontId="2" fillId="0" borderId="0" xfId="0" applyFont="1" applyAlignment="1">
      <alignment wrapText="1"/>
    </xf>
    <xf numFmtId="0" fontId="2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horizontal="right" wrapText="1"/>
    </xf>
    <xf numFmtId="0" fontId="1" fillId="0" borderId="3" xfId="0" applyFont="1" applyBorder="1" applyAlignment="1">
      <alignment vertical="top"/>
    </xf>
    <xf numFmtId="164" fontId="3" fillId="0" borderId="4" xfId="0" applyNumberFormat="1" applyFont="1" applyBorder="1" applyAlignment="1">
      <alignment wrapText="1"/>
    </xf>
    <xf numFmtId="164" fontId="3" fillId="0" borderId="4" xfId="0" applyNumberFormat="1" applyFont="1" applyBorder="1" applyAlignment="1">
      <alignment horizontal="right"/>
    </xf>
    <xf numFmtId="4" fontId="3" fillId="0" borderId="4" xfId="0" applyNumberFormat="1" applyFont="1" applyBorder="1" applyAlignment="1">
      <alignment horizontal="right"/>
    </xf>
    <xf numFmtId="165" fontId="3" fillId="0" borderId="4" xfId="0" applyNumberFormat="1" applyFont="1" applyBorder="1" applyAlignment="1">
      <alignment horizontal="right" wrapText="1"/>
    </xf>
    <xf numFmtId="0" fontId="1" fillId="0" borderId="3" xfId="0" applyFont="1" applyBorder="1" applyAlignment="1"/>
    <xf numFmtId="2" fontId="1" fillId="0" borderId="0" xfId="0" applyNumberFormat="1" applyFont="1" applyAlignment="1"/>
    <xf numFmtId="166" fontId="3" fillId="0" borderId="4" xfId="0" applyNumberFormat="1" applyFont="1" applyBorder="1" applyAlignment="1">
      <alignment wrapText="1"/>
    </xf>
    <xf numFmtId="167" fontId="3" fillId="0" borderId="4" xfId="0" applyNumberFormat="1" applyFont="1" applyBorder="1" applyAlignment="1">
      <alignment horizontal="right"/>
    </xf>
    <xf numFmtId="168" fontId="3" fillId="0" borderId="4" xfId="0" applyNumberFormat="1" applyFont="1" applyBorder="1" applyAlignment="1">
      <alignment horizontal="right"/>
    </xf>
    <xf numFmtId="2" fontId="3" fillId="0" borderId="4" xfId="0" applyNumberFormat="1" applyFont="1" applyBorder="1" applyAlignment="1">
      <alignment horizontal="right"/>
    </xf>
    <xf numFmtId="3" fontId="3" fillId="0" borderId="4" xfId="0" applyNumberFormat="1" applyFont="1" applyBorder="1" applyAlignment="1"/>
    <xf numFmtId="0" fontId="5" fillId="0" borderId="0" xfId="0" applyFont="1" applyAlignment="1"/>
    <xf numFmtId="0" fontId="5" fillId="0" borderId="1" xfId="0" applyFont="1" applyBorder="1" applyAlignment="1"/>
    <xf numFmtId="0" fontId="6" fillId="0" borderId="0" xfId="0" applyFont="1" applyAlignment="1"/>
    <xf numFmtId="0" fontId="5" fillId="0" borderId="0" xfId="0" applyFont="1" applyAlignment="1">
      <alignment wrapText="1"/>
    </xf>
    <xf numFmtId="0" fontId="6" fillId="0" borderId="3" xfId="0" applyFont="1" applyBorder="1" applyAlignment="1">
      <alignment vertical="top"/>
    </xf>
    <xf numFmtId="0" fontId="6" fillId="0" borderId="3" xfId="0" applyFont="1" applyBorder="1" applyAlignment="1"/>
    <xf numFmtId="165" fontId="7" fillId="0" borderId="4" xfId="0" applyNumberFormat="1" applyFont="1" applyBorder="1" applyAlignment="1">
      <alignment horizontal="right"/>
    </xf>
    <xf numFmtId="0" fontId="9" fillId="2" borderId="2" xfId="0" applyFont="1" applyFill="1" applyBorder="1" applyAlignment="1">
      <alignment horizontal="right" wrapText="1"/>
    </xf>
    <xf numFmtId="0" fontId="9" fillId="2" borderId="2" xfId="0" applyFont="1" applyFill="1" applyBorder="1" applyAlignment="1">
      <alignment horizontal="right"/>
    </xf>
    <xf numFmtId="3" fontId="7" fillId="0" borderId="0" xfId="0" applyNumberFormat="1" applyFont="1" applyFill="1" applyBorder="1" applyAlignment="1"/>
    <xf numFmtId="0" fontId="10" fillId="0" borderId="0" xfId="0" applyFont="1" applyAlignment="1"/>
    <xf numFmtId="0" fontId="11" fillId="0" borderId="0" xfId="0" applyFont="1" applyAlignment="1"/>
    <xf numFmtId="0" fontId="7" fillId="0" borderId="0" xfId="0" applyFont="1" applyAlignment="1"/>
    <xf numFmtId="0" fontId="12" fillId="0" borderId="0" xfId="3" applyFont="1" applyAlignment="1"/>
    <xf numFmtId="0" fontId="9" fillId="0" borderId="0" xfId="0" applyFont="1" applyAlignment="1"/>
    <xf numFmtId="3" fontId="7" fillId="0" borderId="0" xfId="0" applyNumberFormat="1" applyFont="1" applyAlignment="1"/>
    <xf numFmtId="0" fontId="7" fillId="0" borderId="0" xfId="0" applyFont="1" applyAlignment="1">
      <alignment horizontal="right"/>
    </xf>
    <xf numFmtId="3" fontId="7" fillId="0" borderId="0" xfId="0" applyNumberFormat="1" applyFont="1" applyAlignment="1">
      <alignment horizontal="right"/>
    </xf>
    <xf numFmtId="0" fontId="13" fillId="0" borderId="0" xfId="0" applyFont="1" applyAlignment="1"/>
    <xf numFmtId="170" fontId="10" fillId="0" borderId="0" xfId="1" applyNumberFormat="1" applyFont="1" applyAlignment="1"/>
    <xf numFmtId="170" fontId="10" fillId="0" borderId="0" xfId="0" applyNumberFormat="1" applyFont="1" applyAlignment="1"/>
    <xf numFmtId="170" fontId="10" fillId="0" borderId="0" xfId="0" applyNumberFormat="1" applyFont="1" applyFill="1" applyAlignment="1"/>
    <xf numFmtId="3" fontId="10" fillId="0" borderId="0" xfId="0" applyNumberFormat="1" applyFont="1" applyAlignment="1"/>
    <xf numFmtId="172" fontId="10" fillId="0" borderId="0" xfId="1" applyNumberFormat="1" applyFont="1" applyAlignment="1"/>
    <xf numFmtId="9" fontId="10" fillId="0" borderId="0" xfId="2" applyFont="1" applyAlignment="1"/>
    <xf numFmtId="9" fontId="13" fillId="0" borderId="0" xfId="2" applyFont="1" applyAlignment="1"/>
    <xf numFmtId="9" fontId="13" fillId="3" borderId="0" xfId="2" applyFont="1" applyFill="1" applyAlignment="1"/>
    <xf numFmtId="0" fontId="9" fillId="0" borderId="0" xfId="0" applyFont="1" applyAlignment="1">
      <alignment wrapText="1"/>
    </xf>
    <xf numFmtId="0" fontId="9" fillId="2" borderId="2" xfId="0" applyFont="1" applyFill="1" applyBorder="1" applyAlignment="1">
      <alignment wrapText="1"/>
    </xf>
    <xf numFmtId="0" fontId="7" fillId="0" borderId="3" xfId="0" applyFont="1" applyBorder="1" applyAlignment="1"/>
    <xf numFmtId="3" fontId="7" fillId="0" borderId="4" xfId="0" applyNumberFormat="1" applyFont="1" applyBorder="1" applyAlignment="1"/>
    <xf numFmtId="2" fontId="7" fillId="0" borderId="4" xfId="0" applyNumberFormat="1" applyFont="1" applyBorder="1" applyAlignment="1">
      <alignment horizontal="right"/>
    </xf>
    <xf numFmtId="9" fontId="7" fillId="0" borderId="4" xfId="2" applyFont="1" applyBorder="1" applyAlignment="1">
      <alignment horizontal="right"/>
    </xf>
    <xf numFmtId="0" fontId="14" fillId="0" borderId="0" xfId="0" applyFont="1" applyAlignment="1"/>
    <xf numFmtId="0" fontId="9" fillId="3" borderId="0" xfId="0" applyFont="1" applyFill="1" applyAlignment="1"/>
    <xf numFmtId="2" fontId="10" fillId="0" borderId="0" xfId="0" applyNumberFormat="1" applyFont="1" applyAlignment="1"/>
    <xf numFmtId="2" fontId="7" fillId="0" borderId="0" xfId="0" applyNumberFormat="1" applyFont="1" applyBorder="1" applyAlignment="1">
      <alignment horizontal="right"/>
    </xf>
    <xf numFmtId="9" fontId="7" fillId="0" borderId="0" xfId="2" applyFont="1" applyBorder="1" applyAlignment="1">
      <alignment horizontal="right"/>
    </xf>
    <xf numFmtId="43" fontId="10" fillId="0" borderId="0" xfId="0" applyNumberFormat="1" applyFont="1" applyAlignment="1"/>
    <xf numFmtId="0" fontId="13" fillId="0" borderId="5" xfId="0" applyFont="1" applyBorder="1" applyAlignment="1"/>
    <xf numFmtId="0" fontId="10" fillId="0" borderId="5" xfId="0" applyFont="1" applyBorder="1" applyAlignment="1"/>
    <xf numFmtId="0" fontId="13" fillId="0" borderId="0" xfId="0" applyFont="1" applyBorder="1" applyAlignment="1"/>
    <xf numFmtId="0" fontId="10" fillId="0" borderId="0" xfId="0" applyFont="1" applyBorder="1" applyAlignment="1"/>
    <xf numFmtId="10" fontId="10" fillId="0" borderId="0" xfId="0" applyNumberFormat="1" applyFont="1" applyAlignment="1"/>
    <xf numFmtId="0" fontId="13" fillId="0" borderId="0" xfId="0" applyFont="1" applyAlignment="1">
      <alignment horizontal="right"/>
    </xf>
    <xf numFmtId="9" fontId="10" fillId="3" borderId="0" xfId="2" applyFont="1" applyFill="1" applyAlignment="1"/>
    <xf numFmtId="0" fontId="2" fillId="2" borderId="0" xfId="0" applyFont="1" applyFill="1" applyBorder="1" applyAlignment="1">
      <alignment horizontal="right" wrapText="1"/>
    </xf>
  </cellXfs>
  <cellStyles count="4">
    <cellStyle name="Comma" xfId="1" builtinId="3"/>
    <cellStyle name="Normal" xfId="0" builtinId="0"/>
    <cellStyle name="Normal 2" xfId="3" xr:uid="{C76D5D3C-AF71-480C-AB3E-AAA38EF6079E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'Rating Tables'!$H$7</c:f>
              <c:strCache>
                <c:ptCount val="1"/>
                <c:pt idx="0">
                  <c:v>Base Rate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3428871391076114"/>
                  <c:y val="-0.16712962962962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'Rating Tables'!$G$8:$G$19</c:f>
              <c:numCache>
                <c:formatCode>General</c:formatCode>
                <c:ptCount val="12"/>
                <c:pt idx="0">
                  <c:v>9.9999949991806676E-7</c:v>
                </c:pt>
                <c:pt idx="1">
                  <c:v>13.815510557964274</c:v>
                </c:pt>
                <c:pt idx="2">
                  <c:v>14.73180128983843</c:v>
                </c:pt>
                <c:pt idx="3">
                  <c:v>15.424948470398375</c:v>
                </c:pt>
                <c:pt idx="4">
                  <c:v>16.11809565095832</c:v>
                </c:pt>
                <c:pt idx="5">
                  <c:v>16.523560759066484</c:v>
                </c:pt>
                <c:pt idx="6">
                  <c:v>16.811242831518264</c:v>
                </c:pt>
                <c:pt idx="7">
                  <c:v>17.034386382832476</c:v>
                </c:pt>
                <c:pt idx="8">
                  <c:v>17.72753356339242</c:v>
                </c:pt>
                <c:pt idx="9">
                  <c:v>18.132998671500584</c:v>
                </c:pt>
                <c:pt idx="10">
                  <c:v>18.420680743952367</c:v>
                </c:pt>
                <c:pt idx="11">
                  <c:v>19.33697147582652</c:v>
                </c:pt>
              </c:numCache>
            </c:numRef>
          </c:xVal>
          <c:yVal>
            <c:numRef>
              <c:f>'Rating Tables'!$H$8:$H$19</c:f>
              <c:numCache>
                <c:formatCode>General</c:formatCode>
                <c:ptCount val="12"/>
                <c:pt idx="0">
                  <c:v>6.9707300781435251</c:v>
                </c:pt>
                <c:pt idx="1">
                  <c:v>7.5060421785181219</c:v>
                </c:pt>
                <c:pt idx="2">
                  <c:v>8.2855133090797413</c:v>
                </c:pt>
                <c:pt idx="3">
                  <c:v>8.1939530235637417</c:v>
                </c:pt>
                <c:pt idx="4">
                  <c:v>8.3642750849915242</c:v>
                </c:pt>
                <c:pt idx="5">
                  <c:v>8.4980103719994631</c:v>
                </c:pt>
                <c:pt idx="6">
                  <c:v>8.5409097180335536</c:v>
                </c:pt>
                <c:pt idx="7">
                  <c:v>8.6123215365078138</c:v>
                </c:pt>
                <c:pt idx="8">
                  <c:v>8.7449660111141085</c:v>
                </c:pt>
                <c:pt idx="9">
                  <c:v>8.8487964509259474</c:v>
                </c:pt>
                <c:pt idx="10">
                  <c:v>8.8757064446286105</c:v>
                </c:pt>
                <c:pt idx="11">
                  <c:v>9.0336031934761287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9C-4B72-A050-061075FF2DF7}"/>
            </c:ext>
          </c:extLst>
        </c:ser>
        <c:ser>
          <c:idx val="1"/>
          <c:order val="1"/>
          <c:tx>
            <c:strRef>
              <c:f>'Rating Tables'!$I$7</c:f>
              <c:strCache>
                <c:ptCount val="1"/>
                <c:pt idx="0">
                  <c:v>Pred BR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'Rating Tables'!$G$8:$G$19</c:f>
              <c:numCache>
                <c:formatCode>General</c:formatCode>
                <c:ptCount val="12"/>
                <c:pt idx="0">
                  <c:v>9.9999949991806676E-7</c:v>
                </c:pt>
                <c:pt idx="1">
                  <c:v>13.815510557964274</c:v>
                </c:pt>
                <c:pt idx="2">
                  <c:v>14.73180128983843</c:v>
                </c:pt>
                <c:pt idx="3">
                  <c:v>15.424948470398375</c:v>
                </c:pt>
                <c:pt idx="4">
                  <c:v>16.11809565095832</c:v>
                </c:pt>
                <c:pt idx="5">
                  <c:v>16.523560759066484</c:v>
                </c:pt>
                <c:pt idx="6">
                  <c:v>16.811242831518264</c:v>
                </c:pt>
                <c:pt idx="7">
                  <c:v>17.034386382832476</c:v>
                </c:pt>
                <c:pt idx="8">
                  <c:v>17.72753356339242</c:v>
                </c:pt>
                <c:pt idx="9">
                  <c:v>18.132998671500584</c:v>
                </c:pt>
                <c:pt idx="10">
                  <c:v>18.420680743952367</c:v>
                </c:pt>
                <c:pt idx="11">
                  <c:v>19.33697147582652</c:v>
                </c:pt>
              </c:numCache>
            </c:numRef>
          </c:xVal>
          <c:yVal>
            <c:numRef>
              <c:f>'Rating Tables'!$I$8:$I$19</c:f>
              <c:numCache>
                <c:formatCode>General</c:formatCode>
                <c:ptCount val="12"/>
                <c:pt idx="0">
                  <c:v>6.9604999430000367</c:v>
                </c:pt>
                <c:pt idx="1">
                  <c:v>7.8526572195955922</c:v>
                </c:pt>
                <c:pt idx="2">
                  <c:v>8.0306158558201197</c:v>
                </c:pt>
                <c:pt idx="3">
                  <c:v>8.1750534479544097</c:v>
                </c:pt>
                <c:pt idx="4">
                  <c:v>8.3279470131336613</c:v>
                </c:pt>
                <c:pt idx="5">
                  <c:v>8.4213039661285531</c:v>
                </c:pt>
                <c:pt idx="6">
                  <c:v>8.4892965513578726</c:v>
                </c:pt>
                <c:pt idx="7">
                  <c:v>8.5430387872472799</c:v>
                </c:pt>
                <c:pt idx="8">
                  <c:v>8.7155665138092342</c:v>
                </c:pt>
                <c:pt idx="9">
                  <c:v>8.8204087149461152</c:v>
                </c:pt>
                <c:pt idx="10">
                  <c:v>8.89655021341615</c:v>
                </c:pt>
                <c:pt idx="11">
                  <c:v>9.1487751254188581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9C-4B72-A050-061075FF2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197576"/>
        <c:axId val="554197904"/>
      </c:scatterChart>
      <c:valAx>
        <c:axId val="554197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97904"/>
        <c:crosses val="autoZero"/>
        <c:crossBetween val="midCat"/>
      </c:valAx>
      <c:valAx>
        <c:axId val="554197904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97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'Rating Tables'!$D$7</c:f>
              <c:strCache>
                <c:ptCount val="1"/>
                <c:pt idx="0">
                  <c:v>Base Rate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'Rating Tables'!$C$8:$C$19</c:f>
              <c:numCache>
                <c:formatCode>"$"#,##0</c:formatCode>
                <c:ptCount val="12"/>
                <c:pt idx="0">
                  <c:v>1.0000009999999999</c:v>
                </c:pt>
                <c:pt idx="1">
                  <c:v>1000000</c:v>
                </c:pt>
                <c:pt idx="2">
                  <c:v>2500000</c:v>
                </c:pt>
                <c:pt idx="3">
                  <c:v>5000000</c:v>
                </c:pt>
                <c:pt idx="4">
                  <c:v>10000000</c:v>
                </c:pt>
                <c:pt idx="5">
                  <c:v>15000000</c:v>
                </c:pt>
                <c:pt idx="6">
                  <c:v>20000000</c:v>
                </c:pt>
                <c:pt idx="7">
                  <c:v>25000000</c:v>
                </c:pt>
                <c:pt idx="8">
                  <c:v>50000000</c:v>
                </c:pt>
                <c:pt idx="9">
                  <c:v>75000000</c:v>
                </c:pt>
                <c:pt idx="10">
                  <c:v>100000000</c:v>
                </c:pt>
                <c:pt idx="11">
                  <c:v>250000000</c:v>
                </c:pt>
              </c:numCache>
            </c:numRef>
          </c:xVal>
          <c:yVal>
            <c:numRef>
              <c:f>'Rating Tables'!$D$8:$D$19</c:f>
              <c:numCache>
                <c:formatCode>"$"#,##0</c:formatCode>
                <c:ptCount val="12"/>
                <c:pt idx="0">
                  <c:v>1065</c:v>
                </c:pt>
                <c:pt idx="1">
                  <c:v>1819</c:v>
                </c:pt>
                <c:pt idx="2">
                  <c:v>3966</c:v>
                </c:pt>
                <c:pt idx="3">
                  <c:v>3619</c:v>
                </c:pt>
                <c:pt idx="4">
                  <c:v>4291</c:v>
                </c:pt>
                <c:pt idx="5">
                  <c:v>4905</c:v>
                </c:pt>
                <c:pt idx="6">
                  <c:v>5120</c:v>
                </c:pt>
                <c:pt idx="7">
                  <c:v>5499</c:v>
                </c:pt>
                <c:pt idx="8">
                  <c:v>6279</c:v>
                </c:pt>
                <c:pt idx="9">
                  <c:v>6966</c:v>
                </c:pt>
                <c:pt idx="10">
                  <c:v>7156</c:v>
                </c:pt>
                <c:pt idx="11">
                  <c:v>8380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A8-4356-81B3-5E3C8E7B2CCB}"/>
            </c:ext>
          </c:extLst>
        </c:ser>
        <c:ser>
          <c:idx val="1"/>
          <c:order val="1"/>
          <c:tx>
            <c:strRef>
              <c:f>'Rating Tables'!$E$7</c:f>
              <c:strCache>
                <c:ptCount val="1"/>
                <c:pt idx="0">
                  <c:v>Pred BR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'Rating Tables'!$C$8:$C$19</c:f>
              <c:numCache>
                <c:formatCode>"$"#,##0</c:formatCode>
                <c:ptCount val="12"/>
                <c:pt idx="0">
                  <c:v>1.0000009999999999</c:v>
                </c:pt>
                <c:pt idx="1">
                  <c:v>1000000</c:v>
                </c:pt>
                <c:pt idx="2">
                  <c:v>2500000</c:v>
                </c:pt>
                <c:pt idx="3">
                  <c:v>5000000</c:v>
                </c:pt>
                <c:pt idx="4">
                  <c:v>10000000</c:v>
                </c:pt>
                <c:pt idx="5">
                  <c:v>15000000</c:v>
                </c:pt>
                <c:pt idx="6">
                  <c:v>20000000</c:v>
                </c:pt>
                <c:pt idx="7">
                  <c:v>25000000</c:v>
                </c:pt>
                <c:pt idx="8">
                  <c:v>50000000</c:v>
                </c:pt>
                <c:pt idx="9">
                  <c:v>75000000</c:v>
                </c:pt>
                <c:pt idx="10">
                  <c:v>100000000</c:v>
                </c:pt>
                <c:pt idx="11">
                  <c:v>250000000</c:v>
                </c:pt>
              </c:numCache>
            </c:numRef>
          </c:xVal>
          <c:yVal>
            <c:numRef>
              <c:f>'Rating Tables'!$E$8:$E$19</c:f>
              <c:numCache>
                <c:formatCode>#,##0.00</c:formatCode>
                <c:ptCount val="12"/>
                <c:pt idx="0">
                  <c:v>1054.1604456599805</c:v>
                </c:pt>
                <c:pt idx="1">
                  <c:v>2572.5611024559507</c:v>
                </c:pt>
                <c:pt idx="2">
                  <c:v>3073.6340059017084</c:v>
                </c:pt>
                <c:pt idx="3">
                  <c:v>3551.2447256377418</c:v>
                </c:pt>
                <c:pt idx="4">
                  <c:v>4137.9137435779976</c:v>
                </c:pt>
                <c:pt idx="5">
                  <c:v>4542.8232824141942</c:v>
                </c:pt>
                <c:pt idx="6">
                  <c:v>4862.4443900020633</c:v>
                </c:pt>
                <c:pt idx="7">
                  <c:v>5130.9124469295639</c:v>
                </c:pt>
                <c:pt idx="8">
                  <c:v>6097.0877236660244</c:v>
                </c:pt>
                <c:pt idx="9">
                  <c:v>6771.0314815700276</c:v>
                </c:pt>
                <c:pt idx="10">
                  <c:v>7306.7233740897163</c:v>
                </c:pt>
                <c:pt idx="11">
                  <c:v>9402.9159294860001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A8-4356-81B3-5E3C8E7B2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995624"/>
        <c:axId val="564998576"/>
      </c:scatterChart>
      <c:valAx>
        <c:axId val="564995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998576"/>
        <c:crosses val="autoZero"/>
        <c:crossBetween val="midCat"/>
      </c:valAx>
      <c:valAx>
        <c:axId val="56499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995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5</xdr:row>
      <xdr:rowOff>9525</xdr:rowOff>
    </xdr:from>
    <xdr:to>
      <xdr:col>16</xdr:col>
      <xdr:colOff>142875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8A2E99-6379-03AA-4B43-5D22B2584E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276224</xdr:colOff>
      <xdr:row>20</xdr:row>
      <xdr:rowOff>66675</xdr:rowOff>
    </xdr:from>
    <xdr:to>
      <xdr:col>16</xdr:col>
      <xdr:colOff>495299</xdr:colOff>
      <xdr:row>35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455BFA-B57F-7374-6FF1-E9EFD2C1E6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P1012"/>
  <sheetViews>
    <sheetView topLeftCell="A49" workbookViewId="0">
      <selection activeCell="B70" sqref="B70"/>
    </sheetView>
  </sheetViews>
  <sheetFormatPr defaultColWidth="12.5703125" defaultRowHeight="15" customHeight="1" x14ac:dyDescent="0.2"/>
  <cols>
    <col min="1" max="1" width="12.5703125" style="30" customWidth="1"/>
    <col min="2" max="2" width="21.5703125" style="30" customWidth="1"/>
    <col min="3" max="3" width="15" style="30" customWidth="1"/>
    <col min="4" max="4" width="12.5703125" style="30" customWidth="1"/>
    <col min="5" max="5" width="14.42578125" style="30" customWidth="1"/>
    <col min="6" max="6" width="12.5703125" style="30" customWidth="1"/>
    <col min="7" max="9" width="12.5703125" style="30"/>
    <col min="10" max="10" width="15.140625" style="30" bestFit="1" customWidth="1"/>
    <col min="11" max="16384" width="12.5703125" style="30"/>
  </cols>
  <sheetData>
    <row r="1" spans="2:16" ht="15.75" customHeight="1" x14ac:dyDescent="0.2"/>
    <row r="2" spans="2:16" ht="15.75" customHeight="1" x14ac:dyDescent="0.2">
      <c r="B2" s="31" t="s">
        <v>0</v>
      </c>
      <c r="C2" s="32"/>
      <c r="D2" s="33" t="s">
        <v>30</v>
      </c>
      <c r="E2" s="32"/>
      <c r="F2" s="32"/>
      <c r="H2" s="31"/>
    </row>
    <row r="3" spans="2:16" ht="15.75" customHeight="1" x14ac:dyDescent="0.2">
      <c r="B3" s="32"/>
      <c r="C3" s="32"/>
      <c r="D3" s="32"/>
      <c r="E3" s="32"/>
      <c r="F3" s="32"/>
    </row>
    <row r="4" spans="2:16" ht="15.75" customHeight="1" x14ac:dyDescent="0.2">
      <c r="B4" s="32" t="s">
        <v>1</v>
      </c>
      <c r="C4" s="32"/>
      <c r="D4" s="32"/>
      <c r="E4" s="32"/>
      <c r="F4" s="32"/>
    </row>
    <row r="5" spans="2:16" ht="15.75" customHeight="1" x14ac:dyDescent="0.2">
      <c r="B5" s="34" t="s">
        <v>2</v>
      </c>
      <c r="C5" s="32"/>
      <c r="D5" s="32"/>
      <c r="E5" s="32"/>
      <c r="F5" s="32"/>
    </row>
    <row r="6" spans="2:16" ht="15.75" customHeight="1" x14ac:dyDescent="0.2">
      <c r="B6" s="54" t="s">
        <v>3</v>
      </c>
      <c r="C6" s="32"/>
      <c r="D6" s="32"/>
      <c r="E6" s="32"/>
      <c r="F6" s="32"/>
      <c r="J6" s="54" t="s">
        <v>6</v>
      </c>
      <c r="K6" s="35"/>
      <c r="L6" s="35"/>
      <c r="M6" s="35"/>
      <c r="N6" s="35"/>
    </row>
    <row r="7" spans="2:16" ht="15.75" customHeight="1" x14ac:dyDescent="0.2">
      <c r="B7" s="32" t="s">
        <v>4</v>
      </c>
      <c r="C7" s="36">
        <v>12</v>
      </c>
      <c r="D7" s="36">
        <f t="shared" ref="D7:F7" si="0">C7+12</f>
        <v>24</v>
      </c>
      <c r="E7" s="36">
        <f t="shared" si="0"/>
        <v>36</v>
      </c>
      <c r="F7" s="36">
        <f t="shared" si="0"/>
        <v>48</v>
      </c>
      <c r="H7" s="32" t="s">
        <v>5</v>
      </c>
      <c r="J7" s="32" t="s">
        <v>4</v>
      </c>
      <c r="K7" s="37">
        <v>12</v>
      </c>
      <c r="L7" s="37">
        <f t="shared" ref="L7:N7" si="1">K7+12</f>
        <v>24</v>
      </c>
      <c r="M7" s="37">
        <f t="shared" si="1"/>
        <v>36</v>
      </c>
      <c r="N7" s="37">
        <f t="shared" si="1"/>
        <v>48</v>
      </c>
      <c r="P7" s="32" t="s">
        <v>5</v>
      </c>
    </row>
    <row r="8" spans="2:16" ht="15.75" customHeight="1" x14ac:dyDescent="0.2">
      <c r="B8" s="36">
        <v>2018</v>
      </c>
      <c r="C8" s="37">
        <v>500</v>
      </c>
      <c r="D8" s="37">
        <v>700</v>
      </c>
      <c r="E8" s="37">
        <v>800</v>
      </c>
      <c r="F8" s="37">
        <v>850</v>
      </c>
      <c r="H8" s="35">
        <v>1000</v>
      </c>
      <c r="J8" s="36">
        <v>2018</v>
      </c>
      <c r="K8" s="37">
        <v>7500</v>
      </c>
      <c r="L8" s="37">
        <v>10500</v>
      </c>
      <c r="M8" s="37">
        <v>12000</v>
      </c>
      <c r="N8" s="37">
        <v>12750</v>
      </c>
      <c r="P8" s="35">
        <v>10000</v>
      </c>
    </row>
    <row r="9" spans="2:16" ht="15.75" customHeight="1" x14ac:dyDescent="0.2">
      <c r="B9" s="36">
        <f t="shared" ref="B9:B10" si="2">B8+1</f>
        <v>2019</v>
      </c>
      <c r="C9" s="37">
        <v>450</v>
      </c>
      <c r="D9" s="37">
        <v>560</v>
      </c>
      <c r="E9" s="37">
        <v>600</v>
      </c>
      <c r="F9" s="35"/>
      <c r="H9" s="35">
        <v>1000</v>
      </c>
      <c r="J9" s="36">
        <f t="shared" ref="J9:J10" si="3">J8+1</f>
        <v>2019</v>
      </c>
      <c r="K9" s="37">
        <v>6750</v>
      </c>
      <c r="L9" s="37">
        <v>8400</v>
      </c>
      <c r="M9" s="37">
        <v>9000</v>
      </c>
      <c r="N9" s="35"/>
      <c r="P9" s="35">
        <v>10000</v>
      </c>
    </row>
    <row r="10" spans="2:16" ht="15.75" customHeight="1" x14ac:dyDescent="0.2">
      <c r="B10" s="36">
        <f t="shared" si="2"/>
        <v>2020</v>
      </c>
      <c r="C10" s="37">
        <v>400</v>
      </c>
      <c r="D10" s="37">
        <v>500</v>
      </c>
      <c r="E10" s="35"/>
      <c r="F10" s="35"/>
      <c r="H10" s="35">
        <v>1000</v>
      </c>
      <c r="J10" s="36">
        <f t="shared" si="3"/>
        <v>2020</v>
      </c>
      <c r="K10" s="37">
        <v>6000</v>
      </c>
      <c r="L10" s="37">
        <v>7500</v>
      </c>
      <c r="M10" s="35"/>
      <c r="N10" s="35"/>
      <c r="P10" s="35">
        <v>10000</v>
      </c>
    </row>
    <row r="11" spans="2:16" ht="15.75" customHeight="1" x14ac:dyDescent="0.2">
      <c r="B11" s="32"/>
      <c r="C11" s="35"/>
      <c r="D11" s="35"/>
      <c r="E11" s="35"/>
      <c r="F11" s="35"/>
    </row>
    <row r="12" spans="2:16" ht="15.75" customHeight="1" x14ac:dyDescent="0.2">
      <c r="C12" s="32"/>
      <c r="D12" s="32"/>
      <c r="E12" s="32"/>
      <c r="F12" s="32"/>
    </row>
    <row r="13" spans="2:16" ht="15.75" customHeight="1" x14ac:dyDescent="0.2">
      <c r="B13" s="38" t="s">
        <v>21</v>
      </c>
      <c r="C13" s="38" t="str">
        <f>C7&amp;"-"&amp;D7</f>
        <v>12-24</v>
      </c>
      <c r="D13" s="38" t="str">
        <f>D7&amp;"-"&amp;E7</f>
        <v>24-36</v>
      </c>
      <c r="E13" s="38" t="str">
        <f>E7&amp;"-"&amp;F7</f>
        <v>36-48</v>
      </c>
      <c r="F13" s="38" t="str">
        <f>F7&amp;"-"&amp;G7</f>
        <v>48-</v>
      </c>
      <c r="J13" s="38" t="s">
        <v>21</v>
      </c>
      <c r="K13" s="38" t="str">
        <f>K7&amp;"-"&amp;L7</f>
        <v>12-24</v>
      </c>
      <c r="L13" s="38" t="str">
        <f>L7&amp;"-"&amp;M7</f>
        <v>24-36</v>
      </c>
      <c r="M13" s="38" t="str">
        <f>M7&amp;"-"&amp;N7</f>
        <v>36-48</v>
      </c>
      <c r="N13" s="38" t="str">
        <f>N7&amp;"-"&amp;O7</f>
        <v>48-</v>
      </c>
    </row>
    <row r="14" spans="2:16" ht="15.75" customHeight="1" x14ac:dyDescent="0.2">
      <c r="B14" s="30">
        <f>B8</f>
        <v>2018</v>
      </c>
      <c r="C14" s="39">
        <f>D8/C8</f>
        <v>1.4</v>
      </c>
      <c r="D14" s="39">
        <f>E8/D8</f>
        <v>1.1428571428571428</v>
      </c>
      <c r="E14" s="39">
        <f>F8/E8</f>
        <v>1.0625</v>
      </c>
      <c r="J14" s="30">
        <f>J8</f>
        <v>2018</v>
      </c>
      <c r="K14" s="39">
        <f>L8/K8</f>
        <v>1.4</v>
      </c>
      <c r="L14" s="39">
        <f>M8/L8</f>
        <v>1.1428571428571428</v>
      </c>
      <c r="M14" s="39">
        <f>N8/M8</f>
        <v>1.0625</v>
      </c>
    </row>
    <row r="15" spans="2:16" ht="15.75" customHeight="1" x14ac:dyDescent="0.2">
      <c r="B15" s="30">
        <f>B9</f>
        <v>2019</v>
      </c>
      <c r="C15" s="39">
        <f>D9/C9</f>
        <v>1.2444444444444445</v>
      </c>
      <c r="D15" s="39">
        <f>E9/D9</f>
        <v>1.0714285714285714</v>
      </c>
      <c r="J15" s="30">
        <f>J9</f>
        <v>2019</v>
      </c>
      <c r="K15" s="39">
        <f>L9/K9</f>
        <v>1.2444444444444445</v>
      </c>
      <c r="L15" s="39">
        <f>M9/L9</f>
        <v>1.0714285714285714</v>
      </c>
    </row>
    <row r="16" spans="2:16" ht="15.75" customHeight="1" x14ac:dyDescent="0.2">
      <c r="B16" s="30">
        <f>B10</f>
        <v>2020</v>
      </c>
      <c r="C16" s="39">
        <f>D10/C10</f>
        <v>1.25</v>
      </c>
      <c r="J16" s="30">
        <f>J10</f>
        <v>2020</v>
      </c>
      <c r="K16" s="39">
        <f>L10/K10</f>
        <v>1.25</v>
      </c>
    </row>
    <row r="17" spans="2:15" ht="15.75" customHeight="1" x14ac:dyDescent="0.2"/>
    <row r="18" spans="2:15" ht="15.75" customHeight="1" x14ac:dyDescent="0.2">
      <c r="B18" s="38" t="s">
        <v>25</v>
      </c>
      <c r="C18" s="40">
        <f>AVERAGE(C14:C16)</f>
        <v>1.2981481481481481</v>
      </c>
      <c r="D18" s="40">
        <f t="shared" ref="D18:E18" si="4">AVERAGE(D14:D16)</f>
        <v>1.1071428571428572</v>
      </c>
      <c r="E18" s="40">
        <f t="shared" si="4"/>
        <v>1.0625</v>
      </c>
      <c r="F18" s="38" t="s">
        <v>22</v>
      </c>
      <c r="J18" s="38" t="s">
        <v>25</v>
      </c>
      <c r="K18" s="40">
        <f>AVERAGE(K14:K16)</f>
        <v>1.2981481481481481</v>
      </c>
      <c r="L18" s="40">
        <f t="shared" ref="L18:M18" si="5">AVERAGE(L14:L16)</f>
        <v>1.1071428571428572</v>
      </c>
      <c r="M18" s="40">
        <f t="shared" si="5"/>
        <v>1.0625</v>
      </c>
      <c r="N18" s="38" t="s">
        <v>22</v>
      </c>
    </row>
    <row r="19" spans="2:15" ht="15.75" customHeight="1" x14ac:dyDescent="0.2">
      <c r="B19" s="38" t="s">
        <v>20</v>
      </c>
      <c r="C19" s="41">
        <v>1.3</v>
      </c>
      <c r="D19" s="41">
        <v>1.1000000000000001</v>
      </c>
      <c r="E19" s="41">
        <v>1.05</v>
      </c>
      <c r="F19" s="41">
        <v>1.05</v>
      </c>
      <c r="J19" s="38" t="s">
        <v>20</v>
      </c>
      <c r="K19" s="41">
        <v>1.3</v>
      </c>
      <c r="L19" s="41">
        <v>1.1000000000000001</v>
      </c>
      <c r="M19" s="41">
        <v>1.05</v>
      </c>
      <c r="N19" s="41">
        <v>1.05</v>
      </c>
    </row>
    <row r="20" spans="2:15" ht="15.75" customHeight="1" x14ac:dyDescent="0.2">
      <c r="B20" s="38" t="s">
        <v>24</v>
      </c>
      <c r="C20" s="41">
        <f>PRODUCT(C19:$F$19)</f>
        <v>1.5765750000000003</v>
      </c>
      <c r="D20" s="41">
        <f>PRODUCT(D19:$F$19)</f>
        <v>1.2127500000000002</v>
      </c>
      <c r="E20" s="41">
        <f>PRODUCT(E19:$F$19)</f>
        <v>1.1025</v>
      </c>
      <c r="F20" s="41">
        <f>PRODUCT(F19:$F$19)</f>
        <v>1.05</v>
      </c>
      <c r="J20" s="38" t="s">
        <v>24</v>
      </c>
      <c r="K20" s="41">
        <f>PRODUCT(K19:N$19)</f>
        <v>1.5765750000000003</v>
      </c>
      <c r="L20" s="41">
        <f>PRODUCT(L19:O$19)</f>
        <v>1.2127500000000002</v>
      </c>
      <c r="M20" s="41">
        <f>PRODUCT(M19:P$19)</f>
        <v>1.1025</v>
      </c>
      <c r="N20" s="41">
        <f>PRODUCT(N19:Q$19)</f>
        <v>1.05</v>
      </c>
    </row>
    <row r="21" spans="2:15" ht="15.75" customHeight="1" x14ac:dyDescent="0.2"/>
    <row r="22" spans="2:15" ht="15.75" customHeight="1" x14ac:dyDescent="0.2">
      <c r="B22" s="38"/>
      <c r="C22" s="38" t="s">
        <v>23</v>
      </c>
      <c r="D22" s="38" t="s">
        <v>26</v>
      </c>
      <c r="E22" s="38" t="s">
        <v>27</v>
      </c>
      <c r="F22" s="38" t="s">
        <v>28</v>
      </c>
      <c r="G22" s="38" t="s">
        <v>31</v>
      </c>
      <c r="J22" s="38"/>
      <c r="K22" s="38" t="s">
        <v>23</v>
      </c>
      <c r="L22" s="38" t="s">
        <v>26</v>
      </c>
      <c r="M22" s="38" t="s">
        <v>27</v>
      </c>
      <c r="N22" s="38" t="s">
        <v>28</v>
      </c>
      <c r="O22" s="38" t="s">
        <v>31</v>
      </c>
    </row>
    <row r="23" spans="2:15" ht="15.75" customHeight="1" x14ac:dyDescent="0.2">
      <c r="B23" s="38">
        <f>B14</f>
        <v>2018</v>
      </c>
      <c r="C23" s="42">
        <f>H8</f>
        <v>1000</v>
      </c>
      <c r="D23" s="43">
        <f ca="1">OFFSET(B8,0,COUNT(C8:F8))</f>
        <v>850</v>
      </c>
      <c r="E23" s="43">
        <f ca="1">D23*F$20</f>
        <v>892.5</v>
      </c>
      <c r="F23" s="44">
        <f ca="1">E23/C23</f>
        <v>0.89249999999999996</v>
      </c>
      <c r="G23" s="44">
        <f ca="1">D23/C23</f>
        <v>0.85</v>
      </c>
      <c r="H23" s="63"/>
      <c r="J23" s="38">
        <f>J14</f>
        <v>2018</v>
      </c>
      <c r="K23" s="42">
        <f>P8</f>
        <v>10000</v>
      </c>
      <c r="L23" s="43">
        <f ca="1">OFFSET(J8,0,COUNT(K8:N8))</f>
        <v>12750</v>
      </c>
      <c r="M23" s="43">
        <f ca="1">L23*N$20</f>
        <v>13387.5</v>
      </c>
      <c r="N23" s="44">
        <f ca="1">M23/K23</f>
        <v>1.3387500000000001</v>
      </c>
      <c r="O23" s="44">
        <f ca="1">L23/K23</f>
        <v>1.2749999999999999</v>
      </c>
    </row>
    <row r="24" spans="2:15" ht="15.75" customHeight="1" x14ac:dyDescent="0.2">
      <c r="B24" s="38">
        <f t="shared" ref="B24:B25" si="6">B15</f>
        <v>2019</v>
      </c>
      <c r="C24" s="42">
        <f t="shared" ref="C24:C25" si="7">H9</f>
        <v>1000</v>
      </c>
      <c r="D24" s="43">
        <f t="shared" ref="D24:D25" ca="1" si="8">OFFSET(B9,0,COUNT(C9:F9))</f>
        <v>600</v>
      </c>
      <c r="E24" s="43">
        <f ca="1">D24*E$20</f>
        <v>661.5</v>
      </c>
      <c r="F24" s="44">
        <f t="shared" ref="F24:F25" ca="1" si="9">E24/C24</f>
        <v>0.66149999999999998</v>
      </c>
      <c r="G24" s="44">
        <f t="shared" ref="G24:G25" ca="1" si="10">D24/C24</f>
        <v>0.6</v>
      </c>
      <c r="H24" s="63"/>
      <c r="J24" s="38">
        <f t="shared" ref="J24:J25" si="11">J15</f>
        <v>2019</v>
      </c>
      <c r="K24" s="42">
        <f t="shared" ref="K24:K25" si="12">P9</f>
        <v>10000</v>
      </c>
      <c r="L24" s="43">
        <f t="shared" ref="L24:L25" ca="1" si="13">OFFSET(J9,0,COUNT(K9:N9))</f>
        <v>9000</v>
      </c>
      <c r="M24" s="43">
        <f ca="1">L24*M$20</f>
        <v>9922.5</v>
      </c>
      <c r="N24" s="44">
        <f t="shared" ref="N24:N25" ca="1" si="14">M24/K24</f>
        <v>0.99224999999999997</v>
      </c>
      <c r="O24" s="44">
        <f t="shared" ref="O24:O25" ca="1" si="15">L24/K24</f>
        <v>0.9</v>
      </c>
    </row>
    <row r="25" spans="2:15" ht="15.75" customHeight="1" x14ac:dyDescent="0.2">
      <c r="B25" s="38">
        <f t="shared" si="6"/>
        <v>2020</v>
      </c>
      <c r="C25" s="42">
        <f t="shared" si="7"/>
        <v>1000</v>
      </c>
      <c r="D25" s="43">
        <f t="shared" ca="1" si="8"/>
        <v>500</v>
      </c>
      <c r="E25" s="43">
        <f ca="1">D25*D$20</f>
        <v>606.37500000000011</v>
      </c>
      <c r="F25" s="44">
        <f t="shared" ca="1" si="9"/>
        <v>0.60637500000000011</v>
      </c>
      <c r="G25" s="44">
        <f t="shared" ca="1" si="10"/>
        <v>0.5</v>
      </c>
      <c r="H25" s="63"/>
      <c r="J25" s="38">
        <f t="shared" si="11"/>
        <v>2020</v>
      </c>
      <c r="K25" s="42">
        <f t="shared" si="12"/>
        <v>10000</v>
      </c>
      <c r="L25" s="43">
        <f t="shared" ca="1" si="13"/>
        <v>7500</v>
      </c>
      <c r="M25" s="43">
        <f ca="1">L25*L$20</f>
        <v>9095.6250000000018</v>
      </c>
      <c r="N25" s="44">
        <f t="shared" ca="1" si="14"/>
        <v>0.90956250000000016</v>
      </c>
      <c r="O25" s="44">
        <f t="shared" ca="1" si="15"/>
        <v>0.75</v>
      </c>
    </row>
    <row r="26" spans="2:15" ht="15.75" customHeight="1" x14ac:dyDescent="0.2">
      <c r="F26" s="44"/>
      <c r="N26" s="44"/>
    </row>
    <row r="27" spans="2:15" ht="15.75" customHeight="1" x14ac:dyDescent="0.2">
      <c r="B27" s="38" t="s">
        <v>39</v>
      </c>
      <c r="C27" s="38"/>
      <c r="D27" s="38"/>
      <c r="E27" s="38"/>
      <c r="F27" s="45">
        <f ca="1">AVERAGE(F23:F25)</f>
        <v>0.72012500000000002</v>
      </c>
      <c r="J27" s="38" t="s">
        <v>29</v>
      </c>
      <c r="K27" s="38"/>
      <c r="L27" s="38"/>
      <c r="M27" s="38"/>
      <c r="N27" s="45">
        <f ca="1">AVERAGE(N23:N25)</f>
        <v>1.0801875000000001</v>
      </c>
    </row>
    <row r="28" spans="2:15" ht="15.75" customHeight="1" x14ac:dyDescent="0.2">
      <c r="B28" s="38" t="s">
        <v>40</v>
      </c>
      <c r="C28" s="38"/>
      <c r="D28" s="38"/>
      <c r="E28" s="38"/>
      <c r="F28" s="45">
        <f ca="1">AVERAGE(F23:F24)</f>
        <v>0.77699999999999991</v>
      </c>
      <c r="J28" s="38" t="s">
        <v>40</v>
      </c>
      <c r="K28" s="38"/>
      <c r="L28" s="38"/>
      <c r="M28" s="38"/>
      <c r="N28" s="45">
        <f ca="1">AVERAGE(N23:N24)</f>
        <v>1.1655</v>
      </c>
    </row>
    <row r="29" spans="2:15" ht="15.75" customHeight="1" x14ac:dyDescent="0.2">
      <c r="B29" s="38" t="s">
        <v>20</v>
      </c>
      <c r="C29" s="38"/>
      <c r="D29" s="38"/>
      <c r="E29" s="38"/>
      <c r="F29" s="46">
        <v>0.75</v>
      </c>
      <c r="J29" s="38" t="s">
        <v>20</v>
      </c>
      <c r="K29" s="38"/>
      <c r="L29" s="38"/>
      <c r="M29" s="38"/>
      <c r="N29" s="46">
        <v>1.1499999999999999</v>
      </c>
    </row>
    <row r="30" spans="2:15" ht="15.75" customHeight="1" x14ac:dyDescent="0.2"/>
    <row r="31" spans="2:15" ht="15.75" customHeight="1" x14ac:dyDescent="0.2">
      <c r="B31" s="59" t="s">
        <v>41</v>
      </c>
      <c r="C31" s="60"/>
      <c r="D31" s="60"/>
      <c r="E31" s="60"/>
      <c r="F31" s="60"/>
      <c r="G31" s="60"/>
    </row>
    <row r="32" spans="2:15" ht="15.75" customHeight="1" x14ac:dyDescent="0.2"/>
    <row r="33" spans="2:11" ht="15.75" customHeight="1" x14ac:dyDescent="0.2">
      <c r="B33" s="47" t="s">
        <v>16</v>
      </c>
      <c r="C33" s="48"/>
      <c r="D33" s="27" t="s">
        <v>33</v>
      </c>
      <c r="E33" s="27" t="s">
        <v>32</v>
      </c>
      <c r="F33" s="27" t="s">
        <v>36</v>
      </c>
      <c r="G33" s="28" t="s">
        <v>34</v>
      </c>
    </row>
    <row r="34" spans="2:11" ht="15.75" customHeight="1" x14ac:dyDescent="0.2">
      <c r="B34" s="49"/>
      <c r="C34" s="50" t="s">
        <v>17</v>
      </c>
      <c r="D34" s="51">
        <v>1</v>
      </c>
      <c r="E34" s="51">
        <f>D34*(37/40)+F29*(3/40)</f>
        <v>0.98125000000000007</v>
      </c>
      <c r="F34" s="52">
        <f>E34/D34-1</f>
        <v>-1.8749999999999933E-2</v>
      </c>
      <c r="G34" s="51">
        <v>1</v>
      </c>
    </row>
    <row r="35" spans="2:11" ht="15.75" customHeight="1" x14ac:dyDescent="0.2">
      <c r="B35" s="49"/>
      <c r="C35" s="50" t="s">
        <v>18</v>
      </c>
      <c r="D35" s="51">
        <v>1.25</v>
      </c>
      <c r="E35" s="51">
        <f>D35*(10/40)+N29*(30/40)</f>
        <v>1.1749999999999998</v>
      </c>
      <c r="F35" s="52">
        <f>E35/D35-1</f>
        <v>-6.0000000000000164E-2</v>
      </c>
      <c r="G35" s="51">
        <v>1.25</v>
      </c>
      <c r="H35" s="53" t="s">
        <v>37</v>
      </c>
    </row>
    <row r="36" spans="2:11" ht="15.75" customHeight="1" x14ac:dyDescent="0.2">
      <c r="B36" s="49"/>
      <c r="C36" s="50" t="s">
        <v>19</v>
      </c>
      <c r="D36" s="51">
        <v>1.5</v>
      </c>
      <c r="E36" s="51"/>
      <c r="F36" s="51"/>
      <c r="G36" s="51">
        <f>D36</f>
        <v>1.5</v>
      </c>
    </row>
    <row r="37" spans="2:11" ht="15.75" customHeight="1" x14ac:dyDescent="0.2"/>
    <row r="38" spans="2:11" ht="15.75" customHeight="1" x14ac:dyDescent="0.2">
      <c r="B38" s="29" t="s">
        <v>38</v>
      </c>
    </row>
    <row r="39" spans="2:11" ht="15.75" customHeight="1" x14ac:dyDescent="0.2"/>
    <row r="40" spans="2:11" ht="15.75" customHeight="1" x14ac:dyDescent="0.2">
      <c r="B40" s="59" t="s">
        <v>43</v>
      </c>
      <c r="C40" s="60"/>
      <c r="D40" s="60"/>
      <c r="E40" s="60"/>
      <c r="F40" s="60"/>
      <c r="G40" s="60"/>
    </row>
    <row r="41" spans="2:11" ht="15.75" customHeight="1" x14ac:dyDescent="0.2">
      <c r="B41" s="61"/>
      <c r="C41" s="62"/>
      <c r="D41" s="62"/>
      <c r="E41" s="62"/>
      <c r="F41" s="62"/>
      <c r="G41" s="62"/>
    </row>
    <row r="42" spans="2:11" ht="15.75" customHeight="1" x14ac:dyDescent="0.2">
      <c r="B42" s="38" t="s">
        <v>42</v>
      </c>
      <c r="D42" s="27" t="s">
        <v>33</v>
      </c>
      <c r="E42" s="27" t="s">
        <v>32</v>
      </c>
      <c r="F42" s="27" t="s">
        <v>36</v>
      </c>
      <c r="G42" s="28" t="s">
        <v>34</v>
      </c>
    </row>
    <row r="43" spans="2:11" ht="15.75" customHeight="1" x14ac:dyDescent="0.2">
      <c r="C43" s="42" t="str">
        <f>C34</f>
        <v>Hazard Group 1</v>
      </c>
      <c r="D43" s="55">
        <f>D34</f>
        <v>1</v>
      </c>
      <c r="E43" s="51">
        <f>D43*(17/20)+F29*(3/20)</f>
        <v>0.96249999999999991</v>
      </c>
      <c r="F43" s="52">
        <f>E43/D43-1</f>
        <v>-3.7500000000000089E-2</v>
      </c>
      <c r="G43" s="51">
        <v>1</v>
      </c>
    </row>
    <row r="44" spans="2:11" ht="15.75" customHeight="1" x14ac:dyDescent="0.2">
      <c r="C44" s="42" t="str">
        <f>C35</f>
        <v>Hazard Group 2</v>
      </c>
      <c r="D44" s="55">
        <f>D35</f>
        <v>1.25</v>
      </c>
      <c r="E44" s="51">
        <f>N29</f>
        <v>1.1499999999999999</v>
      </c>
      <c r="F44" s="52">
        <f>E44/D44-1</f>
        <v>-8.0000000000000071E-2</v>
      </c>
      <c r="G44" s="51">
        <f>E44</f>
        <v>1.1499999999999999</v>
      </c>
      <c r="H44" s="30" t="s">
        <v>55</v>
      </c>
      <c r="K44" s="44"/>
    </row>
    <row r="45" spans="2:11" ht="15.75" customHeight="1" x14ac:dyDescent="0.2">
      <c r="D45" s="55"/>
      <c r="E45" s="56"/>
      <c r="F45" s="57"/>
      <c r="G45" s="56"/>
    </row>
    <row r="46" spans="2:11" ht="15.75" customHeight="1" x14ac:dyDescent="0.2">
      <c r="B46" s="42" t="s">
        <v>44</v>
      </c>
      <c r="D46" s="55"/>
      <c r="E46" s="56"/>
      <c r="F46" s="57"/>
      <c r="G46" s="56"/>
    </row>
    <row r="47" spans="2:11" ht="15.75" customHeight="1" x14ac:dyDescent="0.2"/>
    <row r="48" spans="2:11" ht="15.75" customHeight="1" x14ac:dyDescent="0.2">
      <c r="B48" s="38" t="s">
        <v>49</v>
      </c>
    </row>
    <row r="49" spans="2:7" ht="15.75" customHeight="1" x14ac:dyDescent="0.2">
      <c r="C49" s="30" t="str">
        <f>C13</f>
        <v>12-24</v>
      </c>
      <c r="D49" s="30" t="str">
        <f t="shared" ref="D49:F49" si="16">D13</f>
        <v>24-36</v>
      </c>
      <c r="E49" s="30" t="str">
        <f t="shared" si="16"/>
        <v>36-48</v>
      </c>
      <c r="F49" s="30" t="str">
        <f t="shared" si="16"/>
        <v>48-</v>
      </c>
    </row>
    <row r="50" spans="2:7" ht="15.75" customHeight="1" x14ac:dyDescent="0.2">
      <c r="B50" s="30" t="s">
        <v>45</v>
      </c>
      <c r="C50" s="39">
        <f>C19*1.1</f>
        <v>1.4300000000000002</v>
      </c>
      <c r="D50" s="39">
        <f t="shared" ref="D50:G50" si="17">D19*1.1</f>
        <v>1.2100000000000002</v>
      </c>
      <c r="E50" s="39">
        <f t="shared" si="17"/>
        <v>1.1550000000000002</v>
      </c>
      <c r="F50" s="39">
        <f t="shared" si="17"/>
        <v>1.1550000000000002</v>
      </c>
      <c r="G50" s="58">
        <f t="shared" si="17"/>
        <v>0</v>
      </c>
    </row>
    <row r="51" spans="2:7" ht="15.75" customHeight="1" x14ac:dyDescent="0.2">
      <c r="B51" s="30" t="s">
        <v>46</v>
      </c>
      <c r="C51" s="41">
        <f>PRODUCT(C$50:$F50)</f>
        <v>2.3082634575000016</v>
      </c>
      <c r="D51" s="41">
        <f>PRODUCT(D$50:$F50)</f>
        <v>1.614170250000001</v>
      </c>
      <c r="E51" s="41">
        <f>PRODUCT(E$50:$F50)</f>
        <v>1.3340250000000007</v>
      </c>
      <c r="F51" s="41">
        <f>PRODUCT(F$50:$F50)</f>
        <v>1.1550000000000002</v>
      </c>
    </row>
    <row r="52" spans="2:7" ht="15.75" customHeight="1" x14ac:dyDescent="0.2"/>
    <row r="53" spans="2:7" ht="15.75" customHeight="1" x14ac:dyDescent="0.2">
      <c r="C53" s="30" t="s">
        <v>47</v>
      </c>
      <c r="D53" s="30" t="s">
        <v>48</v>
      </c>
    </row>
    <row r="54" spans="2:7" ht="15.75" customHeight="1" x14ac:dyDescent="0.2">
      <c r="B54" s="30">
        <f>B23</f>
        <v>2018</v>
      </c>
      <c r="C54" s="44">
        <f ca="1">G23*F$51</f>
        <v>0.98175000000000023</v>
      </c>
      <c r="D54" s="44">
        <f ca="1">O23*F$51</f>
        <v>1.4726250000000003</v>
      </c>
    </row>
    <row r="55" spans="2:7" ht="15.75" customHeight="1" x14ac:dyDescent="0.2">
      <c r="B55" s="30">
        <f t="shared" ref="B55:B56" si="18">B24</f>
        <v>2019</v>
      </c>
      <c r="C55" s="44">
        <f ca="1">G24*E$51</f>
        <v>0.80041500000000043</v>
      </c>
      <c r="D55" s="44">
        <f ca="1">O24*E$51</f>
        <v>1.2006225000000006</v>
      </c>
    </row>
    <row r="56" spans="2:7" ht="15.75" customHeight="1" x14ac:dyDescent="0.2">
      <c r="B56" s="30">
        <f t="shared" si="18"/>
        <v>2020</v>
      </c>
      <c r="C56" s="44">
        <f ca="1">G25*D$51</f>
        <v>0.80708512500000051</v>
      </c>
      <c r="D56" s="44">
        <f ca="1">O25*D$51</f>
        <v>1.2106276875000008</v>
      </c>
    </row>
    <row r="57" spans="2:7" ht="15.75" customHeight="1" x14ac:dyDescent="0.2">
      <c r="B57" s="64" t="s">
        <v>20</v>
      </c>
      <c r="C57" s="65">
        <v>0.9</v>
      </c>
      <c r="D57" s="65">
        <v>1.3</v>
      </c>
    </row>
    <row r="58" spans="2:7" ht="15.75" customHeight="1" x14ac:dyDescent="0.2"/>
    <row r="59" spans="2:7" ht="15.75" customHeight="1" x14ac:dyDescent="0.2">
      <c r="D59" s="27" t="s">
        <v>33</v>
      </c>
      <c r="E59" s="27" t="s">
        <v>32</v>
      </c>
      <c r="F59" s="27" t="s">
        <v>36</v>
      </c>
      <c r="G59" s="28" t="s">
        <v>34</v>
      </c>
    </row>
    <row r="60" spans="2:7" ht="15.75" customHeight="1" x14ac:dyDescent="0.2">
      <c r="C60" s="42" t="str">
        <f>C43</f>
        <v>Hazard Group 1</v>
      </c>
      <c r="D60" s="55">
        <f>D43</f>
        <v>1</v>
      </c>
      <c r="E60" s="51">
        <f>D60*(37/40)+C57*(3/40)</f>
        <v>0.99250000000000005</v>
      </c>
      <c r="F60" s="52">
        <f>E60/D60-1</f>
        <v>-7.4999999999999512E-3</v>
      </c>
      <c r="G60" s="51">
        <v>1</v>
      </c>
    </row>
    <row r="61" spans="2:7" ht="15.75" customHeight="1" x14ac:dyDescent="0.2">
      <c r="C61" s="42" t="str">
        <f>C44</f>
        <v>Hazard Group 2</v>
      </c>
      <c r="D61" s="55">
        <f>D44</f>
        <v>1.25</v>
      </c>
      <c r="E61" s="51">
        <f>D61*(10/40)+D57*(30/40)</f>
        <v>1.2875000000000001</v>
      </c>
      <c r="F61" s="52">
        <f>E61/D61-1</f>
        <v>3.0000000000000027E-2</v>
      </c>
      <c r="G61" s="51">
        <f>D61</f>
        <v>1.25</v>
      </c>
    </row>
    <row r="62" spans="2:7" ht="15.75" customHeight="1" x14ac:dyDescent="0.2"/>
    <row r="63" spans="2:7" ht="15.75" customHeight="1" x14ac:dyDescent="0.2">
      <c r="B63" s="42" t="s">
        <v>50</v>
      </c>
    </row>
    <row r="64" spans="2:7" ht="15.75" customHeight="1" x14ac:dyDescent="0.2">
      <c r="B64" s="42"/>
    </row>
    <row r="65" spans="2:7" ht="15.75" customHeight="1" x14ac:dyDescent="0.2">
      <c r="B65" s="59" t="s">
        <v>51</v>
      </c>
      <c r="C65" s="59"/>
      <c r="D65" s="59"/>
      <c r="E65" s="59"/>
      <c r="F65" s="59"/>
      <c r="G65" s="59"/>
    </row>
    <row r="66" spans="2:7" ht="15.75" customHeight="1" x14ac:dyDescent="0.2">
      <c r="B66" s="30" t="s">
        <v>52</v>
      </c>
    </row>
    <row r="67" spans="2:7" ht="15.75" customHeight="1" x14ac:dyDescent="0.2">
      <c r="B67" s="30" t="s">
        <v>57</v>
      </c>
    </row>
    <row r="68" spans="2:7" ht="15.75" customHeight="1" x14ac:dyDescent="0.2">
      <c r="B68" s="30" t="s">
        <v>56</v>
      </c>
    </row>
    <row r="69" spans="2:7" ht="15.75" customHeight="1" x14ac:dyDescent="0.2">
      <c r="B69" s="30" t="s">
        <v>58</v>
      </c>
    </row>
    <row r="70" spans="2:7" ht="15.75" customHeight="1" x14ac:dyDescent="0.2">
      <c r="B70" s="30" t="s">
        <v>54</v>
      </c>
    </row>
    <row r="71" spans="2:7" ht="15.75" customHeight="1" x14ac:dyDescent="0.2">
      <c r="B71" s="30" t="s">
        <v>53</v>
      </c>
    </row>
    <row r="72" spans="2:7" ht="15.75" customHeight="1" x14ac:dyDescent="0.2"/>
    <row r="73" spans="2:7" ht="15.75" customHeight="1" x14ac:dyDescent="0.2"/>
    <row r="74" spans="2:7" ht="15.75" customHeight="1" x14ac:dyDescent="0.2"/>
    <row r="75" spans="2:7" ht="15.75" customHeight="1" x14ac:dyDescent="0.2"/>
    <row r="76" spans="2:7" ht="15.75" customHeight="1" x14ac:dyDescent="0.2"/>
    <row r="77" spans="2:7" ht="15.75" customHeight="1" x14ac:dyDescent="0.2"/>
    <row r="78" spans="2:7" ht="15.75" customHeight="1" x14ac:dyDescent="0.2"/>
    <row r="79" spans="2:7" ht="15.75" customHeight="1" x14ac:dyDescent="0.2"/>
    <row r="80" spans="2:7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J1000"/>
  <sheetViews>
    <sheetView tabSelected="1" workbookViewId="0">
      <selection activeCell="G14" sqref="G14"/>
    </sheetView>
  </sheetViews>
  <sheetFormatPr defaultColWidth="12.5703125" defaultRowHeight="15" customHeight="1" x14ac:dyDescent="0.2"/>
  <cols>
    <col min="1" max="1" width="12.5703125" customWidth="1"/>
    <col min="2" max="2" width="18.85546875" bestFit="1" customWidth="1"/>
    <col min="3" max="3" width="67.7109375" bestFit="1" customWidth="1"/>
    <col min="4" max="4" width="8.5703125" bestFit="1" customWidth="1"/>
    <col min="5" max="6" width="12.5703125" customWidth="1"/>
  </cols>
  <sheetData>
    <row r="1" spans="2:10" ht="15.75" customHeight="1" x14ac:dyDescent="0.2"/>
    <row r="2" spans="2:10" ht="15.75" x14ac:dyDescent="0.25">
      <c r="B2" s="20" t="s">
        <v>7</v>
      </c>
      <c r="C2" s="2" t="s">
        <v>8</v>
      </c>
      <c r="D2" s="1"/>
      <c r="E2" s="1"/>
      <c r="F2" s="1"/>
      <c r="G2" s="1"/>
      <c r="I2" t="s">
        <v>61</v>
      </c>
      <c r="J2">
        <v>8.8000000000000005E-3</v>
      </c>
    </row>
    <row r="3" spans="2:10" ht="15.75" customHeight="1" x14ac:dyDescent="0.25">
      <c r="B3" s="20"/>
      <c r="C3" s="2" t="s">
        <v>9</v>
      </c>
      <c r="D3" s="1"/>
      <c r="E3" s="1"/>
      <c r="F3" s="1"/>
      <c r="G3" s="1"/>
      <c r="I3" t="s">
        <v>62</v>
      </c>
      <c r="J3">
        <v>-5.7000000000000002E-2</v>
      </c>
    </row>
    <row r="4" spans="2:10" ht="15.75" customHeight="1" x14ac:dyDescent="0.25">
      <c r="B4" s="20"/>
      <c r="C4" s="2"/>
      <c r="D4" s="1"/>
      <c r="E4" s="1"/>
      <c r="F4" s="1"/>
      <c r="G4" s="1"/>
      <c r="I4" t="s">
        <v>35</v>
      </c>
      <c r="J4">
        <v>6.9604999999999997</v>
      </c>
    </row>
    <row r="5" spans="2:10" ht="15.75" customHeight="1" x14ac:dyDescent="0.25">
      <c r="B5" s="21" t="s">
        <v>10</v>
      </c>
      <c r="C5" s="3"/>
      <c r="D5" s="4"/>
      <c r="E5" s="4"/>
      <c r="F5" s="4"/>
      <c r="G5" s="4"/>
      <c r="I5" t="s">
        <v>59</v>
      </c>
    </row>
    <row r="6" spans="2:10" ht="15.75" customHeight="1" x14ac:dyDescent="0.2">
      <c r="B6" s="22"/>
      <c r="C6" s="2"/>
      <c r="D6" s="1"/>
      <c r="E6" s="1"/>
      <c r="F6" s="1"/>
      <c r="G6" s="1"/>
    </row>
    <row r="7" spans="2:10" ht="15.75" customHeight="1" x14ac:dyDescent="0.25">
      <c r="B7" s="23" t="s">
        <v>11</v>
      </c>
      <c r="C7" s="6" t="s">
        <v>12</v>
      </c>
      <c r="D7" s="7" t="s">
        <v>13</v>
      </c>
      <c r="E7" s="7" t="s">
        <v>60</v>
      </c>
      <c r="F7" s="7"/>
      <c r="G7" s="66" t="s">
        <v>12</v>
      </c>
      <c r="H7" t="str">
        <f>D7</f>
        <v>Base Rate</v>
      </c>
      <c r="I7" t="s">
        <v>60</v>
      </c>
    </row>
    <row r="8" spans="2:10" ht="15.75" customHeight="1" x14ac:dyDescent="0.2">
      <c r="B8" s="24"/>
      <c r="C8" s="9">
        <v>1.0000009999999999</v>
      </c>
      <c r="D8" s="10">
        <v>1065</v>
      </c>
      <c r="E8" s="11">
        <f>EXP(I8)</f>
        <v>1054.1604456599805</v>
      </c>
      <c r="F8" s="12"/>
      <c r="G8">
        <f>LN(C8)</f>
        <v>9.9999949991806676E-7</v>
      </c>
      <c r="H8">
        <f>LN(D8)</f>
        <v>6.9707300781435251</v>
      </c>
      <c r="I8">
        <f>$J$2*G8^2 +$J$3*G8 +$J$4</f>
        <v>6.9604999430000367</v>
      </c>
    </row>
    <row r="9" spans="2:10" ht="15.75" customHeight="1" x14ac:dyDescent="0.2">
      <c r="B9" s="25"/>
      <c r="C9" s="9">
        <v>1000000</v>
      </c>
      <c r="D9" s="10">
        <v>1819</v>
      </c>
      <c r="E9" s="11">
        <f t="shared" ref="E9:E19" si="0">EXP(I9)</f>
        <v>2572.5611024559507</v>
      </c>
      <c r="F9" s="26"/>
      <c r="G9">
        <f t="shared" ref="G9:H19" si="1">LN(C9)</f>
        <v>13.815510557964274</v>
      </c>
      <c r="H9">
        <f t="shared" si="1"/>
        <v>7.5060421785181219</v>
      </c>
      <c r="I9">
        <f t="shared" ref="I9:I19" si="2">$J$2*G9^2 +$J$3*G9 +$J$4</f>
        <v>7.8526572195955922</v>
      </c>
    </row>
    <row r="10" spans="2:10" ht="15.75" customHeight="1" x14ac:dyDescent="0.2">
      <c r="B10" s="13"/>
      <c r="C10" s="9">
        <v>2500000</v>
      </c>
      <c r="D10" s="10">
        <v>3966</v>
      </c>
      <c r="E10" s="11">
        <f t="shared" si="0"/>
        <v>3073.6340059017084</v>
      </c>
      <c r="F10" s="12"/>
      <c r="G10">
        <f t="shared" si="1"/>
        <v>14.73180128983843</v>
      </c>
      <c r="H10">
        <f t="shared" si="1"/>
        <v>8.2855133090797413</v>
      </c>
      <c r="I10">
        <f t="shared" si="2"/>
        <v>8.0306158558201197</v>
      </c>
    </row>
    <row r="11" spans="2:10" ht="15.75" customHeight="1" x14ac:dyDescent="0.2">
      <c r="B11" s="13"/>
      <c r="C11" s="9">
        <v>5000000</v>
      </c>
      <c r="D11" s="10">
        <v>3619</v>
      </c>
      <c r="E11" s="11">
        <f t="shared" si="0"/>
        <v>3551.2447256377418</v>
      </c>
      <c r="F11" s="12"/>
      <c r="G11">
        <f t="shared" si="1"/>
        <v>15.424948470398375</v>
      </c>
      <c r="H11">
        <f t="shared" si="1"/>
        <v>8.1939530235637417</v>
      </c>
      <c r="I11">
        <f t="shared" si="2"/>
        <v>8.1750534479544097</v>
      </c>
    </row>
    <row r="12" spans="2:10" ht="15.75" customHeight="1" x14ac:dyDescent="0.2">
      <c r="B12" s="13"/>
      <c r="C12" s="9">
        <v>10000000</v>
      </c>
      <c r="D12" s="10">
        <v>4291</v>
      </c>
      <c r="E12" s="11">
        <f t="shared" si="0"/>
        <v>4137.9137435779976</v>
      </c>
      <c r="F12" s="12"/>
      <c r="G12">
        <f t="shared" si="1"/>
        <v>16.11809565095832</v>
      </c>
      <c r="H12">
        <f t="shared" si="1"/>
        <v>8.3642750849915242</v>
      </c>
      <c r="I12">
        <f t="shared" si="2"/>
        <v>8.3279470131336613</v>
      </c>
    </row>
    <row r="13" spans="2:10" ht="15.75" customHeight="1" x14ac:dyDescent="0.2">
      <c r="B13" s="13"/>
      <c r="C13" s="9">
        <v>15000000</v>
      </c>
      <c r="D13" s="10">
        <v>4905</v>
      </c>
      <c r="E13" s="11">
        <f t="shared" si="0"/>
        <v>4542.8232824141942</v>
      </c>
      <c r="F13" s="12"/>
      <c r="G13">
        <f t="shared" si="1"/>
        <v>16.523560759066484</v>
      </c>
      <c r="H13">
        <f t="shared" si="1"/>
        <v>8.4980103719994631</v>
      </c>
      <c r="I13">
        <f t="shared" si="2"/>
        <v>8.4213039661285531</v>
      </c>
    </row>
    <row r="14" spans="2:10" ht="15.75" customHeight="1" x14ac:dyDescent="0.2">
      <c r="B14" s="13"/>
      <c r="C14" s="9">
        <v>20000000</v>
      </c>
      <c r="D14" s="10">
        <v>5120</v>
      </c>
      <c r="E14" s="11">
        <f t="shared" si="0"/>
        <v>4862.4443900020633</v>
      </c>
      <c r="F14" s="12"/>
      <c r="G14">
        <f t="shared" si="1"/>
        <v>16.811242831518264</v>
      </c>
      <c r="H14">
        <f t="shared" si="1"/>
        <v>8.5409097180335536</v>
      </c>
      <c r="I14">
        <f t="shared" si="2"/>
        <v>8.4892965513578726</v>
      </c>
    </row>
    <row r="15" spans="2:10" ht="15.75" customHeight="1" x14ac:dyDescent="0.2">
      <c r="B15" s="13"/>
      <c r="C15" s="9">
        <v>25000000</v>
      </c>
      <c r="D15" s="10">
        <v>5499</v>
      </c>
      <c r="E15" s="11">
        <f t="shared" si="0"/>
        <v>5130.9124469295639</v>
      </c>
      <c r="F15" s="12"/>
      <c r="G15">
        <f t="shared" si="1"/>
        <v>17.034386382832476</v>
      </c>
      <c r="H15">
        <f t="shared" si="1"/>
        <v>8.6123215365078138</v>
      </c>
      <c r="I15">
        <f t="shared" si="2"/>
        <v>8.5430387872472799</v>
      </c>
    </row>
    <row r="16" spans="2:10" ht="15.75" customHeight="1" x14ac:dyDescent="0.2">
      <c r="B16" s="13"/>
      <c r="C16" s="9">
        <v>50000000</v>
      </c>
      <c r="D16" s="10">
        <v>6279</v>
      </c>
      <c r="E16" s="11">
        <f t="shared" si="0"/>
        <v>6097.0877236660244</v>
      </c>
      <c r="F16" s="12"/>
      <c r="G16">
        <f t="shared" si="1"/>
        <v>17.72753356339242</v>
      </c>
      <c r="H16">
        <f t="shared" si="1"/>
        <v>8.7449660111141085</v>
      </c>
      <c r="I16">
        <f t="shared" si="2"/>
        <v>8.7155665138092342</v>
      </c>
    </row>
    <row r="17" spans="2:9" ht="15.75" customHeight="1" x14ac:dyDescent="0.2">
      <c r="B17" s="13"/>
      <c r="C17" s="9">
        <v>75000000</v>
      </c>
      <c r="D17" s="10">
        <v>6966</v>
      </c>
      <c r="E17" s="11">
        <f t="shared" si="0"/>
        <v>6771.0314815700276</v>
      </c>
      <c r="F17" s="12"/>
      <c r="G17">
        <f t="shared" si="1"/>
        <v>18.132998671500584</v>
      </c>
      <c r="H17">
        <f t="shared" si="1"/>
        <v>8.8487964509259474</v>
      </c>
      <c r="I17">
        <f t="shared" si="2"/>
        <v>8.8204087149461152</v>
      </c>
    </row>
    <row r="18" spans="2:9" ht="15.75" customHeight="1" x14ac:dyDescent="0.2">
      <c r="B18" s="13"/>
      <c r="C18" s="9">
        <v>100000000</v>
      </c>
      <c r="D18" s="10">
        <v>7156</v>
      </c>
      <c r="E18" s="11">
        <f t="shared" si="0"/>
        <v>7306.7233740897163</v>
      </c>
      <c r="F18" s="12"/>
      <c r="G18">
        <f t="shared" si="1"/>
        <v>18.420680743952367</v>
      </c>
      <c r="H18">
        <f t="shared" si="1"/>
        <v>8.8757064446286105</v>
      </c>
      <c r="I18">
        <f t="shared" si="2"/>
        <v>8.89655021341615</v>
      </c>
    </row>
    <row r="19" spans="2:9" ht="15.75" customHeight="1" x14ac:dyDescent="0.2">
      <c r="B19" s="13"/>
      <c r="C19" s="9">
        <v>250000000</v>
      </c>
      <c r="D19" s="10">
        <v>8380</v>
      </c>
      <c r="E19" s="11">
        <f t="shared" si="0"/>
        <v>9402.9159294860001</v>
      </c>
      <c r="F19" s="12"/>
      <c r="G19">
        <f t="shared" si="1"/>
        <v>19.33697147582652</v>
      </c>
      <c r="H19">
        <f t="shared" si="1"/>
        <v>9.0336031934761287</v>
      </c>
      <c r="I19">
        <f t="shared" si="2"/>
        <v>9.1487751254188581</v>
      </c>
    </row>
    <row r="20" spans="2:9" ht="15.75" customHeight="1" x14ac:dyDescent="0.2">
      <c r="B20" s="1"/>
      <c r="C20" s="2"/>
      <c r="D20" s="1"/>
      <c r="E20" s="1"/>
      <c r="F20" s="1"/>
      <c r="G20" s="1"/>
    </row>
    <row r="21" spans="2:9" ht="15.75" customHeight="1" x14ac:dyDescent="0.2">
      <c r="B21" s="5" t="s">
        <v>14</v>
      </c>
      <c r="C21" s="6"/>
      <c r="D21" s="7" t="s">
        <v>15</v>
      </c>
      <c r="E21" s="7"/>
      <c r="F21" s="14"/>
      <c r="G21" s="1"/>
    </row>
    <row r="22" spans="2:9" ht="15.75" customHeight="1" x14ac:dyDescent="0.2">
      <c r="B22" s="8"/>
      <c r="C22" s="15">
        <v>0</v>
      </c>
      <c r="D22" s="16">
        <v>-0.76</v>
      </c>
      <c r="E22" s="17"/>
      <c r="F22" s="14"/>
      <c r="G22" s="1"/>
    </row>
    <row r="23" spans="2:9" ht="15.75" customHeight="1" x14ac:dyDescent="0.2">
      <c r="B23" s="13"/>
      <c r="C23" s="15">
        <v>1000</v>
      </c>
      <c r="D23" s="16">
        <v>-0.6</v>
      </c>
      <c r="E23" s="17"/>
      <c r="F23" s="14"/>
      <c r="G23" s="1"/>
    </row>
    <row r="24" spans="2:9" ht="15.75" customHeight="1" x14ac:dyDescent="0.2">
      <c r="B24" s="13"/>
      <c r="C24" s="15">
        <v>2500</v>
      </c>
      <c r="D24" s="16">
        <v>-0.51</v>
      </c>
      <c r="E24" s="17"/>
      <c r="F24" s="14"/>
      <c r="G24" s="1"/>
    </row>
    <row r="25" spans="2:9" ht="15.75" customHeight="1" x14ac:dyDescent="0.2">
      <c r="B25" s="13"/>
      <c r="C25" s="15">
        <v>5000</v>
      </c>
      <c r="D25" s="16">
        <v>-0.40600000000000003</v>
      </c>
      <c r="E25" s="17"/>
      <c r="F25" s="14"/>
      <c r="G25" s="1"/>
    </row>
    <row r="26" spans="2:9" ht="15.75" customHeight="1" x14ac:dyDescent="0.2">
      <c r="B26" s="13"/>
      <c r="C26" s="15">
        <v>7500</v>
      </c>
      <c r="D26" s="16">
        <v>-0.30299999999999999</v>
      </c>
      <c r="E26" s="17"/>
      <c r="F26" s="26"/>
      <c r="G26" s="1"/>
    </row>
    <row r="27" spans="2:9" ht="15.75" customHeight="1" x14ac:dyDescent="0.2">
      <c r="B27" s="13"/>
      <c r="C27" s="15">
        <v>10000</v>
      </c>
      <c r="D27" s="16">
        <v>-0.23100000000000001</v>
      </c>
      <c r="E27" s="17"/>
      <c r="F27" s="14"/>
      <c r="G27" s="1"/>
    </row>
    <row r="28" spans="2:9" ht="15.75" customHeight="1" x14ac:dyDescent="0.2">
      <c r="B28" s="13"/>
      <c r="C28" s="15">
        <v>15000</v>
      </c>
      <c r="D28" s="16">
        <v>-0.128</v>
      </c>
      <c r="E28" s="17"/>
      <c r="F28" s="14"/>
      <c r="G28" s="1"/>
    </row>
    <row r="29" spans="2:9" ht="15.75" customHeight="1" x14ac:dyDescent="0.2">
      <c r="B29" s="13"/>
      <c r="C29" s="15">
        <v>20000</v>
      </c>
      <c r="D29" s="16">
        <v>-6.4000000000000001E-2</v>
      </c>
      <c r="E29" s="17"/>
      <c r="F29" s="14"/>
      <c r="G29" s="1"/>
    </row>
    <row r="30" spans="2:9" ht="15.75" customHeight="1" x14ac:dyDescent="0.2">
      <c r="B30" s="13"/>
      <c r="C30" s="15">
        <v>25000</v>
      </c>
      <c r="D30" s="16">
        <v>0</v>
      </c>
      <c r="E30" s="17"/>
      <c r="F30" s="14"/>
      <c r="G30" s="1"/>
    </row>
    <row r="31" spans="2:9" ht="15.75" customHeight="1" x14ac:dyDescent="0.2">
      <c r="B31" s="13"/>
      <c r="C31" s="15">
        <v>35000</v>
      </c>
      <c r="D31" s="16">
        <v>0.105</v>
      </c>
      <c r="E31" s="17"/>
      <c r="F31" s="14"/>
      <c r="G31" s="1"/>
    </row>
    <row r="32" spans="2:9" ht="15.75" customHeight="1" x14ac:dyDescent="0.2">
      <c r="B32" s="13"/>
      <c r="C32" s="15">
        <v>50000</v>
      </c>
      <c r="D32" s="16">
        <v>0.17499999999999999</v>
      </c>
      <c r="E32" s="17"/>
      <c r="F32" s="14"/>
      <c r="G32" s="1"/>
    </row>
    <row r="33" spans="2:7" ht="15.75" customHeight="1" x14ac:dyDescent="0.2">
      <c r="B33" s="13"/>
      <c r="C33" s="15">
        <v>75000</v>
      </c>
      <c r="D33" s="16">
        <v>0.27700000000000002</v>
      </c>
      <c r="E33" s="17"/>
      <c r="F33" s="14"/>
      <c r="G33" s="1"/>
    </row>
    <row r="34" spans="2:7" ht="15.75" customHeight="1" x14ac:dyDescent="0.2">
      <c r="B34" s="13"/>
      <c r="C34" s="15">
        <v>100000</v>
      </c>
      <c r="D34" s="16">
        <v>0.35</v>
      </c>
      <c r="E34" s="17"/>
      <c r="F34" s="14"/>
      <c r="G34" s="1"/>
    </row>
    <row r="35" spans="2:7" ht="15.75" customHeight="1" x14ac:dyDescent="0.2">
      <c r="B35" s="13"/>
      <c r="C35" s="15">
        <v>125000</v>
      </c>
      <c r="D35" s="16">
        <v>0.40600000000000003</v>
      </c>
      <c r="E35" s="17"/>
      <c r="F35" s="14"/>
      <c r="G35" s="1"/>
    </row>
    <row r="36" spans="2:7" ht="15.75" customHeight="1" x14ac:dyDescent="0.2">
      <c r="B36" s="13"/>
      <c r="C36" s="15">
        <v>150000</v>
      </c>
      <c r="D36" s="16">
        <v>0.45200000000000001</v>
      </c>
      <c r="E36" s="17"/>
      <c r="F36" s="14"/>
      <c r="G36" s="1"/>
    </row>
    <row r="37" spans="2:7" ht="15.75" customHeight="1" x14ac:dyDescent="0.2">
      <c r="B37" s="13"/>
      <c r="C37" s="15">
        <v>175000</v>
      </c>
      <c r="D37" s="16">
        <v>0.49099999999999999</v>
      </c>
      <c r="E37" s="17"/>
      <c r="F37" s="14"/>
      <c r="G37" s="1"/>
    </row>
    <row r="38" spans="2:7" ht="15.75" customHeight="1" x14ac:dyDescent="0.2">
      <c r="B38" s="13"/>
      <c r="C38" s="15">
        <v>200000</v>
      </c>
      <c r="D38" s="16">
        <v>0.52500000000000002</v>
      </c>
      <c r="E38" s="17"/>
      <c r="F38" s="14"/>
      <c r="G38" s="1"/>
    </row>
    <row r="39" spans="2:7" ht="15.75" customHeight="1" x14ac:dyDescent="0.2">
      <c r="B39" s="13"/>
      <c r="C39" s="15">
        <v>225000</v>
      </c>
      <c r="D39" s="16">
        <v>0.55500000000000005</v>
      </c>
      <c r="E39" s="17"/>
      <c r="F39" s="14"/>
      <c r="G39" s="1"/>
    </row>
    <row r="40" spans="2:7" ht="15.75" customHeight="1" x14ac:dyDescent="0.2">
      <c r="B40" s="13"/>
      <c r="C40" s="15">
        <v>250000</v>
      </c>
      <c r="D40" s="16">
        <v>0.58099999999999996</v>
      </c>
      <c r="E40" s="17"/>
      <c r="F40" s="14"/>
      <c r="G40" s="1"/>
    </row>
    <row r="41" spans="2:7" ht="15.75" customHeight="1" x14ac:dyDescent="0.2">
      <c r="B41" s="13"/>
      <c r="C41" s="15">
        <v>275000</v>
      </c>
      <c r="D41" s="16">
        <v>0.60499999999999998</v>
      </c>
      <c r="E41" s="17"/>
      <c r="F41" s="14"/>
      <c r="G41" s="1"/>
    </row>
    <row r="42" spans="2:7" ht="15.75" customHeight="1" x14ac:dyDescent="0.2">
      <c r="B42" s="13"/>
      <c r="C42" s="15">
        <v>300000</v>
      </c>
      <c r="D42" s="16">
        <v>0.627</v>
      </c>
      <c r="E42" s="17"/>
      <c r="F42" s="14"/>
      <c r="G42" s="1"/>
    </row>
    <row r="43" spans="2:7" ht="15.75" customHeight="1" x14ac:dyDescent="0.2">
      <c r="B43" s="13"/>
      <c r="C43" s="15">
        <v>325000</v>
      </c>
      <c r="D43" s="16">
        <v>0.64800000000000002</v>
      </c>
      <c r="E43" s="17"/>
      <c r="F43" s="14"/>
      <c r="G43" s="1"/>
    </row>
    <row r="44" spans="2:7" ht="15.75" customHeight="1" x14ac:dyDescent="0.2">
      <c r="B44" s="13"/>
      <c r="C44" s="15">
        <v>350000</v>
      </c>
      <c r="D44" s="16">
        <v>0.66600000000000004</v>
      </c>
      <c r="E44" s="17"/>
      <c r="F44" s="14"/>
      <c r="G44" s="1"/>
    </row>
    <row r="45" spans="2:7" ht="15.75" customHeight="1" x14ac:dyDescent="0.2">
      <c r="B45" s="13"/>
      <c r="C45" s="15">
        <v>375000</v>
      </c>
      <c r="D45" s="16">
        <v>0.68400000000000005</v>
      </c>
      <c r="E45" s="17"/>
      <c r="F45" s="14"/>
      <c r="G45" s="1"/>
    </row>
    <row r="46" spans="2:7" ht="15.75" customHeight="1" x14ac:dyDescent="0.2">
      <c r="B46" s="13"/>
      <c r="C46" s="15">
        <v>400000</v>
      </c>
      <c r="D46" s="16">
        <v>0.7</v>
      </c>
      <c r="E46" s="17"/>
      <c r="F46" s="14"/>
      <c r="G46" s="1"/>
    </row>
    <row r="47" spans="2:7" ht="15.75" customHeight="1" x14ac:dyDescent="0.2">
      <c r="B47" s="13"/>
      <c r="C47" s="15">
        <v>425000</v>
      </c>
      <c r="D47" s="16">
        <v>0.71499999999999997</v>
      </c>
      <c r="E47" s="17"/>
      <c r="F47" s="14"/>
      <c r="G47" s="1"/>
    </row>
    <row r="48" spans="2:7" ht="15.75" customHeight="1" x14ac:dyDescent="0.2">
      <c r="B48" s="13"/>
      <c r="C48" s="15">
        <v>450000</v>
      </c>
      <c r="D48" s="16">
        <v>0.73</v>
      </c>
      <c r="E48" s="17"/>
      <c r="F48" s="14"/>
      <c r="G48" s="1"/>
    </row>
    <row r="49" spans="2:7" ht="15.75" customHeight="1" x14ac:dyDescent="0.2">
      <c r="B49" s="13"/>
      <c r="C49" s="15">
        <v>475000</v>
      </c>
      <c r="D49" s="16">
        <v>0.74299999999999999</v>
      </c>
      <c r="E49" s="17"/>
      <c r="F49" s="14"/>
      <c r="G49" s="1"/>
    </row>
    <row r="50" spans="2:7" ht="15.75" customHeight="1" x14ac:dyDescent="0.2">
      <c r="B50" s="13"/>
      <c r="C50" s="15">
        <v>500000</v>
      </c>
      <c r="D50" s="16">
        <v>0.75600000000000001</v>
      </c>
      <c r="E50" s="17"/>
      <c r="F50" s="14"/>
      <c r="G50" s="1"/>
    </row>
    <row r="51" spans="2:7" ht="15.75" customHeight="1" x14ac:dyDescent="0.2">
      <c r="B51" s="13"/>
      <c r="C51" s="15">
        <v>525000</v>
      </c>
      <c r="D51" s="16">
        <v>0.80700000000000005</v>
      </c>
      <c r="E51" s="17"/>
      <c r="F51" s="14"/>
      <c r="G51" s="1"/>
    </row>
    <row r="52" spans="2:7" ht="15.75" customHeight="1" x14ac:dyDescent="0.2">
      <c r="B52" s="13"/>
      <c r="C52" s="15">
        <v>550000</v>
      </c>
      <c r="D52" s="16">
        <v>0.81899999999999995</v>
      </c>
      <c r="E52" s="17"/>
      <c r="F52" s="14"/>
      <c r="G52" s="1"/>
    </row>
    <row r="53" spans="2:7" ht="15.75" customHeight="1" x14ac:dyDescent="0.2">
      <c r="B53" s="13"/>
      <c r="C53" s="15">
        <v>575000</v>
      </c>
      <c r="D53" s="16">
        <v>0.83099999999999996</v>
      </c>
      <c r="E53" s="17"/>
      <c r="F53" s="14"/>
      <c r="G53" s="1"/>
    </row>
    <row r="54" spans="2:7" ht="15.75" customHeight="1" x14ac:dyDescent="0.2">
      <c r="B54" s="13"/>
      <c r="C54" s="15">
        <v>600000</v>
      </c>
      <c r="D54" s="16">
        <v>0.84199999999999997</v>
      </c>
      <c r="E54" s="17"/>
      <c r="F54" s="14"/>
      <c r="G54" s="1"/>
    </row>
    <row r="55" spans="2:7" ht="15.75" customHeight="1" x14ac:dyDescent="0.2">
      <c r="B55" s="13"/>
      <c r="C55" s="15">
        <v>625000</v>
      </c>
      <c r="D55" s="16">
        <v>0.85299999999999998</v>
      </c>
      <c r="E55" s="17"/>
      <c r="F55" s="14"/>
      <c r="G55" s="1"/>
    </row>
    <row r="56" spans="2:7" ht="15.75" customHeight="1" x14ac:dyDescent="0.2">
      <c r="B56" s="13"/>
      <c r="C56" s="15">
        <v>650000</v>
      </c>
      <c r="D56" s="16">
        <v>0.86399999999999999</v>
      </c>
      <c r="E56" s="17"/>
      <c r="F56" s="14"/>
      <c r="G56" s="1"/>
    </row>
    <row r="57" spans="2:7" ht="15.75" customHeight="1" x14ac:dyDescent="0.2">
      <c r="B57" s="13"/>
      <c r="C57" s="15">
        <v>675000</v>
      </c>
      <c r="D57" s="16">
        <v>0.874</v>
      </c>
      <c r="E57" s="17"/>
      <c r="F57" s="14"/>
      <c r="G57" s="1"/>
    </row>
    <row r="58" spans="2:7" ht="15.75" customHeight="1" x14ac:dyDescent="0.2">
      <c r="B58" s="13"/>
      <c r="C58" s="15">
        <v>700000</v>
      </c>
      <c r="D58" s="16">
        <v>0.88300000000000001</v>
      </c>
      <c r="E58" s="17"/>
      <c r="F58" s="14"/>
      <c r="G58" s="1"/>
    </row>
    <row r="59" spans="2:7" ht="15.75" customHeight="1" x14ac:dyDescent="0.2">
      <c r="B59" s="13"/>
      <c r="C59" s="15">
        <v>725000</v>
      </c>
      <c r="D59" s="16">
        <v>0.89300000000000002</v>
      </c>
      <c r="E59" s="17"/>
      <c r="F59" s="14"/>
      <c r="G59" s="1"/>
    </row>
    <row r="60" spans="2:7" ht="15.75" customHeight="1" x14ac:dyDescent="0.2">
      <c r="B60" s="13"/>
      <c r="C60" s="15">
        <v>750000</v>
      </c>
      <c r="D60" s="16">
        <v>0.90200000000000002</v>
      </c>
      <c r="E60" s="17"/>
      <c r="F60" s="14"/>
      <c r="G60" s="1"/>
    </row>
    <row r="61" spans="2:7" ht="15.75" customHeight="1" x14ac:dyDescent="0.2">
      <c r="B61" s="13"/>
      <c r="C61" s="15">
        <v>775000</v>
      </c>
      <c r="D61" s="16">
        <v>0.91</v>
      </c>
      <c r="E61" s="17"/>
      <c r="F61" s="14"/>
      <c r="G61" s="1"/>
    </row>
    <row r="62" spans="2:7" ht="15.75" customHeight="1" x14ac:dyDescent="0.2">
      <c r="B62" s="13"/>
      <c r="C62" s="15">
        <v>800000</v>
      </c>
      <c r="D62" s="16">
        <v>0.91900000000000004</v>
      </c>
      <c r="E62" s="17"/>
      <c r="F62" s="14"/>
      <c r="G62" s="1"/>
    </row>
    <row r="63" spans="2:7" ht="15.75" customHeight="1" x14ac:dyDescent="0.2">
      <c r="B63" s="13"/>
      <c r="C63" s="15">
        <v>825000</v>
      </c>
      <c r="D63" s="16">
        <v>0.92700000000000005</v>
      </c>
      <c r="E63" s="17"/>
      <c r="F63" s="14"/>
      <c r="G63" s="1"/>
    </row>
    <row r="64" spans="2:7" ht="15.75" customHeight="1" x14ac:dyDescent="0.2">
      <c r="B64" s="13"/>
      <c r="C64" s="15">
        <v>850000</v>
      </c>
      <c r="D64" s="16">
        <v>0.93500000000000005</v>
      </c>
      <c r="E64" s="17"/>
      <c r="F64" s="14"/>
      <c r="G64" s="1"/>
    </row>
    <row r="65" spans="2:7" ht="15.75" customHeight="1" x14ac:dyDescent="0.2">
      <c r="B65" s="13"/>
      <c r="C65" s="15">
        <v>875000</v>
      </c>
      <c r="D65" s="16">
        <v>0.94299999999999995</v>
      </c>
      <c r="E65" s="17"/>
      <c r="F65" s="14"/>
      <c r="G65" s="1"/>
    </row>
    <row r="66" spans="2:7" ht="15.75" customHeight="1" x14ac:dyDescent="0.2">
      <c r="B66" s="13"/>
      <c r="C66" s="15">
        <v>900000</v>
      </c>
      <c r="D66" s="16">
        <v>0.95</v>
      </c>
      <c r="E66" s="17"/>
      <c r="F66" s="14"/>
      <c r="G66" s="1"/>
    </row>
    <row r="67" spans="2:7" ht="15.75" customHeight="1" x14ac:dyDescent="0.2">
      <c r="B67" s="13"/>
      <c r="C67" s="15">
        <v>925000</v>
      </c>
      <c r="D67" s="16">
        <v>0.95699999999999996</v>
      </c>
      <c r="E67" s="17"/>
      <c r="F67" s="14"/>
      <c r="G67" s="1"/>
    </row>
    <row r="68" spans="2:7" ht="15.75" customHeight="1" x14ac:dyDescent="0.2">
      <c r="B68" s="13"/>
      <c r="C68" s="15">
        <v>950000</v>
      </c>
      <c r="D68" s="16">
        <v>0.96399999999999997</v>
      </c>
      <c r="E68" s="17"/>
      <c r="F68" s="14"/>
      <c r="G68" s="1"/>
    </row>
    <row r="69" spans="2:7" ht="15.75" customHeight="1" x14ac:dyDescent="0.2">
      <c r="B69" s="13"/>
      <c r="C69" s="15">
        <v>975000</v>
      </c>
      <c r="D69" s="16">
        <v>0.97099999999999997</v>
      </c>
      <c r="E69" s="17"/>
      <c r="F69" s="14"/>
      <c r="G69" s="1"/>
    </row>
    <row r="70" spans="2:7" ht="15.75" customHeight="1" x14ac:dyDescent="0.2">
      <c r="B70" s="13"/>
      <c r="C70" s="15">
        <v>1000000</v>
      </c>
      <c r="D70" s="16">
        <v>1</v>
      </c>
      <c r="E70" s="17"/>
      <c r="F70" s="14"/>
      <c r="G70" s="1"/>
    </row>
    <row r="71" spans="2:7" ht="15.75" customHeight="1" x14ac:dyDescent="0.2">
      <c r="B71" s="13"/>
      <c r="C71" s="15">
        <v>2000000</v>
      </c>
      <c r="D71" s="16">
        <v>1.415</v>
      </c>
      <c r="E71" s="17"/>
      <c r="F71" s="14"/>
      <c r="G71" s="1"/>
    </row>
    <row r="72" spans="2:7" ht="15.75" customHeight="1" x14ac:dyDescent="0.2">
      <c r="B72" s="13"/>
      <c r="C72" s="15">
        <v>2500000</v>
      </c>
      <c r="D72" s="16">
        <v>1.526</v>
      </c>
      <c r="E72" s="17"/>
      <c r="F72" s="14"/>
      <c r="G72" s="1"/>
    </row>
    <row r="73" spans="2:7" ht="15.75" customHeight="1" x14ac:dyDescent="0.2">
      <c r="B73" s="13"/>
      <c r="C73" s="15">
        <v>3000000</v>
      </c>
      <c r="D73" s="16">
        <v>1.637</v>
      </c>
      <c r="E73" s="17"/>
      <c r="F73" s="14"/>
      <c r="G73" s="1"/>
    </row>
    <row r="74" spans="2:7" ht="15.75" customHeight="1" x14ac:dyDescent="0.2">
      <c r="B74" s="13"/>
      <c r="C74" s="15">
        <v>4000000</v>
      </c>
      <c r="D74" s="16">
        <v>1.82</v>
      </c>
      <c r="E74" s="17"/>
      <c r="F74" s="14"/>
      <c r="G74" s="1"/>
    </row>
    <row r="75" spans="2:7" ht="15.75" customHeight="1" x14ac:dyDescent="0.2">
      <c r="B75" s="13"/>
      <c r="C75" s="15">
        <v>5000000</v>
      </c>
      <c r="D75" s="16">
        <v>1.986</v>
      </c>
      <c r="E75" s="18"/>
      <c r="F75" s="14"/>
      <c r="G75" s="1"/>
    </row>
    <row r="76" spans="2:7" ht="15.75" customHeight="1" x14ac:dyDescent="0.2">
      <c r="B76" s="13"/>
      <c r="C76" s="15"/>
      <c r="D76" s="16"/>
      <c r="E76" s="18"/>
      <c r="F76" s="18"/>
      <c r="G76" s="1"/>
    </row>
    <row r="77" spans="2:7" ht="15.75" customHeight="1" x14ac:dyDescent="0.2">
      <c r="B77" s="1"/>
      <c r="C77" s="2"/>
      <c r="D77" s="1"/>
      <c r="E77" s="18"/>
      <c r="F77" s="18"/>
      <c r="G77" s="1"/>
    </row>
    <row r="78" spans="2:7" ht="15.75" customHeight="1" x14ac:dyDescent="0.2">
      <c r="B78" s="5" t="s">
        <v>16</v>
      </c>
      <c r="C78" s="6"/>
      <c r="D78" s="7" t="s">
        <v>15</v>
      </c>
      <c r="E78" s="18"/>
      <c r="F78" s="18"/>
      <c r="G78" s="1"/>
    </row>
    <row r="79" spans="2:7" ht="15.75" customHeight="1" x14ac:dyDescent="0.2">
      <c r="B79" s="13"/>
      <c r="C79" s="19" t="s">
        <v>17</v>
      </c>
      <c r="D79" s="18">
        <v>1</v>
      </c>
      <c r="E79" s="18"/>
      <c r="F79" s="18"/>
      <c r="G79" s="1"/>
    </row>
    <row r="80" spans="2:7" ht="15.75" customHeight="1" x14ac:dyDescent="0.2">
      <c r="B80" s="13"/>
      <c r="C80" s="19" t="s">
        <v>18</v>
      </c>
      <c r="D80" s="18">
        <v>1.25</v>
      </c>
      <c r="E80" s="18"/>
      <c r="F80" s="18"/>
      <c r="G80" s="1"/>
    </row>
    <row r="81" spans="2:7" ht="15.75" customHeight="1" x14ac:dyDescent="0.2">
      <c r="B81" s="13"/>
      <c r="C81" s="19" t="s">
        <v>19</v>
      </c>
      <c r="D81" s="18">
        <v>1.5</v>
      </c>
      <c r="E81" s="18"/>
      <c r="F81" s="18"/>
      <c r="G81" s="1"/>
    </row>
    <row r="82" spans="2:7" ht="15.75" customHeight="1" x14ac:dyDescent="0.2">
      <c r="B82" s="13"/>
      <c r="C82" s="19"/>
      <c r="D82" s="18"/>
      <c r="E82" s="18"/>
      <c r="F82" s="18"/>
      <c r="G82" s="1"/>
    </row>
    <row r="83" spans="2:7" ht="15.75" customHeight="1" x14ac:dyDescent="0.2">
      <c r="E83" s="18"/>
      <c r="F83" s="18"/>
    </row>
    <row r="84" spans="2:7" ht="15.75" customHeight="1" x14ac:dyDescent="0.2">
      <c r="E84" s="18"/>
      <c r="F84" s="18"/>
    </row>
    <row r="85" spans="2:7" ht="15.75" customHeight="1" x14ac:dyDescent="0.2">
      <c r="E85" s="18"/>
      <c r="F85" s="18"/>
    </row>
    <row r="86" spans="2:7" ht="15.75" customHeight="1" x14ac:dyDescent="0.2"/>
    <row r="87" spans="2:7" ht="15.75" customHeight="1" x14ac:dyDescent="0.2"/>
    <row r="88" spans="2:7" ht="15.75" customHeight="1" x14ac:dyDescent="0.2"/>
    <row r="89" spans="2:7" ht="15.75" customHeight="1" x14ac:dyDescent="0.2"/>
    <row r="90" spans="2:7" ht="15.75" customHeight="1" x14ac:dyDescent="0.2"/>
    <row r="91" spans="2:7" ht="15.75" customHeight="1" x14ac:dyDescent="0.2"/>
    <row r="92" spans="2:7" ht="15.75" customHeight="1" x14ac:dyDescent="0.2"/>
    <row r="93" spans="2:7" ht="15.75" customHeight="1" x14ac:dyDescent="0.2"/>
    <row r="94" spans="2:7" ht="15.75" customHeight="1" x14ac:dyDescent="0.2"/>
    <row r="95" spans="2:7" ht="15.75" customHeight="1" x14ac:dyDescent="0.2"/>
    <row r="96" spans="2:7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Loss Triangles</vt:lpstr>
      <vt:lpstr>Rating 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Watson, William</dc:creator>
  <cp:lastModifiedBy>Watson, Liam</cp:lastModifiedBy>
  <dcterms:created xsi:type="dcterms:W3CDTF">2023-07-16T21:01:30Z</dcterms:created>
  <dcterms:modified xsi:type="dcterms:W3CDTF">2023-07-17T18:53:57Z</dcterms:modified>
</cp:coreProperties>
</file>