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llege\6th Semester\Cp Lab\"/>
    </mc:Choice>
  </mc:AlternateContent>
  <bookViews>
    <workbookView xWindow="0" yWindow="0" windowWidth="20490" windowHeight="7755" activeTab="2"/>
  </bookViews>
  <sheets>
    <sheet name="OBS" sheetId="1" r:id="rId1"/>
    <sheet name="CALC" sheetId="2" r:id="rId2"/>
    <sheet name="CP_lab" sheetId="4" r:id="rId3"/>
  </sheets>
  <definedNames>
    <definedName name="CSA">CALC!$L$5</definedName>
    <definedName name="InHt">CALC!$L$6</definedName>
    <definedName name="solver_adj" localSheetId="1" hidden="1">CALC!$H$4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CALC!$M$12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C8" i="2" l="1"/>
  <c r="C37" i="2" l="1"/>
  <c r="C38" i="2"/>
  <c r="I38" i="2" s="1"/>
  <c r="C39" i="2"/>
  <c r="C40" i="2"/>
  <c r="I40" i="2" s="1"/>
  <c r="C36" i="2"/>
  <c r="G36" i="2" s="1"/>
  <c r="G40" i="2"/>
  <c r="G39" i="2"/>
  <c r="G38" i="2"/>
  <c r="G37" i="2"/>
  <c r="H40" i="2"/>
  <c r="H32" i="2"/>
  <c r="C29" i="2"/>
  <c r="C30" i="2"/>
  <c r="C31" i="2"/>
  <c r="C32" i="2"/>
  <c r="G32" i="2" s="1"/>
  <c r="C28" i="2"/>
  <c r="G28" i="2" s="1"/>
  <c r="G29" i="2"/>
  <c r="G30" i="2"/>
  <c r="G31" i="2"/>
  <c r="C21" i="2"/>
  <c r="C22" i="2"/>
  <c r="G22" i="2" s="1"/>
  <c r="C23" i="2"/>
  <c r="C24" i="2"/>
  <c r="G24" i="2" s="1"/>
  <c r="C20" i="2"/>
  <c r="G20" i="2" s="1"/>
  <c r="G21" i="2"/>
  <c r="G23" i="2"/>
  <c r="C4" i="2"/>
  <c r="G4" i="2" s="1"/>
  <c r="C12" i="2"/>
  <c r="G12" i="2" s="1"/>
  <c r="G13" i="2"/>
  <c r="G14" i="2"/>
  <c r="G15" i="2"/>
  <c r="G16" i="2"/>
  <c r="G5" i="2"/>
  <c r="G6" i="2"/>
  <c r="G7" i="2"/>
  <c r="G8" i="2"/>
  <c r="C13" i="2"/>
  <c r="C14" i="2"/>
  <c r="I14" i="2" s="1"/>
  <c r="C15" i="2"/>
  <c r="C16" i="2"/>
  <c r="I16" i="2" s="1"/>
  <c r="C5" i="2"/>
  <c r="C6" i="2"/>
  <c r="C7" i="2"/>
  <c r="I31" i="2"/>
  <c r="E40" i="2"/>
  <c r="E39" i="2"/>
  <c r="F39" i="2"/>
  <c r="E38" i="2"/>
  <c r="E37" i="2"/>
  <c r="F37" i="2"/>
  <c r="E36" i="2"/>
  <c r="E32" i="2"/>
  <c r="E31" i="2"/>
  <c r="E30" i="2"/>
  <c r="I30" i="2"/>
  <c r="E29" i="2"/>
  <c r="I29" i="2"/>
  <c r="E28" i="2"/>
  <c r="H24" i="2"/>
  <c r="E24" i="2"/>
  <c r="I24" i="2"/>
  <c r="E23" i="2"/>
  <c r="F23" i="2"/>
  <c r="E22" i="2"/>
  <c r="I22" i="2"/>
  <c r="E21" i="2"/>
  <c r="F21" i="2"/>
  <c r="E20" i="2"/>
  <c r="I20" i="2"/>
  <c r="I15" i="2"/>
  <c r="I13" i="2"/>
  <c r="E16" i="2"/>
  <c r="E15" i="2"/>
  <c r="E14" i="2"/>
  <c r="E13" i="2"/>
  <c r="E12" i="2"/>
  <c r="F15" i="2"/>
  <c r="L5" i="2"/>
  <c r="M17" i="2"/>
  <c r="M12" i="2" l="1"/>
  <c r="I36" i="2"/>
  <c r="I32" i="2"/>
  <c r="I28" i="2"/>
  <c r="I12" i="2"/>
  <c r="F14" i="2"/>
  <c r="F28" i="2"/>
  <c r="F29" i="2"/>
  <c r="F31" i="2"/>
  <c r="F22" i="2"/>
  <c r="F24" i="2"/>
  <c r="F38" i="2"/>
  <c r="F40" i="2"/>
  <c r="F36" i="2"/>
  <c r="I37" i="2"/>
  <c r="I39" i="2"/>
  <c r="F30" i="2"/>
  <c r="F32" i="2"/>
  <c r="F20" i="2"/>
  <c r="I21" i="2"/>
  <c r="I23" i="2"/>
  <c r="F13" i="2"/>
  <c r="F12" i="2"/>
  <c r="F16" i="2"/>
  <c r="M13" i="2"/>
  <c r="M14" i="2"/>
  <c r="M16" i="2"/>
  <c r="S12" i="1"/>
  <c r="D5" i="2" s="1"/>
  <c r="S13" i="1"/>
  <c r="D6" i="2" s="1"/>
  <c r="S14" i="1"/>
  <c r="D7" i="2" s="1"/>
  <c r="S15" i="1"/>
  <c r="D8" i="2" s="1"/>
  <c r="S11" i="1"/>
  <c r="D4" i="2" s="1"/>
  <c r="O12" i="1"/>
  <c r="O13" i="1"/>
  <c r="O14" i="1"/>
  <c r="O15" i="1"/>
  <c r="O11" i="1"/>
  <c r="K12" i="1"/>
  <c r="K13" i="1"/>
  <c r="K14" i="1"/>
  <c r="K15" i="1"/>
  <c r="K11" i="1"/>
  <c r="G12" i="1"/>
  <c r="G13" i="1"/>
  <c r="G14" i="1"/>
  <c r="G15" i="1"/>
  <c r="G11" i="1"/>
  <c r="C12" i="1"/>
  <c r="C13" i="1"/>
  <c r="C14" i="1"/>
  <c r="C15" i="1"/>
  <c r="C11" i="1"/>
  <c r="E5" i="2" l="1"/>
  <c r="E8" i="2"/>
  <c r="E7" i="2"/>
  <c r="E4" i="2"/>
  <c r="F4" i="2" s="1"/>
  <c r="E6" i="2"/>
  <c r="F6" i="2" s="1"/>
  <c r="I7" i="2"/>
  <c r="M15" i="2"/>
  <c r="F7" i="2"/>
  <c r="I8" i="2"/>
  <c r="F8" i="2"/>
  <c r="I5" i="2"/>
  <c r="F5" i="2"/>
  <c r="I6" i="2"/>
  <c r="I4" i="2"/>
</calcChain>
</file>

<file path=xl/sharedStrings.xml><?xml version="1.0" encoding="utf-8"?>
<sst xmlns="http://schemas.openxmlformats.org/spreadsheetml/2006/main" count="79" uniqueCount="28">
  <si>
    <t>S.No.</t>
  </si>
  <si>
    <t>Height</t>
  </si>
  <si>
    <t>Height              (cm)</t>
  </si>
  <si>
    <t>OBSERVATION TABLE</t>
  </si>
  <si>
    <t>Conc=0%</t>
  </si>
  <si>
    <t>Conc=0.1%</t>
  </si>
  <si>
    <t>Conc=1%</t>
  </si>
  <si>
    <t>Conc=5%</t>
  </si>
  <si>
    <t>Conc=10%</t>
  </si>
  <si>
    <t>S. No.</t>
  </si>
  <si>
    <t>Q</t>
  </si>
  <si>
    <t>Vg</t>
  </si>
  <si>
    <t>Vg*</t>
  </si>
  <si>
    <t>Eg</t>
  </si>
  <si>
    <t>Vg/Eg</t>
  </si>
  <si>
    <t>Theoretical</t>
  </si>
  <si>
    <t>Initial Height</t>
  </si>
  <si>
    <t>Gas Flow Rate (LPM)</t>
  </si>
  <si>
    <t>do</t>
  </si>
  <si>
    <r>
      <t>Cross-sectional Area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</si>
  <si>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RHS</t>
  </si>
  <si>
    <t>For 0% Concentration</t>
  </si>
  <si>
    <t>For 0.1% Concentration</t>
  </si>
  <si>
    <t>For 1% Concentration</t>
  </si>
  <si>
    <t>For 5% Concentration</t>
  </si>
  <si>
    <t>For 10% Concentration</t>
  </si>
  <si>
    <t>Err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</si>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</sst>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</a:t>
            </a:r>
            <a:r>
              <a:rPr lang="en-US" sz="1600"/>
              <a:t>g</a:t>
            </a:r>
            <a:r>
              <a:rPr lang="en-US"/>
              <a:t>/Eg vs Vg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Theoretical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CALC!$C$4:$C$8</c:f>
              <c:numCache>
                <c:formatCode>General</c:formatCode>
                <c:ptCount val="5"/>
                <c:pt idx="0">
                  <c:v>1.6686332510710492E-4</c:v>
                </c:pt>
                <c:pt idx="1">
                  <c:v>4.5053097778918333E-3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6.5076696791770928E-3</c:v>
                </c:pt>
              </c:numCache>
            </c:numRef>
          </c:xVal>
          <c:yVal>
            <c:numRef>
              <c:f>CALC!$I$4:$I$8</c:f>
              <c:numCache>
                <c:formatCode>General</c:formatCode>
                <c:ptCount val="5"/>
                <c:pt idx="0">
                  <c:v>6.2402141027339153E-4</c:v>
                </c:pt>
                <c:pt idx="1">
                  <c:v>1.5272236535226554E-2</c:v>
                </c:pt>
                <c:pt idx="2">
                  <c:v>1.6321812041777465E-2</c:v>
                </c:pt>
                <c:pt idx="3">
                  <c:v>1.8036492831218876E-2</c:v>
                </c:pt>
                <c:pt idx="4">
                  <c:v>1.9376714840485611E-2</c:v>
                </c:pt>
              </c:numCache>
            </c:numRef>
          </c:yVal>
          <c:smooth val="0"/>
        </c:ser>
        <c:ser>
          <c:idx val="0"/>
          <c:order val="1"/>
          <c:tx>
            <c:v>Experimental 0% NaCl</c:v>
          </c:tx>
          <c:spPr>
            <a:ln w="28575">
              <a:noFill/>
            </a:ln>
          </c:spPr>
          <c:xVal>
            <c:numRef>
              <c:f>CALC!$C$4:$C$8</c:f>
              <c:numCache>
                <c:formatCode>General</c:formatCode>
                <c:ptCount val="5"/>
                <c:pt idx="0">
                  <c:v>1.6686332510710492E-4</c:v>
                </c:pt>
                <c:pt idx="1">
                  <c:v>4.5053097778918333E-3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6.5076696791770928E-3</c:v>
                </c:pt>
              </c:numCache>
            </c:numRef>
          </c:xVal>
          <c:yVal>
            <c:numRef>
              <c:f>CALC!$F$4:$F$8</c:f>
              <c:numCache>
                <c:formatCode>General</c:formatCode>
                <c:ptCount val="5"/>
                <c:pt idx="0">
                  <c:v>7.2307440879745464E-4</c:v>
                </c:pt>
                <c:pt idx="1">
                  <c:v>1.6792518263051379E-2</c:v>
                </c:pt>
                <c:pt idx="2">
                  <c:v>1.6557976106781953E-2</c:v>
                </c:pt>
                <c:pt idx="3">
                  <c:v>1.8354965761781541E-2</c:v>
                </c:pt>
                <c:pt idx="4">
                  <c:v>1.8709550327634144E-2</c:v>
                </c:pt>
              </c:numCache>
            </c:numRef>
          </c:yVal>
          <c:smooth val="0"/>
        </c:ser>
        <c:ser>
          <c:idx val="2"/>
          <c:order val="2"/>
          <c:tx>
            <c:v>Experimental 0.1% NaCl</c:v>
          </c:tx>
          <c:spPr>
            <a:ln w="28575">
              <a:noFill/>
            </a:ln>
          </c:spPr>
          <c:xVal>
            <c:numRef>
              <c:f>CALC!$C$12:$C$16</c:f>
              <c:numCache>
                <c:formatCode>General</c:formatCode>
                <c:ptCount val="5"/>
                <c:pt idx="0">
                  <c:v>4.1715831276776232E-3</c:v>
                </c:pt>
                <c:pt idx="1">
                  <c:v>4.6721731029989383E-3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CALC!$F$12:$F$16</c:f>
              <c:numCache>
                <c:formatCode>General</c:formatCode>
                <c:ptCount val="5"/>
                <c:pt idx="0">
                  <c:v>1.9815019856468712E-2</c:v>
                </c:pt>
                <c:pt idx="1">
                  <c:v>1.8688692411995753E-2</c:v>
                </c:pt>
                <c:pt idx="2">
                  <c:v>1.8658353625612644E-2</c:v>
                </c:pt>
                <c:pt idx="3">
                  <c:v>1.9317638791245609E-2</c:v>
                </c:pt>
                <c:pt idx="4">
                  <c:v>1.7530464625958198E-2</c:v>
                </c:pt>
              </c:numCache>
            </c:numRef>
          </c:yVal>
          <c:smooth val="0"/>
        </c:ser>
        <c:ser>
          <c:idx val="3"/>
          <c:order val="3"/>
          <c:tx>
            <c:v>Experimental 5% NaCl</c:v>
          </c:tx>
          <c:spPr>
            <a:ln w="28575">
              <a:noFill/>
            </a:ln>
          </c:spPr>
          <c:xVal>
            <c:numRef>
              <c:f>CALC!$C$28:$C$32</c:f>
              <c:numCache>
                <c:formatCode>General</c:formatCode>
                <c:ptCount val="5"/>
                <c:pt idx="0">
                  <c:v>3.5041298272492031E-3</c:v>
                </c:pt>
                <c:pt idx="1">
                  <c:v>4.3384464527847274E-3</c:v>
                </c:pt>
                <c:pt idx="2">
                  <c:v>5.1727630783202526E-3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CALC!$F$28:$F$32</c:f>
              <c:numCache>
                <c:formatCode>General</c:formatCode>
                <c:ptCount val="5"/>
                <c:pt idx="0">
                  <c:v>1.6644616679433715E-2</c:v>
                </c:pt>
                <c:pt idx="1">
                  <c:v>1.735378581113891E-2</c:v>
                </c:pt>
                <c:pt idx="2">
                  <c:v>1.7109908643674683E-2</c:v>
                </c:pt>
                <c:pt idx="3">
                  <c:v>1.6790622088902432E-2</c:v>
                </c:pt>
                <c:pt idx="4">
                  <c:v>1.5852015885174965E-2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2160"/>
        <c:axId val="932896512"/>
      </c:scatterChart>
      <c:valAx>
        <c:axId val="932892160"/>
        <c:scaling>
          <c:orientation val="minMax"/>
          <c:min val="3.0000000000000009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2896512"/>
        <c:crosses val="autoZero"/>
        <c:crossBetween val="midCat"/>
      </c:valAx>
      <c:valAx>
        <c:axId val="932896512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Vg/Eg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289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Eg vs Vg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Theoretical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CALC!$C$4:$C$8</c:f>
              <c:numCache>
                <c:formatCode>General</c:formatCode>
                <c:ptCount val="5"/>
                <c:pt idx="0">
                  <c:v>1.6686332510710492E-4</c:v>
                </c:pt>
                <c:pt idx="1">
                  <c:v>4.5053097778918333E-3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6.5076696791770928E-3</c:v>
                </c:pt>
              </c:numCache>
            </c:numRef>
          </c:xVal>
          <c:yVal>
            <c:numRef>
              <c:f>CALC!$H$4:$H$8</c:f>
              <c:numCache>
                <c:formatCode>General</c:formatCode>
                <c:ptCount val="5"/>
                <c:pt idx="0">
                  <c:v>0.26740000000000003</c:v>
                </c:pt>
                <c:pt idx="1">
                  <c:v>0.29499999999999998</c:v>
                </c:pt>
                <c:pt idx="2">
                  <c:v>0.30669999999999997</c:v>
                </c:pt>
                <c:pt idx="3">
                  <c:v>0.32379999999999998</c:v>
                </c:pt>
                <c:pt idx="4">
                  <c:v>0.33584999999999998</c:v>
                </c:pt>
              </c:numCache>
            </c:numRef>
          </c:yVal>
          <c:smooth val="0"/>
        </c:ser>
        <c:ser>
          <c:idx val="0"/>
          <c:order val="1"/>
          <c:tx>
            <c:v>Experimental 0% NaCl</c:v>
          </c:tx>
          <c:spPr>
            <a:ln w="28575">
              <a:noFill/>
            </a:ln>
          </c:spPr>
          <c:xVal>
            <c:numRef>
              <c:f>CALC!$C$4:$C$8</c:f>
              <c:numCache>
                <c:formatCode>General</c:formatCode>
                <c:ptCount val="5"/>
                <c:pt idx="0">
                  <c:v>1.6686332510710492E-4</c:v>
                </c:pt>
                <c:pt idx="1">
                  <c:v>4.5053097778918333E-3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6.5076696791770928E-3</c:v>
                </c:pt>
              </c:numCache>
            </c:numRef>
          </c:xVal>
          <c:yVal>
            <c:numRef>
              <c:f>CALC!$E$4:$E$8</c:f>
              <c:numCache>
                <c:formatCode>General</c:formatCode>
                <c:ptCount val="5"/>
                <c:pt idx="0">
                  <c:v>0.23076923076923078</c:v>
                </c:pt>
                <c:pt idx="1">
                  <c:v>0.26829268292682928</c:v>
                </c:pt>
                <c:pt idx="2">
                  <c:v>0.30232558139534882</c:v>
                </c:pt>
                <c:pt idx="3">
                  <c:v>0.31818181818181818</c:v>
                </c:pt>
                <c:pt idx="4">
                  <c:v>0.34782608695652173</c:v>
                </c:pt>
              </c:numCache>
            </c:numRef>
          </c:yVal>
          <c:smooth val="0"/>
        </c:ser>
        <c:ser>
          <c:idx val="2"/>
          <c:order val="2"/>
          <c:tx>
            <c:v>Experimental 0.1% Nacl</c:v>
          </c:tx>
          <c:spPr>
            <a:ln w="28575">
              <a:noFill/>
            </a:ln>
          </c:spPr>
          <c:xVal>
            <c:numRef>
              <c:f>CALC!$C$12:$C$16</c:f>
              <c:numCache>
                <c:formatCode>General</c:formatCode>
                <c:ptCount val="5"/>
                <c:pt idx="0">
                  <c:v>4.1715831276776232E-3</c:v>
                </c:pt>
                <c:pt idx="1">
                  <c:v>4.6721731029989383E-3</c:v>
                </c:pt>
                <c:pt idx="2">
                  <c:v>5.0058997532131484E-3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CALC!$E$12:$E$16</c:f>
              <c:numCache>
                <c:formatCode>General</c:formatCode>
                <c:ptCount val="5"/>
                <c:pt idx="0">
                  <c:v>0.21052631578947367</c:v>
                </c:pt>
                <c:pt idx="1">
                  <c:v>0.25</c:v>
                </c:pt>
                <c:pt idx="2">
                  <c:v>0.26829268292682928</c:v>
                </c:pt>
                <c:pt idx="3">
                  <c:v>0.30232558139534882</c:v>
                </c:pt>
                <c:pt idx="4">
                  <c:v>0.36170212765957449</c:v>
                </c:pt>
              </c:numCache>
            </c:numRef>
          </c:yVal>
          <c:smooth val="0"/>
        </c:ser>
        <c:ser>
          <c:idx val="3"/>
          <c:order val="3"/>
          <c:tx>
            <c:v>Experimental 1% NaCl</c:v>
          </c:tx>
          <c:spPr>
            <a:ln w="28575">
              <a:noFill/>
            </a:ln>
          </c:spPr>
          <c:xVal>
            <c:numRef>
              <c:f>CALC!$C$20:$C$24</c:f>
              <c:numCache>
                <c:formatCode>General</c:formatCode>
                <c:ptCount val="5"/>
                <c:pt idx="0">
                  <c:v>3.5041298272492031E-3</c:v>
                </c:pt>
                <c:pt idx="1">
                  <c:v>4.3384464527847274E-3</c:v>
                </c:pt>
                <c:pt idx="2">
                  <c:v>5.1727630783202526E-3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CALC!$E$20:$E$24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0.34782608695652173</c:v>
                </c:pt>
                <c:pt idx="2">
                  <c:v>0.375</c:v>
                </c:pt>
                <c:pt idx="3">
                  <c:v>0.4</c:v>
                </c:pt>
                <c:pt idx="4">
                  <c:v>0.42307692307692307</c:v>
                </c:pt>
              </c:numCache>
            </c:numRef>
          </c:yVal>
          <c:smooth val="0"/>
        </c:ser>
        <c:ser>
          <c:idx val="4"/>
          <c:order val="4"/>
          <c:tx>
            <c:v>Experimental 5% NaCl</c:v>
          </c:tx>
          <c:spPr>
            <a:ln w="28575">
              <a:noFill/>
            </a:ln>
          </c:spPr>
          <c:xVal>
            <c:numRef>
              <c:f>CALC!$C$28:$C$32</c:f>
              <c:numCache>
                <c:formatCode>General</c:formatCode>
                <c:ptCount val="5"/>
                <c:pt idx="0">
                  <c:v>3.5041298272492031E-3</c:v>
                </c:pt>
                <c:pt idx="1">
                  <c:v>4.3384464527847274E-3</c:v>
                </c:pt>
                <c:pt idx="2">
                  <c:v>5.1727630783202526E-3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CALC!$E$28:$E$32</c:f>
              <c:numCache>
                <c:formatCode>General</c:formatCode>
                <c:ptCount val="5"/>
                <c:pt idx="0">
                  <c:v>0.21052631578947367</c:v>
                </c:pt>
                <c:pt idx="1">
                  <c:v>0.25</c:v>
                </c:pt>
                <c:pt idx="2">
                  <c:v>0.30232558139534882</c:v>
                </c:pt>
                <c:pt idx="3">
                  <c:v>0.34782608695652173</c:v>
                </c:pt>
                <c:pt idx="4">
                  <c:v>0.4</c:v>
                </c:pt>
              </c:numCache>
            </c:numRef>
          </c:yVal>
          <c:smooth val="0"/>
        </c:ser>
        <c:ser>
          <c:idx val="5"/>
          <c:order val="5"/>
          <c:tx>
            <c:v>Experimental 10% NaCl</c:v>
          </c:tx>
          <c:spPr>
            <a:ln w="28575">
              <a:noFill/>
            </a:ln>
          </c:spPr>
          <c:xVal>
            <c:numRef>
              <c:f>CALC!$C$36:$C$40</c:f>
              <c:numCache>
                <c:formatCode>General</c:formatCode>
                <c:ptCount val="5"/>
                <c:pt idx="0">
                  <c:v>3.5041298272492031E-3</c:v>
                </c:pt>
                <c:pt idx="1">
                  <c:v>4.3384464527847274E-3</c:v>
                </c:pt>
                <c:pt idx="2">
                  <c:v>5.1727630783202526E-3</c:v>
                </c:pt>
                <c:pt idx="3">
                  <c:v>5.8402163787486718E-3</c:v>
                </c:pt>
                <c:pt idx="4">
                  <c:v>6.3408063540699869E-3</c:v>
                </c:pt>
              </c:numCache>
            </c:numRef>
          </c:xVal>
          <c:yVal>
            <c:numRef>
              <c:f>CALC!$E$36:$E$40</c:f>
              <c:numCache>
                <c:formatCode>General</c:formatCode>
                <c:ptCount val="5"/>
                <c:pt idx="0">
                  <c:v>0.23076923076923078</c:v>
                </c:pt>
                <c:pt idx="1">
                  <c:v>0.26829268292682928</c:v>
                </c:pt>
                <c:pt idx="2">
                  <c:v>0.30232558139534882</c:v>
                </c:pt>
                <c:pt idx="3">
                  <c:v>0.31818181818181818</c:v>
                </c:pt>
                <c:pt idx="4">
                  <c:v>0.34782608695652173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1072"/>
        <c:axId val="932892704"/>
      </c:scatterChart>
      <c:valAx>
        <c:axId val="932891072"/>
        <c:scaling>
          <c:orientation val="minMax"/>
          <c:min val="3.0000000000000009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2892704"/>
        <c:crosses val="autoZero"/>
        <c:crossBetween val="midCat"/>
      </c:valAx>
      <c:valAx>
        <c:axId val="932892704"/>
        <c:scaling>
          <c:orientation val="minMax"/>
          <c:min val="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289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20</xdr:row>
      <xdr:rowOff>114300</xdr:rowOff>
    </xdr:from>
    <xdr:to>
      <xdr:col>19</xdr:col>
      <xdr:colOff>228600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0</xdr:row>
      <xdr:rowOff>0</xdr:rowOff>
    </xdr:from>
    <xdr:to>
      <xdr:col>19</xdr:col>
      <xdr:colOff>171450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D1" workbookViewId="0">
      <selection activeCell="S4" sqref="S4:S8"/>
    </sheetView>
  </sheetViews>
  <sheetFormatPr defaultRowHeight="15" x14ac:dyDescent="0.25"/>
  <cols>
    <col min="2" max="2" width="20.140625" customWidth="1"/>
    <col min="3" max="3" width="11.5703125" customWidth="1"/>
    <col min="6" max="6" width="18.7109375" customWidth="1"/>
    <col min="10" max="10" width="21.140625" customWidth="1"/>
    <col min="14" max="14" width="19.140625" customWidth="1"/>
    <col min="18" max="18" width="19.140625" customWidth="1"/>
  </cols>
  <sheetData>
    <row r="1" spans="1:19" x14ac:dyDescent="0.25">
      <c r="A1" s="3" t="s">
        <v>3</v>
      </c>
      <c r="B1" s="3"/>
      <c r="C1" s="3"/>
      <c r="E1" s="4"/>
      <c r="F1" s="4"/>
      <c r="G1" s="4"/>
      <c r="I1" s="4"/>
      <c r="J1" s="4"/>
      <c r="K1" s="4"/>
      <c r="M1" s="4"/>
      <c r="N1" s="4"/>
      <c r="O1" s="4"/>
      <c r="Q1" s="4"/>
      <c r="R1" s="4"/>
      <c r="S1" s="4"/>
    </row>
    <row r="2" spans="1:19" x14ac:dyDescent="0.25">
      <c r="A2" s="1"/>
      <c r="B2" s="1" t="s">
        <v>4</v>
      </c>
      <c r="C2" s="1"/>
      <c r="E2" s="1"/>
      <c r="F2" s="1" t="s">
        <v>5</v>
      </c>
      <c r="G2" s="1"/>
      <c r="I2" s="1"/>
      <c r="J2" s="1" t="s">
        <v>6</v>
      </c>
      <c r="K2" s="1"/>
      <c r="M2" s="1"/>
      <c r="N2" s="1" t="s">
        <v>7</v>
      </c>
      <c r="O2" s="1"/>
      <c r="Q2" s="1"/>
      <c r="R2" s="1" t="s">
        <v>8</v>
      </c>
      <c r="S2" s="1"/>
    </row>
    <row r="3" spans="1:19" ht="36" customHeight="1" x14ac:dyDescent="0.25">
      <c r="A3" s="2" t="s">
        <v>0</v>
      </c>
      <c r="B3" s="2" t="s">
        <v>17</v>
      </c>
      <c r="C3" s="2" t="s">
        <v>2</v>
      </c>
      <c r="E3" s="2" t="s">
        <v>0</v>
      </c>
      <c r="F3" s="2" t="s">
        <v>17</v>
      </c>
      <c r="G3" s="2" t="s">
        <v>2</v>
      </c>
      <c r="I3" s="2" t="s">
        <v>0</v>
      </c>
      <c r="J3" s="2" t="s">
        <v>17</v>
      </c>
      <c r="K3" s="2" t="s">
        <v>2</v>
      </c>
      <c r="M3" s="2" t="s">
        <v>0</v>
      </c>
      <c r="N3" s="2" t="s">
        <v>17</v>
      </c>
      <c r="O3" s="2" t="s">
        <v>2</v>
      </c>
      <c r="Q3" s="2" t="s">
        <v>0</v>
      </c>
      <c r="R3" s="2" t="s">
        <v>17</v>
      </c>
      <c r="S3" s="2" t="s">
        <v>2</v>
      </c>
    </row>
    <row r="4" spans="1:19" x14ac:dyDescent="0.25">
      <c r="A4" s="1">
        <v>1</v>
      </c>
      <c r="B4" s="1">
        <v>21</v>
      </c>
      <c r="C4" s="1">
        <v>18</v>
      </c>
      <c r="E4" s="1">
        <v>1</v>
      </c>
      <c r="F4" s="1">
        <v>25</v>
      </c>
      <c r="G4" s="1">
        <v>19</v>
      </c>
      <c r="I4" s="1">
        <v>1</v>
      </c>
      <c r="J4" s="1">
        <v>21</v>
      </c>
      <c r="K4" s="1">
        <v>21</v>
      </c>
      <c r="M4" s="1">
        <v>1</v>
      </c>
      <c r="N4" s="1">
        <v>21</v>
      </c>
      <c r="O4" s="1">
        <v>19</v>
      </c>
      <c r="Q4" s="1">
        <v>1</v>
      </c>
      <c r="R4" s="1">
        <v>21</v>
      </c>
      <c r="S4" s="1">
        <v>19.5</v>
      </c>
    </row>
    <row r="5" spans="1:19" x14ac:dyDescent="0.25">
      <c r="A5" s="1">
        <v>2</v>
      </c>
      <c r="B5" s="1">
        <v>27</v>
      </c>
      <c r="C5" s="1">
        <v>18.899999999999999</v>
      </c>
      <c r="E5" s="1">
        <v>2</v>
      </c>
      <c r="F5" s="1">
        <v>28</v>
      </c>
      <c r="G5" s="1">
        <v>20</v>
      </c>
      <c r="I5" s="1">
        <v>2</v>
      </c>
      <c r="J5" s="1">
        <v>26</v>
      </c>
      <c r="K5" s="1">
        <v>23</v>
      </c>
      <c r="M5" s="1">
        <v>2</v>
      </c>
      <c r="N5" s="1">
        <v>26</v>
      </c>
      <c r="O5" s="1">
        <v>20</v>
      </c>
      <c r="Q5" s="1">
        <v>2</v>
      </c>
      <c r="R5" s="1">
        <v>26</v>
      </c>
      <c r="S5" s="1">
        <v>20.5</v>
      </c>
    </row>
    <row r="6" spans="1:19" x14ac:dyDescent="0.25">
      <c r="A6" s="1">
        <v>3</v>
      </c>
      <c r="B6" s="1">
        <v>30</v>
      </c>
      <c r="C6" s="1">
        <v>20</v>
      </c>
      <c r="E6" s="1">
        <v>3</v>
      </c>
      <c r="F6" s="1">
        <v>30</v>
      </c>
      <c r="G6" s="1">
        <v>20.5</v>
      </c>
      <c r="I6" s="1">
        <v>3</v>
      </c>
      <c r="J6" s="1">
        <v>31</v>
      </c>
      <c r="K6" s="1">
        <v>24</v>
      </c>
      <c r="M6" s="1">
        <v>3</v>
      </c>
      <c r="N6" s="1">
        <v>31</v>
      </c>
      <c r="O6" s="1">
        <v>21.5</v>
      </c>
      <c r="Q6" s="1">
        <v>3</v>
      </c>
      <c r="R6" s="1">
        <v>31</v>
      </c>
      <c r="S6" s="1">
        <v>21.5</v>
      </c>
    </row>
    <row r="7" spans="1:19" x14ac:dyDescent="0.25">
      <c r="A7" s="1">
        <v>4</v>
      </c>
      <c r="B7" s="1">
        <v>35</v>
      </c>
      <c r="C7" s="1">
        <v>21.5</v>
      </c>
      <c r="E7" s="1">
        <v>4</v>
      </c>
      <c r="F7" s="1">
        <v>35</v>
      </c>
      <c r="G7" s="1">
        <v>21.5</v>
      </c>
      <c r="I7" s="1">
        <v>4</v>
      </c>
      <c r="J7" s="1">
        <v>35</v>
      </c>
      <c r="K7" s="1">
        <v>25</v>
      </c>
      <c r="M7" s="1">
        <v>4</v>
      </c>
      <c r="N7" s="1">
        <v>35</v>
      </c>
      <c r="O7" s="1">
        <v>23</v>
      </c>
      <c r="Q7" s="1">
        <v>4</v>
      </c>
      <c r="R7" s="1">
        <v>35</v>
      </c>
      <c r="S7" s="1">
        <v>22</v>
      </c>
    </row>
    <row r="8" spans="1:19" x14ac:dyDescent="0.25">
      <c r="A8" s="1">
        <v>5</v>
      </c>
      <c r="B8" s="1">
        <v>39</v>
      </c>
      <c r="C8" s="1">
        <v>23.125</v>
      </c>
      <c r="E8" s="1">
        <v>5</v>
      </c>
      <c r="F8" s="1">
        <v>38</v>
      </c>
      <c r="G8" s="1">
        <v>23.5</v>
      </c>
      <c r="I8" s="1">
        <v>5</v>
      </c>
      <c r="J8" s="1">
        <v>38</v>
      </c>
      <c r="K8" s="1">
        <v>26</v>
      </c>
      <c r="M8" s="1">
        <v>5</v>
      </c>
      <c r="N8" s="1">
        <v>38</v>
      </c>
      <c r="O8" s="1">
        <v>25</v>
      </c>
      <c r="Q8" s="1">
        <v>5</v>
      </c>
      <c r="R8" s="1">
        <v>38</v>
      </c>
      <c r="S8" s="1">
        <v>23</v>
      </c>
    </row>
    <row r="11" spans="1:19" x14ac:dyDescent="0.25">
      <c r="A11">
        <v>17</v>
      </c>
      <c r="B11">
        <v>19.5</v>
      </c>
      <c r="C11">
        <f>AVERAGE(A11,B11)</f>
        <v>18.25</v>
      </c>
      <c r="E11">
        <v>17</v>
      </c>
      <c r="F11">
        <v>20</v>
      </c>
      <c r="G11">
        <f>AVERAGE(E11:F11)</f>
        <v>18.5</v>
      </c>
      <c r="I11">
        <v>17.5</v>
      </c>
      <c r="J11">
        <v>20.5</v>
      </c>
      <c r="K11">
        <f>AVERAGE(I11:J11)</f>
        <v>19</v>
      </c>
      <c r="M11">
        <v>17</v>
      </c>
      <c r="N11">
        <v>20.5</v>
      </c>
      <c r="O11">
        <f>AVERAGE(M11:N11)</f>
        <v>18.75</v>
      </c>
      <c r="Q11">
        <v>17.5</v>
      </c>
      <c r="R11">
        <v>21</v>
      </c>
      <c r="S11">
        <f>AVERAGE(Q11,R11)</f>
        <v>19.25</v>
      </c>
    </row>
    <row r="12" spans="1:19" x14ac:dyDescent="0.25">
      <c r="A12">
        <v>17.5</v>
      </c>
      <c r="B12">
        <v>21</v>
      </c>
      <c r="C12">
        <f t="shared" ref="C12:C15" si="0">AVERAGE(A12,B12)</f>
        <v>19.25</v>
      </c>
      <c r="E12">
        <v>17.5</v>
      </c>
      <c r="F12">
        <v>21.5</v>
      </c>
      <c r="G12">
        <f t="shared" ref="G12:G15" si="1">AVERAGE(E12:F12)</f>
        <v>19.5</v>
      </c>
      <c r="I12">
        <v>18</v>
      </c>
      <c r="J12">
        <v>22.5</v>
      </c>
      <c r="K12">
        <f t="shared" ref="K12:K15" si="2">AVERAGE(I12:J12)</f>
        <v>20.25</v>
      </c>
      <c r="M12">
        <v>18</v>
      </c>
      <c r="N12">
        <v>21.5</v>
      </c>
      <c r="O12">
        <f t="shared" ref="O12:O15" si="3">AVERAGE(M12:N12)</f>
        <v>19.75</v>
      </c>
      <c r="Q12">
        <v>18</v>
      </c>
      <c r="R12">
        <v>21.5</v>
      </c>
      <c r="S12">
        <f t="shared" ref="S12:S15" si="4">AVERAGE(Q12,R12)</f>
        <v>19.75</v>
      </c>
    </row>
    <row r="13" spans="1:19" x14ac:dyDescent="0.25">
      <c r="A13">
        <v>18</v>
      </c>
      <c r="B13">
        <v>21.5</v>
      </c>
      <c r="C13">
        <f t="shared" si="0"/>
        <v>19.75</v>
      </c>
      <c r="E13">
        <v>18</v>
      </c>
      <c r="F13">
        <v>22</v>
      </c>
      <c r="G13">
        <f t="shared" si="1"/>
        <v>20</v>
      </c>
      <c r="I13">
        <v>19</v>
      </c>
      <c r="J13">
        <v>23.5</v>
      </c>
      <c r="K13">
        <f t="shared" si="2"/>
        <v>21.25</v>
      </c>
      <c r="M13">
        <v>18.5</v>
      </c>
      <c r="N13">
        <v>23</v>
      </c>
      <c r="O13">
        <f t="shared" si="3"/>
        <v>20.75</v>
      </c>
      <c r="Q13">
        <v>18.5</v>
      </c>
      <c r="R13">
        <v>22.5</v>
      </c>
      <c r="S13">
        <f t="shared" si="4"/>
        <v>20.5</v>
      </c>
    </row>
    <row r="14" spans="1:19" x14ac:dyDescent="0.25">
      <c r="A14">
        <v>19</v>
      </c>
      <c r="B14">
        <v>22.5</v>
      </c>
      <c r="C14">
        <f t="shared" si="0"/>
        <v>20.75</v>
      </c>
      <c r="E14">
        <v>19</v>
      </c>
      <c r="F14">
        <v>23</v>
      </c>
      <c r="G14">
        <f t="shared" si="1"/>
        <v>21</v>
      </c>
      <c r="I14">
        <v>19.5</v>
      </c>
      <c r="J14">
        <v>25</v>
      </c>
      <c r="K14">
        <f t="shared" si="2"/>
        <v>22.25</v>
      </c>
      <c r="M14">
        <v>19</v>
      </c>
      <c r="N14">
        <v>24</v>
      </c>
      <c r="O14">
        <f t="shared" si="3"/>
        <v>21.5</v>
      </c>
      <c r="Q14">
        <v>19</v>
      </c>
      <c r="R14">
        <v>23.5</v>
      </c>
      <c r="S14">
        <f t="shared" si="4"/>
        <v>21.25</v>
      </c>
    </row>
    <row r="15" spans="1:19" x14ac:dyDescent="0.25">
      <c r="A15">
        <v>19.5</v>
      </c>
      <c r="B15">
        <v>23.5</v>
      </c>
      <c r="C15">
        <f t="shared" si="0"/>
        <v>21.5</v>
      </c>
      <c r="E15">
        <v>20</v>
      </c>
      <c r="F15">
        <v>24.5</v>
      </c>
      <c r="G15">
        <f t="shared" si="1"/>
        <v>22.25</v>
      </c>
      <c r="I15">
        <v>20.5</v>
      </c>
      <c r="J15">
        <v>26.5</v>
      </c>
      <c r="K15">
        <f t="shared" si="2"/>
        <v>23.5</v>
      </c>
      <c r="M15">
        <v>20</v>
      </c>
      <c r="N15">
        <v>25.5</v>
      </c>
      <c r="O15">
        <f t="shared" si="3"/>
        <v>22.75</v>
      </c>
      <c r="Q15">
        <v>20</v>
      </c>
      <c r="R15">
        <v>24</v>
      </c>
      <c r="S15">
        <f t="shared" si="4"/>
        <v>22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D12" sqref="D12:D16"/>
    </sheetView>
  </sheetViews>
  <sheetFormatPr defaultRowHeight="15" x14ac:dyDescent="0.25"/>
  <cols>
    <col min="1" max="1" width="9.7109375" customWidth="1"/>
    <col min="3" max="3" width="12" bestFit="1" customWidth="1"/>
    <col min="11" max="11" width="24.85546875" customWidth="1"/>
  </cols>
  <sheetData>
    <row r="1" spans="1:13" x14ac:dyDescent="0.25">
      <c r="G1" s="5" t="s">
        <v>15</v>
      </c>
      <c r="H1" s="5"/>
      <c r="I1" s="6"/>
    </row>
    <row r="2" spans="1:13" x14ac:dyDescent="0.25">
      <c r="A2" t="s">
        <v>21</v>
      </c>
    </row>
    <row r="3" spans="1:13" x14ac:dyDescent="0.25">
      <c r="A3" s="1" t="s">
        <v>9</v>
      </c>
      <c r="B3" s="1" t="s">
        <v>10</v>
      </c>
      <c r="C3" s="1" t="s">
        <v>11</v>
      </c>
      <c r="D3" s="1" t="s">
        <v>1</v>
      </c>
      <c r="E3" s="1" t="s">
        <v>13</v>
      </c>
      <c r="F3" s="1" t="s">
        <v>12</v>
      </c>
      <c r="G3" s="1" t="s">
        <v>20</v>
      </c>
      <c r="H3" s="1" t="s">
        <v>13</v>
      </c>
      <c r="I3" s="1" t="s">
        <v>14</v>
      </c>
    </row>
    <row r="4" spans="1:13" x14ac:dyDescent="0.25">
      <c r="A4" s="1">
        <v>1</v>
      </c>
      <c r="B4" s="1">
        <v>1</v>
      </c>
      <c r="C4" s="1">
        <f>B4/CSA/60</f>
        <v>1.6686332510710492E-4</v>
      </c>
      <c r="D4" s="1">
        <f>OBS!S4</f>
        <v>19.5</v>
      </c>
      <c r="E4" s="1">
        <f>((D4-InHt)/D4)</f>
        <v>0.23076923076923078</v>
      </c>
      <c r="F4" s="1">
        <f>C4/E4</f>
        <v>7.2307440879745464E-4</v>
      </c>
      <c r="G4" s="1">
        <f>C4*0.27*$M$17^-0.08*998.18^0.04*0.001^-0.15*(72.543*10^-7)^-0.22*0.113^-0.08*10</f>
        <v>4.4262233464781295E-2</v>
      </c>
      <c r="H4" s="1">
        <v>0.26740000000000003</v>
      </c>
      <c r="I4" s="1">
        <f>C4/H4</f>
        <v>6.2402141027339153E-4</v>
      </c>
    </row>
    <row r="5" spans="1:13" ht="17.25" x14ac:dyDescent="0.25">
      <c r="A5" s="1">
        <v>2</v>
      </c>
      <c r="B5" s="1">
        <v>27</v>
      </c>
      <c r="C5" s="1">
        <f>B5/CSA/60</f>
        <v>4.5053097778918333E-3</v>
      </c>
      <c r="D5" s="1">
        <f>OBS!S5</f>
        <v>20.5</v>
      </c>
      <c r="E5" s="1">
        <f>((D5-InHt)/D5)</f>
        <v>0.26829268292682928</v>
      </c>
      <c r="F5" s="1">
        <f t="shared" ref="F5:F8" si="0">C5/E5</f>
        <v>1.6792518263051379E-2</v>
      </c>
      <c r="G5" s="1">
        <f t="shared" ref="G5:G8" si="1">C5*0.27*$M$17^-0.08*998.18^0.04*0.001^-0.15*(72.543*10^-7)^-0.22*0.113^-0.08*10</f>
        <v>1.1950803035490949</v>
      </c>
      <c r="H5" s="1">
        <v>0.29499999999999998</v>
      </c>
      <c r="I5" s="1">
        <f>C5/H5</f>
        <v>1.5272236535226554E-2</v>
      </c>
      <c r="K5" t="s">
        <v>19</v>
      </c>
      <c r="L5">
        <f>3.14*5.64*5.64</f>
        <v>99.882143999999982</v>
      </c>
    </row>
    <row r="6" spans="1:13" x14ac:dyDescent="0.25">
      <c r="A6" s="1">
        <v>3</v>
      </c>
      <c r="B6" s="1">
        <v>30</v>
      </c>
      <c r="C6" s="1">
        <f>B6/CSA/60</f>
        <v>5.0058997532131484E-3</v>
      </c>
      <c r="D6" s="1">
        <f>OBS!S6</f>
        <v>21.5</v>
      </c>
      <c r="E6" s="1">
        <f>((D6-InHt)/D6)</f>
        <v>0.30232558139534882</v>
      </c>
      <c r="F6" s="1">
        <f t="shared" si="0"/>
        <v>1.6557976106781953E-2</v>
      </c>
      <c r="G6" s="1">
        <f t="shared" si="1"/>
        <v>1.3278670039434388</v>
      </c>
      <c r="H6" s="1">
        <v>0.30669999999999997</v>
      </c>
      <c r="I6" s="1">
        <f>C6/H6</f>
        <v>1.6321812041777465E-2</v>
      </c>
      <c r="K6" t="s">
        <v>16</v>
      </c>
      <c r="L6">
        <v>15</v>
      </c>
    </row>
    <row r="7" spans="1:13" x14ac:dyDescent="0.25">
      <c r="A7" s="1">
        <v>4</v>
      </c>
      <c r="B7" s="1">
        <v>35</v>
      </c>
      <c r="C7" s="1">
        <f>B7/CSA/60</f>
        <v>5.8402163787486718E-3</v>
      </c>
      <c r="D7" s="1">
        <f>OBS!S7</f>
        <v>22</v>
      </c>
      <c r="E7" s="1">
        <f>((D7-InHt)/D7)</f>
        <v>0.31818181818181818</v>
      </c>
      <c r="F7" s="1">
        <f t="shared" si="0"/>
        <v>1.8354965761781541E-2</v>
      </c>
      <c r="G7" s="1">
        <f t="shared" si="1"/>
        <v>1.5491781712673447</v>
      </c>
      <c r="H7" s="1">
        <v>0.32379999999999998</v>
      </c>
      <c r="I7" s="1">
        <f>C7/H7</f>
        <v>1.8036492831218876E-2</v>
      </c>
    </row>
    <row r="8" spans="1:13" x14ac:dyDescent="0.25">
      <c r="A8" s="1">
        <v>5</v>
      </c>
      <c r="B8" s="1">
        <v>39</v>
      </c>
      <c r="C8" s="1">
        <f>B8/CSA/60</f>
        <v>6.5076696791770928E-3</v>
      </c>
      <c r="D8" s="1">
        <f>OBS!S8</f>
        <v>23</v>
      </c>
      <c r="E8" s="1">
        <f>((D8-InHt)/D8)</f>
        <v>0.34782608695652173</v>
      </c>
      <c r="F8" s="1">
        <f t="shared" si="0"/>
        <v>1.8709550327634144E-2</v>
      </c>
      <c r="G8" s="1">
        <f t="shared" si="1"/>
        <v>1.7262271051264704</v>
      </c>
      <c r="H8" s="1">
        <v>0.33584999999999998</v>
      </c>
      <c r="I8" s="1">
        <f>C8/H8</f>
        <v>1.9376714840485611E-2</v>
      </c>
    </row>
    <row r="10" spans="1:13" x14ac:dyDescent="0.25">
      <c r="A10" t="s">
        <v>22</v>
      </c>
    </row>
    <row r="11" spans="1:13" x14ac:dyDescent="0.25">
      <c r="A11" s="1" t="s">
        <v>9</v>
      </c>
      <c r="B11" s="1" t="s">
        <v>10</v>
      </c>
      <c r="C11" s="1" t="s">
        <v>11</v>
      </c>
      <c r="D11" s="1" t="s">
        <v>1</v>
      </c>
      <c r="E11" s="1" t="s">
        <v>13</v>
      </c>
      <c r="F11" s="1" t="s">
        <v>12</v>
      </c>
      <c r="G11" s="1" t="s">
        <v>20</v>
      </c>
      <c r="H11" s="1" t="s">
        <v>13</v>
      </c>
      <c r="I11" s="1" t="s">
        <v>14</v>
      </c>
    </row>
    <row r="12" spans="1:13" x14ac:dyDescent="0.25">
      <c r="A12" s="1">
        <v>1</v>
      </c>
      <c r="B12" s="1">
        <v>25</v>
      </c>
      <c r="C12" s="1">
        <f>B12/CSA/60</f>
        <v>4.1715831276776232E-3</v>
      </c>
      <c r="D12" s="1">
        <v>19</v>
      </c>
      <c r="E12" s="1">
        <f>((D12-InHt)/D12)</f>
        <v>0.21052631578947367</v>
      </c>
      <c r="F12" s="1">
        <f>C12/E12</f>
        <v>1.9815019856468712E-2</v>
      </c>
      <c r="G12" s="1">
        <f>C12*0.27*$M$17^-0.08*998.18^0.04*0.001^-0.15*(72.543*10^-7)^-0.22*0.113^-0.08*10</f>
        <v>1.1065558366195321</v>
      </c>
      <c r="H12" s="1">
        <v>0.28660000000000002</v>
      </c>
      <c r="I12" s="1">
        <f>C12/H12</f>
        <v>1.4555419147514386E-2</v>
      </c>
      <c r="M12">
        <f>H4-((1-H4)^4)*C4*0.27*$M$17^-0.08*998.18^0.04*0.001^-0.15*72.543^-0.22*0.0814^-0.08</f>
        <v>0.26736225170807659</v>
      </c>
    </row>
    <row r="13" spans="1:13" x14ac:dyDescent="0.25">
      <c r="A13" s="1">
        <v>2</v>
      </c>
      <c r="B13" s="1">
        <v>28</v>
      </c>
      <c r="C13" s="1">
        <f>B13/CSA/60</f>
        <v>4.6721731029989383E-3</v>
      </c>
      <c r="D13" s="1">
        <v>20</v>
      </c>
      <c r="E13" s="1">
        <f>((D13-InHt)/D13)</f>
        <v>0.25</v>
      </c>
      <c r="F13" s="1">
        <f t="shared" ref="F13:F16" si="2">C13/E13</f>
        <v>1.8688692411995753E-2</v>
      </c>
      <c r="G13" s="1">
        <f t="shared" ref="G13:G16" si="3">C13*0.27*$M$17^-0.08*998.18^0.04*0.001^-0.15*(72.543*10^-7)^-0.22*0.113^-0.08*10</f>
        <v>1.2393425370138764</v>
      </c>
      <c r="H13" s="1">
        <v>0.29899999999999999</v>
      </c>
      <c r="I13" s="1">
        <f>C13/H13</f>
        <v>1.562599699999645E-2</v>
      </c>
      <c r="M13">
        <f>H5-((1-H5)^4)*C5*0.27*$M$17^-0.08*998.18^0.04*0.001^-0.15*72.543^-0.22*0.0814^-0.08</f>
        <v>0.29412592262325243</v>
      </c>
    </row>
    <row r="14" spans="1:13" x14ac:dyDescent="0.25">
      <c r="A14" s="1">
        <v>3</v>
      </c>
      <c r="B14" s="1">
        <v>30</v>
      </c>
      <c r="C14" s="1">
        <f>B14/CSA/60</f>
        <v>5.0058997532131484E-3</v>
      </c>
      <c r="D14" s="1">
        <v>20.5</v>
      </c>
      <c r="E14" s="1">
        <f>((D14-InHt)/D14)</f>
        <v>0.26829268292682928</v>
      </c>
      <c r="F14" s="1">
        <f t="shared" si="2"/>
        <v>1.8658353625612644E-2</v>
      </c>
      <c r="G14" s="1">
        <f t="shared" si="3"/>
        <v>1.3278670039434388</v>
      </c>
      <c r="H14" s="1">
        <v>0.30599999999999999</v>
      </c>
      <c r="I14" s="1">
        <f>C14/H14</f>
        <v>1.6359149520304407E-2</v>
      </c>
      <c r="M14">
        <f>H6-((1-H6)^4)*C6*0.27*$M$17^-0.08*998.18^0.04*0.001^-0.15*72.543^-0.22*0.0814^-0.08</f>
        <v>0.30579168663773787</v>
      </c>
    </row>
    <row r="15" spans="1:13" x14ac:dyDescent="0.25">
      <c r="A15" s="1">
        <v>4</v>
      </c>
      <c r="B15" s="1">
        <v>35</v>
      </c>
      <c r="C15" s="1">
        <f>B15/CSA/60</f>
        <v>5.8402163787486718E-3</v>
      </c>
      <c r="D15" s="1">
        <v>21.5</v>
      </c>
      <c r="E15" s="1">
        <f>((D15-InHt)/D15)</f>
        <v>0.30232558139534882</v>
      </c>
      <c r="F15" s="1">
        <f t="shared" si="2"/>
        <v>1.9317638791245609E-2</v>
      </c>
      <c r="G15" s="1">
        <f t="shared" si="3"/>
        <v>1.5491781712673447</v>
      </c>
      <c r="H15" s="1">
        <v>0.32300000000000001</v>
      </c>
      <c r="I15" s="1">
        <f>C15/H15</f>
        <v>1.8081165259283813E-2</v>
      </c>
      <c r="M15">
        <f>H7-((1-H7)^4)*C7*0.27*$M$17^-0.08*998.18^0.04*0.001^-0.15*72.543^-0.22*0.0814^-0.08</f>
        <v>0.32284104471335651</v>
      </c>
    </row>
    <row r="16" spans="1:13" x14ac:dyDescent="0.25">
      <c r="A16" s="1">
        <v>5</v>
      </c>
      <c r="B16" s="1">
        <v>38</v>
      </c>
      <c r="C16" s="1">
        <f>B16/CSA/60</f>
        <v>6.3408063540699869E-3</v>
      </c>
      <c r="D16" s="1">
        <v>23.5</v>
      </c>
      <c r="E16" s="1">
        <f>((D16-InHt)/D16)</f>
        <v>0.36170212765957449</v>
      </c>
      <c r="F16" s="1">
        <f t="shared" si="2"/>
        <v>1.7530464625958198E-2</v>
      </c>
      <c r="G16" s="1">
        <f t="shared" si="3"/>
        <v>1.6819648716616888</v>
      </c>
      <c r="H16" s="1">
        <v>0.33200000000000002</v>
      </c>
      <c r="I16" s="1">
        <f>C16/H16</f>
        <v>1.9098814319487911E-2</v>
      </c>
      <c r="M16">
        <f>H8-((1-H8)^4)*C8*0.27*$M$17^-0.08*998.18^0.04*0.001^-0.15*72.543^-0.22*0.0814^-0.08</f>
        <v>0.33485560492974725</v>
      </c>
    </row>
    <row r="17" spans="1:13" x14ac:dyDescent="0.25">
      <c r="K17" t="s">
        <v>18</v>
      </c>
      <c r="M17">
        <f>2*10^-3</f>
        <v>2E-3</v>
      </c>
    </row>
    <row r="18" spans="1:13" x14ac:dyDescent="0.25">
      <c r="A18" t="s">
        <v>23</v>
      </c>
    </row>
    <row r="19" spans="1:13" x14ac:dyDescent="0.25">
      <c r="A19" s="1" t="s">
        <v>9</v>
      </c>
      <c r="B19" s="1" t="s">
        <v>10</v>
      </c>
      <c r="C19" s="1" t="s">
        <v>11</v>
      </c>
      <c r="D19" s="1" t="s">
        <v>1</v>
      </c>
      <c r="E19" s="1" t="s">
        <v>13</v>
      </c>
      <c r="F19" s="1" t="s">
        <v>12</v>
      </c>
      <c r="G19" s="1" t="s">
        <v>20</v>
      </c>
      <c r="H19" s="1" t="s">
        <v>13</v>
      </c>
      <c r="I19" s="1" t="s">
        <v>14</v>
      </c>
    </row>
    <row r="20" spans="1:13" x14ac:dyDescent="0.25">
      <c r="A20" s="1">
        <v>1</v>
      </c>
      <c r="B20" s="1">
        <v>21</v>
      </c>
      <c r="C20" s="1">
        <f>B20/CSA/60</f>
        <v>3.5041298272492031E-3</v>
      </c>
      <c r="D20" s="1">
        <v>21</v>
      </c>
      <c r="E20" s="1">
        <f>((D20-InHt)/D20)</f>
        <v>0.2857142857142857</v>
      </c>
      <c r="F20" s="1">
        <f>C20/E20</f>
        <v>1.2264454395372212E-2</v>
      </c>
      <c r="G20" s="1">
        <f t="shared" ref="G20:G24" si="4">C20*0.27*$M$17^-0.08*998.18^0.04*0.001^-0.15*(72.543*10^-7)^-0.22*0.113^-0.08*10</f>
        <v>0.92950690276040693</v>
      </c>
      <c r="H20" s="1">
        <v>0.26740000000000003</v>
      </c>
      <c r="I20" s="1">
        <f>C20/H20</f>
        <v>1.3104449615741223E-2</v>
      </c>
    </row>
    <row r="21" spans="1:13" x14ac:dyDescent="0.25">
      <c r="A21" s="1">
        <v>2</v>
      </c>
      <c r="B21" s="1">
        <v>26</v>
      </c>
      <c r="C21" s="1">
        <f>B21/CSA/60</f>
        <v>4.3384464527847274E-3</v>
      </c>
      <c r="D21" s="1">
        <v>23</v>
      </c>
      <c r="E21" s="1">
        <f>((D21-InHt)/D21)</f>
        <v>0.34782608695652173</v>
      </c>
      <c r="F21" s="1">
        <f t="shared" ref="F21:F24" si="5">C21/E21</f>
        <v>1.2473033551756092E-2</v>
      </c>
      <c r="G21" s="1">
        <f t="shared" si="4"/>
        <v>1.1508180700843136</v>
      </c>
      <c r="H21" s="1">
        <v>0.29499999999999998</v>
      </c>
      <c r="I21" s="1">
        <f>C21/H21</f>
        <v>1.4706598145032975E-2</v>
      </c>
    </row>
    <row r="22" spans="1:13" x14ac:dyDescent="0.25">
      <c r="A22" s="1">
        <v>3</v>
      </c>
      <c r="B22" s="1">
        <v>31</v>
      </c>
      <c r="C22" s="1">
        <f>B22/CSA/60</f>
        <v>5.1727630783202526E-3</v>
      </c>
      <c r="D22" s="1">
        <v>24</v>
      </c>
      <c r="E22" s="1">
        <f>((D22-InHt)/D22)</f>
        <v>0.375</v>
      </c>
      <c r="F22" s="1">
        <f t="shared" si="5"/>
        <v>1.3794034875520673E-2</v>
      </c>
      <c r="G22" s="1">
        <f t="shared" si="4"/>
        <v>1.3721292374082197</v>
      </c>
      <c r="H22" s="1">
        <v>0.30669999999999997</v>
      </c>
      <c r="I22" s="1">
        <f>C22/H22</f>
        <v>1.6865872443170046E-2</v>
      </c>
    </row>
    <row r="23" spans="1:13" x14ac:dyDescent="0.25">
      <c r="A23" s="1">
        <v>4</v>
      </c>
      <c r="B23" s="1">
        <v>35</v>
      </c>
      <c r="C23" s="1">
        <f>B23/CSA/60</f>
        <v>5.8402163787486718E-3</v>
      </c>
      <c r="D23" s="1">
        <v>25</v>
      </c>
      <c r="E23" s="1">
        <f>((D23-InHt)/D23)</f>
        <v>0.4</v>
      </c>
      <c r="F23" s="1">
        <f t="shared" si="5"/>
        <v>1.4600540946871679E-2</v>
      </c>
      <c r="G23" s="1">
        <f t="shared" si="4"/>
        <v>1.5491781712673447</v>
      </c>
      <c r="H23" s="1">
        <v>0.32379999999999998</v>
      </c>
      <c r="I23" s="1">
        <f>C23/H23</f>
        <v>1.8036492831218876E-2</v>
      </c>
    </row>
    <row r="24" spans="1:13" x14ac:dyDescent="0.25">
      <c r="A24" s="1">
        <v>5</v>
      </c>
      <c r="B24" s="1">
        <v>38</v>
      </c>
      <c r="C24" s="1">
        <f>B24/CSA/60</f>
        <v>6.3408063540699869E-3</v>
      </c>
      <c r="D24" s="1">
        <v>26</v>
      </c>
      <c r="E24" s="1">
        <f>((D24-InHt)/D24)</f>
        <v>0.42307692307692307</v>
      </c>
      <c r="F24" s="1">
        <f t="shared" si="5"/>
        <v>1.4987360473256333E-2</v>
      </c>
      <c r="G24" s="1">
        <f t="shared" si="4"/>
        <v>1.6819648716616888</v>
      </c>
      <c r="H24" s="1">
        <f>1000*0.000197930860125095</f>
        <v>0.197930860125095</v>
      </c>
      <c r="I24" s="1">
        <f>C24/H24</f>
        <v>3.2035461019380762E-2</v>
      </c>
    </row>
    <row r="26" spans="1:13" x14ac:dyDescent="0.25">
      <c r="A26" t="s">
        <v>24</v>
      </c>
    </row>
    <row r="27" spans="1:13" x14ac:dyDescent="0.25">
      <c r="A27" s="1" t="s">
        <v>9</v>
      </c>
      <c r="B27" s="1" t="s">
        <v>10</v>
      </c>
      <c r="C27" s="1" t="s">
        <v>11</v>
      </c>
      <c r="D27" s="1" t="s">
        <v>1</v>
      </c>
      <c r="E27" s="1" t="s">
        <v>13</v>
      </c>
      <c r="F27" s="1" t="s">
        <v>12</v>
      </c>
      <c r="G27" s="1" t="s">
        <v>20</v>
      </c>
      <c r="H27" s="1" t="s">
        <v>13</v>
      </c>
      <c r="I27" s="1" t="s">
        <v>14</v>
      </c>
    </row>
    <row r="28" spans="1:13" x14ac:dyDescent="0.25">
      <c r="A28" s="1">
        <v>1</v>
      </c>
      <c r="B28" s="1">
        <v>21</v>
      </c>
      <c r="C28" s="1">
        <f>B28/CSA/60</f>
        <v>3.5041298272492031E-3</v>
      </c>
      <c r="D28" s="1">
        <v>19</v>
      </c>
      <c r="E28" s="1">
        <f>((D28-InHt)/D28)</f>
        <v>0.21052631578947367</v>
      </c>
      <c r="F28" s="1">
        <f>C28/E28</f>
        <v>1.6644616679433715E-2</v>
      </c>
      <c r="G28" s="1">
        <f t="shared" ref="G28:G32" si="6">C28*0.27*$M$17^-0.08*998.18^0.04*0.001^-0.15*(72.543*10^-7)^-0.22*0.113^-0.08*10</f>
        <v>0.92950690276040693</v>
      </c>
      <c r="H28" s="1">
        <v>0.26740000000000003</v>
      </c>
      <c r="I28" s="1">
        <f>C28/H28</f>
        <v>1.3104449615741223E-2</v>
      </c>
    </row>
    <row r="29" spans="1:13" x14ac:dyDescent="0.25">
      <c r="A29" s="1">
        <v>2</v>
      </c>
      <c r="B29" s="1">
        <v>26</v>
      </c>
      <c r="C29" s="1">
        <f>B29/CSA/60</f>
        <v>4.3384464527847274E-3</v>
      </c>
      <c r="D29" s="1">
        <v>20</v>
      </c>
      <c r="E29" s="1">
        <f>((D29-InHt)/D29)</f>
        <v>0.25</v>
      </c>
      <c r="F29" s="1">
        <f t="shared" ref="F29:F32" si="7">C29/E29</f>
        <v>1.735378581113891E-2</v>
      </c>
      <c r="G29" s="1">
        <f t="shared" si="6"/>
        <v>1.1508180700843136</v>
      </c>
      <c r="H29" s="1">
        <v>0.29499999999999998</v>
      </c>
      <c r="I29" s="1">
        <f>C29/H29</f>
        <v>1.4706598145032975E-2</v>
      </c>
    </row>
    <row r="30" spans="1:13" x14ac:dyDescent="0.25">
      <c r="A30" s="1">
        <v>3</v>
      </c>
      <c r="B30" s="1">
        <v>31</v>
      </c>
      <c r="C30" s="1">
        <f>B30/CSA/60</f>
        <v>5.1727630783202526E-3</v>
      </c>
      <c r="D30" s="1">
        <v>21.5</v>
      </c>
      <c r="E30" s="1">
        <f>((D30-InHt)/D30)</f>
        <v>0.30232558139534882</v>
      </c>
      <c r="F30" s="1">
        <f t="shared" si="7"/>
        <v>1.7109908643674683E-2</v>
      </c>
      <c r="G30" s="1">
        <f t="shared" si="6"/>
        <v>1.3721292374082197</v>
      </c>
      <c r="H30" s="1">
        <v>0.30669999999999997</v>
      </c>
      <c r="I30" s="1">
        <f>C30/H30</f>
        <v>1.6865872443170046E-2</v>
      </c>
    </row>
    <row r="31" spans="1:13" x14ac:dyDescent="0.25">
      <c r="A31" s="1">
        <v>4</v>
      </c>
      <c r="B31" s="1">
        <v>35</v>
      </c>
      <c r="C31" s="1">
        <f>B31/CSA/60</f>
        <v>5.8402163787486718E-3</v>
      </c>
      <c r="D31" s="1">
        <v>23</v>
      </c>
      <c r="E31" s="1">
        <f>((D31-InHt)/D31)</f>
        <v>0.34782608695652173</v>
      </c>
      <c r="F31" s="1">
        <f t="shared" si="7"/>
        <v>1.6790622088902432E-2</v>
      </c>
      <c r="G31" s="1">
        <f t="shared" si="6"/>
        <v>1.5491781712673447</v>
      </c>
      <c r="H31" s="1">
        <v>0.32379999999999998</v>
      </c>
      <c r="I31" s="1">
        <f>C31/H31</f>
        <v>1.8036492831218876E-2</v>
      </c>
    </row>
    <row r="32" spans="1:13" x14ac:dyDescent="0.25">
      <c r="A32" s="1">
        <v>5</v>
      </c>
      <c r="B32" s="1">
        <v>38</v>
      </c>
      <c r="C32" s="1">
        <f>B32/CSA/60</f>
        <v>6.3408063540699869E-3</v>
      </c>
      <c r="D32" s="1">
        <v>25</v>
      </c>
      <c r="E32" s="1">
        <f>((D32-InHt)/D32)</f>
        <v>0.4</v>
      </c>
      <c r="F32" s="1">
        <f t="shared" si="7"/>
        <v>1.5852015885174965E-2</v>
      </c>
      <c r="G32" s="1">
        <f t="shared" si="6"/>
        <v>1.6819648716616888</v>
      </c>
      <c r="H32" s="1">
        <f>1000*0.000197930860125095</f>
        <v>0.197930860125095</v>
      </c>
      <c r="I32" s="1">
        <f>C32/H32</f>
        <v>3.2035461019380762E-2</v>
      </c>
    </row>
    <row r="34" spans="1:9" x14ac:dyDescent="0.25">
      <c r="A34" t="s">
        <v>25</v>
      </c>
    </row>
    <row r="35" spans="1:9" x14ac:dyDescent="0.25">
      <c r="A35" s="1" t="s">
        <v>9</v>
      </c>
      <c r="B35" s="1" t="s">
        <v>10</v>
      </c>
      <c r="C35" s="1" t="s">
        <v>11</v>
      </c>
      <c r="D35" s="1" t="s">
        <v>1</v>
      </c>
      <c r="E35" s="1" t="s">
        <v>13</v>
      </c>
      <c r="F35" s="1" t="s">
        <v>12</v>
      </c>
      <c r="G35" s="1" t="s">
        <v>20</v>
      </c>
      <c r="H35" s="1" t="s">
        <v>13</v>
      </c>
      <c r="I35" s="1" t="s">
        <v>14</v>
      </c>
    </row>
    <row r="36" spans="1:9" x14ac:dyDescent="0.25">
      <c r="A36" s="1">
        <v>1</v>
      </c>
      <c r="B36" s="1">
        <v>21</v>
      </c>
      <c r="C36" s="1">
        <f>B36/CSA/60</f>
        <v>3.5041298272492031E-3</v>
      </c>
      <c r="D36" s="1">
        <v>19.5</v>
      </c>
      <c r="E36" s="1">
        <f>((D36-InHt)/D36)</f>
        <v>0.23076923076923078</v>
      </c>
      <c r="F36" s="1">
        <f>C36/E36</f>
        <v>1.5184562584746547E-2</v>
      </c>
      <c r="G36" s="1">
        <f t="shared" ref="G36:G40" si="8">C36*0.27*$M$17^-0.08*998.18^0.04*0.001^-0.15*(72.543*10^-7)^-0.22*0.113^-0.08*10</f>
        <v>0.92950690276040693</v>
      </c>
      <c r="H36" s="1">
        <v>0.26740000000000003</v>
      </c>
      <c r="I36" s="1">
        <f>C36/H36</f>
        <v>1.3104449615741223E-2</v>
      </c>
    </row>
    <row r="37" spans="1:9" x14ac:dyDescent="0.25">
      <c r="A37" s="1">
        <v>2</v>
      </c>
      <c r="B37" s="1">
        <v>26</v>
      </c>
      <c r="C37" s="1">
        <f>B37/CSA/60</f>
        <v>4.3384464527847274E-3</v>
      </c>
      <c r="D37" s="1">
        <v>20.5</v>
      </c>
      <c r="E37" s="1">
        <f>((D37-InHt)/D37)</f>
        <v>0.26829268292682928</v>
      </c>
      <c r="F37" s="1">
        <f t="shared" ref="F37:F40" si="9">C37/E37</f>
        <v>1.6170573142197619E-2</v>
      </c>
      <c r="G37" s="1">
        <f t="shared" si="8"/>
        <v>1.1508180700843136</v>
      </c>
      <c r="H37" s="1">
        <v>0.29499999999999998</v>
      </c>
      <c r="I37" s="1">
        <f>C37/H37</f>
        <v>1.4706598145032975E-2</v>
      </c>
    </row>
    <row r="38" spans="1:9" x14ac:dyDescent="0.25">
      <c r="A38" s="1">
        <v>3</v>
      </c>
      <c r="B38" s="1">
        <v>31</v>
      </c>
      <c r="C38" s="1">
        <f>B38/CSA/60</f>
        <v>5.1727630783202526E-3</v>
      </c>
      <c r="D38" s="1">
        <v>21.5</v>
      </c>
      <c r="E38" s="1">
        <f>((D38-InHt)/D38)</f>
        <v>0.30232558139534882</v>
      </c>
      <c r="F38" s="1">
        <f t="shared" si="9"/>
        <v>1.7109908643674683E-2</v>
      </c>
      <c r="G38" s="1">
        <f t="shared" si="8"/>
        <v>1.3721292374082197</v>
      </c>
      <c r="H38" s="1">
        <v>0.30669999999999997</v>
      </c>
      <c r="I38" s="1">
        <f>C38/H38</f>
        <v>1.6865872443170046E-2</v>
      </c>
    </row>
    <row r="39" spans="1:9" x14ac:dyDescent="0.25">
      <c r="A39" s="1">
        <v>4</v>
      </c>
      <c r="B39" s="1">
        <v>35</v>
      </c>
      <c r="C39" s="1">
        <f>B39/CSA/60</f>
        <v>5.8402163787486718E-3</v>
      </c>
      <c r="D39" s="1">
        <v>22</v>
      </c>
      <c r="E39" s="1">
        <f>((D39-InHt)/D39)</f>
        <v>0.31818181818181818</v>
      </c>
      <c r="F39" s="1">
        <f t="shared" si="9"/>
        <v>1.8354965761781541E-2</v>
      </c>
      <c r="G39" s="1">
        <f t="shared" si="8"/>
        <v>1.5491781712673447</v>
      </c>
      <c r="H39" s="1">
        <v>0.32379999999999998</v>
      </c>
      <c r="I39" s="1">
        <f>C39/H39</f>
        <v>1.8036492831218876E-2</v>
      </c>
    </row>
    <row r="40" spans="1:9" x14ac:dyDescent="0.25">
      <c r="A40" s="1">
        <v>5</v>
      </c>
      <c r="B40" s="1">
        <v>38</v>
      </c>
      <c r="C40" s="1">
        <f>B40/CSA/60</f>
        <v>6.3408063540699869E-3</v>
      </c>
      <c r="D40" s="1">
        <v>23</v>
      </c>
      <c r="E40" s="1">
        <f>((D40-InHt)/D40)</f>
        <v>0.34782608695652173</v>
      </c>
      <c r="F40" s="1">
        <f t="shared" si="9"/>
        <v>1.8229818267951212E-2</v>
      </c>
      <c r="G40" s="1">
        <f t="shared" si="8"/>
        <v>1.6819648716616888</v>
      </c>
      <c r="H40" s="1">
        <f>1000*0.000197930860125095</f>
        <v>0.197930860125095</v>
      </c>
      <c r="I40" s="1">
        <f>C40/H40</f>
        <v>3.2035461019380762E-2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F6" sqref="F6"/>
    </sheetView>
  </sheetViews>
  <sheetFormatPr defaultRowHeight="15" x14ac:dyDescent="0.25"/>
  <sheetData>
    <row r="2" spans="1:4" x14ac:dyDescent="0.25">
      <c r="A2" s="1" t="s">
        <v>27</v>
      </c>
      <c r="B2" s="1" t="s">
        <v>13</v>
      </c>
      <c r="C2" s="1" t="s">
        <v>1</v>
      </c>
      <c r="D2" s="1" t="s">
        <v>26</v>
      </c>
    </row>
    <row r="3" spans="1:4" x14ac:dyDescent="0.25">
      <c r="A3" s="1">
        <v>3.5041298272492031E-3</v>
      </c>
      <c r="B3" s="1">
        <v>0.23076923076923078</v>
      </c>
      <c r="C3" s="1">
        <v>19.5</v>
      </c>
      <c r="D3" s="1">
        <f>15/(C3^2)*0.5</f>
        <v>1.9723865877712032E-2</v>
      </c>
    </row>
    <row r="4" spans="1:4" x14ac:dyDescent="0.25">
      <c r="A4" s="1">
        <v>4.1715831276776232E-3</v>
      </c>
      <c r="B4" s="1">
        <v>0.21052631578947367</v>
      </c>
      <c r="C4" s="1">
        <v>19</v>
      </c>
      <c r="D4" s="1">
        <f t="shared" ref="D4:D10" si="0">15/(C4^2)*0.5</f>
        <v>2.077562326869806E-2</v>
      </c>
    </row>
    <row r="5" spans="1:4" x14ac:dyDescent="0.25">
      <c r="A5" s="1">
        <v>4.5053097778918333E-3</v>
      </c>
      <c r="B5" s="1">
        <v>0.26829268292682928</v>
      </c>
      <c r="C5" s="1">
        <v>20.5</v>
      </c>
      <c r="D5" s="1">
        <f t="shared" si="0"/>
        <v>1.784651992861392E-2</v>
      </c>
    </row>
    <row r="6" spans="1:4" x14ac:dyDescent="0.25">
      <c r="A6" s="1">
        <v>4.6721731029989383E-3</v>
      </c>
      <c r="B6" s="1">
        <v>0.25</v>
      </c>
      <c r="C6" s="1">
        <v>20</v>
      </c>
      <c r="D6" s="1">
        <f t="shared" si="0"/>
        <v>1.8749999999999999E-2</v>
      </c>
    </row>
    <row r="7" spans="1:4" x14ac:dyDescent="0.25">
      <c r="A7" s="1">
        <v>5.0058997532131484E-3</v>
      </c>
      <c r="B7" s="1">
        <v>0.30232558139534882</v>
      </c>
      <c r="C7" s="1">
        <v>21.5</v>
      </c>
      <c r="D7" s="1">
        <f t="shared" si="0"/>
        <v>1.6224986479177934E-2</v>
      </c>
    </row>
    <row r="8" spans="1:4" x14ac:dyDescent="0.25">
      <c r="A8" s="1">
        <v>5.8402163787486718E-3</v>
      </c>
      <c r="B8" s="1">
        <v>0.30232558139534882</v>
      </c>
      <c r="C8" s="1">
        <v>21.5</v>
      </c>
      <c r="D8" s="1">
        <f t="shared" si="0"/>
        <v>1.6224986479177934E-2</v>
      </c>
    </row>
    <row r="9" spans="1:4" x14ac:dyDescent="0.25">
      <c r="A9" s="1">
        <v>6.3408063540699869E-3</v>
      </c>
      <c r="B9" s="1">
        <v>0.36170212765957449</v>
      </c>
      <c r="C9" s="1">
        <v>23.5</v>
      </c>
      <c r="D9" s="1">
        <f t="shared" si="0"/>
        <v>1.3580805794477138E-2</v>
      </c>
    </row>
    <row r="10" spans="1:4" x14ac:dyDescent="0.25">
      <c r="A10" s="1">
        <v>6.5076696791770928E-3</v>
      </c>
      <c r="B10" s="1">
        <v>0.34782608695652173</v>
      </c>
      <c r="C10" s="1">
        <v>23</v>
      </c>
      <c r="D10" s="1">
        <f t="shared" si="0"/>
        <v>1.4177693761814745E-2</v>
      </c>
    </row>
  </sheetData>
  <sortState ref="A3:D12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OBS</vt:lpstr>
      <vt:lpstr>CALC</vt:lpstr>
      <vt:lpstr>CP_lab</vt:lpstr>
      <vt:lpstr>CSA</vt:lpstr>
      <vt:lpstr>InHt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Mittal</dc:creator>
  <cp:lastModifiedBy>HP</cp:lastModifiedBy>
  <dcterms:created xsi:type="dcterms:W3CDTF">2016-01-12T00:11:06Z</dcterms:created>
  <dcterms:modified xsi:type="dcterms:W3CDTF">2016-02-10T06:08:02Z</dcterms:modified>
</cp:coreProperties>
</file>